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hroust\Documents\Samospráva\Stavby\Dotace\Sladovna\Realizace\TS\VŘ\"/>
    </mc:Choice>
  </mc:AlternateContent>
  <xr:revisionPtr revIDLastSave="0" documentId="13_ncr:1_{19A5BD61-D3EC-4D9C-B38D-EEF194316E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SO 01 - Instalace kabelov..." sheetId="2" r:id="rId2"/>
    <sheet name="SO 02 - Instalace kabel. ..." sheetId="3" r:id="rId3"/>
  </sheets>
  <definedNames>
    <definedName name="_xlnm._FilterDatabase" localSheetId="1" hidden="1">'SO 01 - Instalace kabelov...'!$C$134:$K$745</definedName>
    <definedName name="_xlnm._FilterDatabase" localSheetId="2" hidden="1">'SO 02 - Instalace kabel. ...'!$C$121:$K$186</definedName>
    <definedName name="_xlnm.Print_Titles" localSheetId="0">'Rekapitulace stavby'!$92:$92</definedName>
    <definedName name="_xlnm.Print_Titles" localSheetId="1">'SO 01 - Instalace kabelov...'!$134:$134</definedName>
    <definedName name="_xlnm.Print_Titles" localSheetId="2">'SO 02 - Instalace kabel. ...'!$121:$121</definedName>
    <definedName name="_xlnm.Print_Area" localSheetId="0">'Rekapitulace stavby'!$D$4:$AO$76,'Rekapitulace stavby'!$C$82:$AQ$108</definedName>
    <definedName name="_xlnm.Print_Area" localSheetId="1">'SO 01 - Instalace kabelov...'!$C$4:$J$76,'SO 01 - Instalace kabelov...'!$C$82:$J$116,'SO 01 - Instalace kabelov...'!$C$122:$J$745</definedName>
    <definedName name="_xlnm.Print_Area" localSheetId="2">'SO 02 - Instalace kabel. ...'!$C$4:$J$76,'SO 02 - Instalace kabel. ...'!$C$82:$J$103,'SO 02 - Instalace kabel. ...'!$C$109:$J$186</definedName>
  </definedNames>
  <calcPr calcId="181029"/>
</workbook>
</file>

<file path=xl/calcChain.xml><?xml version="1.0" encoding="utf-8"?>
<calcChain xmlns="http://schemas.openxmlformats.org/spreadsheetml/2006/main">
  <c r="J233" i="2" l="1"/>
  <c r="P233" i="2"/>
  <c r="R233" i="2"/>
  <c r="T233" i="2"/>
  <c r="BE233" i="2"/>
  <c r="BF233" i="2"/>
  <c r="BG233" i="2"/>
  <c r="BH233" i="2"/>
  <c r="BI233" i="2"/>
  <c r="BK233" i="2"/>
  <c r="J39" i="3"/>
  <c r="J38" i="3"/>
  <c r="AY96" i="1"/>
  <c r="J37" i="3"/>
  <c r="AX96" i="1" s="1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J119" i="3"/>
  <c r="F118" i="3"/>
  <c r="F116" i="3"/>
  <c r="E114" i="3"/>
  <c r="J31" i="3"/>
  <c r="J92" i="3"/>
  <c r="F91" i="3"/>
  <c r="F89" i="3"/>
  <c r="E87" i="3"/>
  <c r="J21" i="3"/>
  <c r="E21" i="3"/>
  <c r="J118" i="3" s="1"/>
  <c r="J20" i="3"/>
  <c r="J18" i="3"/>
  <c r="E18" i="3"/>
  <c r="F92" i="3" s="1"/>
  <c r="J17" i="3"/>
  <c r="J12" i="3"/>
  <c r="J89" i="3" s="1"/>
  <c r="E7" i="3"/>
  <c r="E85" i="3" s="1"/>
  <c r="J39" i="2"/>
  <c r="J38" i="2"/>
  <c r="AY95" i="1" s="1"/>
  <c r="J37" i="2"/>
  <c r="AX95" i="1" s="1"/>
  <c r="BI744" i="2"/>
  <c r="BH744" i="2"/>
  <c r="BG744" i="2"/>
  <c r="BF744" i="2"/>
  <c r="T744" i="2"/>
  <c r="R744" i="2"/>
  <c r="P744" i="2"/>
  <c r="BI742" i="2"/>
  <c r="BH742" i="2"/>
  <c r="BG742" i="2"/>
  <c r="BF742" i="2"/>
  <c r="T742" i="2"/>
  <c r="R742" i="2"/>
  <c r="P742" i="2"/>
  <c r="BI740" i="2"/>
  <c r="BH740" i="2"/>
  <c r="BG740" i="2"/>
  <c r="BF740" i="2"/>
  <c r="T740" i="2"/>
  <c r="R740" i="2"/>
  <c r="P740" i="2"/>
  <c r="BI738" i="2"/>
  <c r="BH738" i="2"/>
  <c r="BG738" i="2"/>
  <c r="BF738" i="2"/>
  <c r="T738" i="2"/>
  <c r="R738" i="2"/>
  <c r="P738" i="2"/>
  <c r="BI737" i="2"/>
  <c r="BH737" i="2"/>
  <c r="BG737" i="2"/>
  <c r="BF737" i="2"/>
  <c r="T737" i="2"/>
  <c r="R737" i="2"/>
  <c r="P737" i="2"/>
  <c r="BI735" i="2"/>
  <c r="BH735" i="2"/>
  <c r="BG735" i="2"/>
  <c r="BF735" i="2"/>
  <c r="T735" i="2"/>
  <c r="R735" i="2"/>
  <c r="P735" i="2"/>
  <c r="BI733" i="2"/>
  <c r="BH733" i="2"/>
  <c r="BG733" i="2"/>
  <c r="BF733" i="2"/>
  <c r="T733" i="2"/>
  <c r="R733" i="2"/>
  <c r="P733" i="2"/>
  <c r="BI731" i="2"/>
  <c r="BH731" i="2"/>
  <c r="BG731" i="2"/>
  <c r="BF731" i="2"/>
  <c r="T731" i="2"/>
  <c r="R731" i="2"/>
  <c r="P731" i="2"/>
  <c r="BI730" i="2"/>
  <c r="BH730" i="2"/>
  <c r="BG730" i="2"/>
  <c r="BF730" i="2"/>
  <c r="T730" i="2"/>
  <c r="R730" i="2"/>
  <c r="P730" i="2"/>
  <c r="BI728" i="2"/>
  <c r="BH728" i="2"/>
  <c r="BG728" i="2"/>
  <c r="BF728" i="2"/>
  <c r="T728" i="2"/>
  <c r="R728" i="2"/>
  <c r="P728" i="2"/>
  <c r="BI726" i="2"/>
  <c r="BH726" i="2"/>
  <c r="BG726" i="2"/>
  <c r="BF726" i="2"/>
  <c r="T726" i="2"/>
  <c r="R726" i="2"/>
  <c r="P726" i="2"/>
  <c r="BI724" i="2"/>
  <c r="BH724" i="2"/>
  <c r="BG724" i="2"/>
  <c r="BF724" i="2"/>
  <c r="T724" i="2"/>
  <c r="R724" i="2"/>
  <c r="P724" i="2"/>
  <c r="BI721" i="2"/>
  <c r="BH721" i="2"/>
  <c r="BG721" i="2"/>
  <c r="BF721" i="2"/>
  <c r="T721" i="2"/>
  <c r="R721" i="2"/>
  <c r="P721" i="2"/>
  <c r="BI720" i="2"/>
  <c r="BH720" i="2"/>
  <c r="BG720" i="2"/>
  <c r="BF720" i="2"/>
  <c r="T720" i="2"/>
  <c r="R720" i="2"/>
  <c r="P720" i="2"/>
  <c r="BI719" i="2"/>
  <c r="BH719" i="2"/>
  <c r="BG719" i="2"/>
  <c r="BF719" i="2"/>
  <c r="T719" i="2"/>
  <c r="R719" i="2"/>
  <c r="P719" i="2"/>
  <c r="BI717" i="2"/>
  <c r="BH717" i="2"/>
  <c r="BG717" i="2"/>
  <c r="BF717" i="2"/>
  <c r="T717" i="2"/>
  <c r="R717" i="2"/>
  <c r="P717" i="2"/>
  <c r="BI715" i="2"/>
  <c r="BH715" i="2"/>
  <c r="BG715" i="2"/>
  <c r="BF715" i="2"/>
  <c r="T715" i="2"/>
  <c r="R715" i="2"/>
  <c r="P715" i="2"/>
  <c r="BI713" i="2"/>
  <c r="BH713" i="2"/>
  <c r="BG713" i="2"/>
  <c r="BF713" i="2"/>
  <c r="T713" i="2"/>
  <c r="R713" i="2"/>
  <c r="P713" i="2"/>
  <c r="BI711" i="2"/>
  <c r="BH711" i="2"/>
  <c r="BG711" i="2"/>
  <c r="BF711" i="2"/>
  <c r="T711" i="2"/>
  <c r="R711" i="2"/>
  <c r="P711" i="2"/>
  <c r="BI710" i="2"/>
  <c r="BH710" i="2"/>
  <c r="BG710" i="2"/>
  <c r="BF710" i="2"/>
  <c r="T710" i="2"/>
  <c r="R710" i="2"/>
  <c r="P710" i="2"/>
  <c r="BI708" i="2"/>
  <c r="BH708" i="2"/>
  <c r="BG708" i="2"/>
  <c r="BF708" i="2"/>
  <c r="T708" i="2"/>
  <c r="R708" i="2"/>
  <c r="P708" i="2"/>
  <c r="BI706" i="2"/>
  <c r="BH706" i="2"/>
  <c r="BG706" i="2"/>
  <c r="BF706" i="2"/>
  <c r="T706" i="2"/>
  <c r="R706" i="2"/>
  <c r="P706" i="2"/>
  <c r="BI704" i="2"/>
  <c r="BH704" i="2"/>
  <c r="BG704" i="2"/>
  <c r="BF704" i="2"/>
  <c r="T704" i="2"/>
  <c r="R704" i="2"/>
  <c r="P704" i="2"/>
  <c r="BI703" i="2"/>
  <c r="BH703" i="2"/>
  <c r="BG703" i="2"/>
  <c r="BF703" i="2"/>
  <c r="T703" i="2"/>
  <c r="R703" i="2"/>
  <c r="P703" i="2"/>
  <c r="BI702" i="2"/>
  <c r="BH702" i="2"/>
  <c r="BG702" i="2"/>
  <c r="BF702" i="2"/>
  <c r="T702" i="2"/>
  <c r="R702" i="2"/>
  <c r="P702" i="2"/>
  <c r="BI700" i="2"/>
  <c r="BH700" i="2"/>
  <c r="BG700" i="2"/>
  <c r="BF700" i="2"/>
  <c r="T700" i="2"/>
  <c r="R700" i="2"/>
  <c r="P700" i="2"/>
  <c r="BI699" i="2"/>
  <c r="BH699" i="2"/>
  <c r="BG699" i="2"/>
  <c r="BF699" i="2"/>
  <c r="T699" i="2"/>
  <c r="R699" i="2"/>
  <c r="P699" i="2"/>
  <c r="BI697" i="2"/>
  <c r="BH697" i="2"/>
  <c r="BG697" i="2"/>
  <c r="BF697" i="2"/>
  <c r="T697" i="2"/>
  <c r="R697" i="2"/>
  <c r="P697" i="2"/>
  <c r="BI695" i="2"/>
  <c r="BH695" i="2"/>
  <c r="BG695" i="2"/>
  <c r="BF695" i="2"/>
  <c r="T695" i="2"/>
  <c r="R695" i="2"/>
  <c r="P695" i="2"/>
  <c r="BI693" i="2"/>
  <c r="BH693" i="2"/>
  <c r="BG693" i="2"/>
  <c r="BF693" i="2"/>
  <c r="T693" i="2"/>
  <c r="R693" i="2"/>
  <c r="P693" i="2"/>
  <c r="BI692" i="2"/>
  <c r="BH692" i="2"/>
  <c r="BG692" i="2"/>
  <c r="BF692" i="2"/>
  <c r="T692" i="2"/>
  <c r="R692" i="2"/>
  <c r="P692" i="2"/>
  <c r="BI690" i="2"/>
  <c r="BH690" i="2"/>
  <c r="BG690" i="2"/>
  <c r="BF690" i="2"/>
  <c r="T690" i="2"/>
  <c r="R690" i="2"/>
  <c r="P690" i="2"/>
  <c r="BI689" i="2"/>
  <c r="BH689" i="2"/>
  <c r="BG689" i="2"/>
  <c r="BF689" i="2"/>
  <c r="T689" i="2"/>
  <c r="R689" i="2"/>
  <c r="P689" i="2"/>
  <c r="BI688" i="2"/>
  <c r="BH688" i="2"/>
  <c r="BG688" i="2"/>
  <c r="BF688" i="2"/>
  <c r="T688" i="2"/>
  <c r="R688" i="2"/>
  <c r="P688" i="2"/>
  <c r="BI686" i="2"/>
  <c r="BH686" i="2"/>
  <c r="BG686" i="2"/>
  <c r="BF686" i="2"/>
  <c r="T686" i="2"/>
  <c r="R686" i="2"/>
  <c r="P686" i="2"/>
  <c r="BI684" i="2"/>
  <c r="BH684" i="2"/>
  <c r="BG684" i="2"/>
  <c r="BF684" i="2"/>
  <c r="T684" i="2"/>
  <c r="R684" i="2"/>
  <c r="P684" i="2"/>
  <c r="BI682" i="2"/>
  <c r="BH682" i="2"/>
  <c r="BG682" i="2"/>
  <c r="BF682" i="2"/>
  <c r="T682" i="2"/>
  <c r="R682" i="2"/>
  <c r="P682" i="2"/>
  <c r="BI680" i="2"/>
  <c r="BH680" i="2"/>
  <c r="BG680" i="2"/>
  <c r="BF680" i="2"/>
  <c r="T680" i="2"/>
  <c r="R680" i="2"/>
  <c r="P680" i="2"/>
  <c r="BI678" i="2"/>
  <c r="BH678" i="2"/>
  <c r="BG678" i="2"/>
  <c r="BF678" i="2"/>
  <c r="T678" i="2"/>
  <c r="R678" i="2"/>
  <c r="P678" i="2"/>
  <c r="BI675" i="2"/>
  <c r="BH675" i="2"/>
  <c r="BG675" i="2"/>
  <c r="BF675" i="2"/>
  <c r="T675" i="2"/>
  <c r="R675" i="2"/>
  <c r="P675" i="2"/>
  <c r="BI674" i="2"/>
  <c r="BH674" i="2"/>
  <c r="BG674" i="2"/>
  <c r="BF674" i="2"/>
  <c r="T674" i="2"/>
  <c r="R674" i="2"/>
  <c r="P674" i="2"/>
  <c r="BI673" i="2"/>
  <c r="BH673" i="2"/>
  <c r="BG673" i="2"/>
  <c r="BF673" i="2"/>
  <c r="T673" i="2"/>
  <c r="R673" i="2"/>
  <c r="P673" i="2"/>
  <c r="BI671" i="2"/>
  <c r="BH671" i="2"/>
  <c r="BG671" i="2"/>
  <c r="BF671" i="2"/>
  <c r="T671" i="2"/>
  <c r="R671" i="2"/>
  <c r="P671" i="2"/>
  <c r="BI670" i="2"/>
  <c r="BH670" i="2"/>
  <c r="BG670" i="2"/>
  <c r="BF670" i="2"/>
  <c r="T670" i="2"/>
  <c r="R670" i="2"/>
  <c r="P670" i="2"/>
  <c r="BI669" i="2"/>
  <c r="BH669" i="2"/>
  <c r="BG669" i="2"/>
  <c r="BF669" i="2"/>
  <c r="T669" i="2"/>
  <c r="R669" i="2"/>
  <c r="P669" i="2"/>
  <c r="BI668" i="2"/>
  <c r="BH668" i="2"/>
  <c r="BG668" i="2"/>
  <c r="BF668" i="2"/>
  <c r="T668" i="2"/>
  <c r="R668" i="2"/>
  <c r="P668" i="2"/>
  <c r="BI667" i="2"/>
  <c r="BH667" i="2"/>
  <c r="BG667" i="2"/>
  <c r="BF667" i="2"/>
  <c r="T667" i="2"/>
  <c r="R667" i="2"/>
  <c r="P667" i="2"/>
  <c r="BI666" i="2"/>
  <c r="BH666" i="2"/>
  <c r="BG666" i="2"/>
  <c r="BF666" i="2"/>
  <c r="T666" i="2"/>
  <c r="R666" i="2"/>
  <c r="P666" i="2"/>
  <c r="BI665" i="2"/>
  <c r="BH665" i="2"/>
  <c r="BG665" i="2"/>
  <c r="BF665" i="2"/>
  <c r="T665" i="2"/>
  <c r="R665" i="2"/>
  <c r="P665" i="2"/>
  <c r="BI664" i="2"/>
  <c r="BH664" i="2"/>
  <c r="BG664" i="2"/>
  <c r="BF664" i="2"/>
  <c r="T664" i="2"/>
  <c r="R664" i="2"/>
  <c r="P664" i="2"/>
  <c r="BI663" i="2"/>
  <c r="BH663" i="2"/>
  <c r="BG663" i="2"/>
  <c r="BF663" i="2"/>
  <c r="T663" i="2"/>
  <c r="R663" i="2"/>
  <c r="P663" i="2"/>
  <c r="BI662" i="2"/>
  <c r="BH662" i="2"/>
  <c r="BG662" i="2"/>
  <c r="BF662" i="2"/>
  <c r="T662" i="2"/>
  <c r="R662" i="2"/>
  <c r="P662" i="2"/>
  <c r="BI661" i="2"/>
  <c r="BH661" i="2"/>
  <c r="BG661" i="2"/>
  <c r="BF661" i="2"/>
  <c r="T661" i="2"/>
  <c r="R661" i="2"/>
  <c r="P661" i="2"/>
  <c r="BI659" i="2"/>
  <c r="BH659" i="2"/>
  <c r="BG659" i="2"/>
  <c r="BF659" i="2"/>
  <c r="T659" i="2"/>
  <c r="R659" i="2"/>
  <c r="P659" i="2"/>
  <c r="BI657" i="2"/>
  <c r="BH657" i="2"/>
  <c r="BG657" i="2"/>
  <c r="BF657" i="2"/>
  <c r="T657" i="2"/>
  <c r="R657" i="2"/>
  <c r="P657" i="2"/>
  <c r="BI655" i="2"/>
  <c r="BH655" i="2"/>
  <c r="BG655" i="2"/>
  <c r="BF655" i="2"/>
  <c r="T655" i="2"/>
  <c r="R655" i="2"/>
  <c r="P655" i="2"/>
  <c r="BI653" i="2"/>
  <c r="BH653" i="2"/>
  <c r="BG653" i="2"/>
  <c r="BF653" i="2"/>
  <c r="T653" i="2"/>
  <c r="R653" i="2"/>
  <c r="P653" i="2"/>
  <c r="BI652" i="2"/>
  <c r="BH652" i="2"/>
  <c r="BG652" i="2"/>
  <c r="BF652" i="2"/>
  <c r="T652" i="2"/>
  <c r="R652" i="2"/>
  <c r="P652" i="2"/>
  <c r="BI650" i="2"/>
  <c r="BH650" i="2"/>
  <c r="BG650" i="2"/>
  <c r="BF650" i="2"/>
  <c r="T650" i="2"/>
  <c r="R650" i="2"/>
  <c r="P650" i="2"/>
  <c r="BI648" i="2"/>
  <c r="BH648" i="2"/>
  <c r="BG648" i="2"/>
  <c r="BF648" i="2"/>
  <c r="T648" i="2"/>
  <c r="R648" i="2"/>
  <c r="P648" i="2"/>
  <c r="BI647" i="2"/>
  <c r="BH647" i="2"/>
  <c r="BG647" i="2"/>
  <c r="BF647" i="2"/>
  <c r="T647" i="2"/>
  <c r="R647" i="2"/>
  <c r="P647" i="2"/>
  <c r="BI646" i="2"/>
  <c r="BH646" i="2"/>
  <c r="BG646" i="2"/>
  <c r="BF646" i="2"/>
  <c r="T646" i="2"/>
  <c r="R646" i="2"/>
  <c r="P646" i="2"/>
  <c r="BI644" i="2"/>
  <c r="BH644" i="2"/>
  <c r="BG644" i="2"/>
  <c r="BF644" i="2"/>
  <c r="T644" i="2"/>
  <c r="R644" i="2"/>
  <c r="P644" i="2"/>
  <c r="BI643" i="2"/>
  <c r="BH643" i="2"/>
  <c r="BG643" i="2"/>
  <c r="BF643" i="2"/>
  <c r="T643" i="2"/>
  <c r="R643" i="2"/>
  <c r="P643" i="2"/>
  <c r="BI642" i="2"/>
  <c r="BH642" i="2"/>
  <c r="BG642" i="2"/>
  <c r="BF642" i="2"/>
  <c r="T642" i="2"/>
  <c r="R642" i="2"/>
  <c r="P642" i="2"/>
  <c r="BI641" i="2"/>
  <c r="BH641" i="2"/>
  <c r="BG641" i="2"/>
  <c r="BF641" i="2"/>
  <c r="T641" i="2"/>
  <c r="R641" i="2"/>
  <c r="P641" i="2"/>
  <c r="BI640" i="2"/>
  <c r="BH640" i="2"/>
  <c r="BG640" i="2"/>
  <c r="BF640" i="2"/>
  <c r="T640" i="2"/>
  <c r="R640" i="2"/>
  <c r="P640" i="2"/>
  <c r="BI639" i="2"/>
  <c r="BH639" i="2"/>
  <c r="BG639" i="2"/>
  <c r="BF639" i="2"/>
  <c r="T639" i="2"/>
  <c r="R639" i="2"/>
  <c r="P639" i="2"/>
  <c r="BI638" i="2"/>
  <c r="BH638" i="2"/>
  <c r="BG638" i="2"/>
  <c r="BF638" i="2"/>
  <c r="T638" i="2"/>
  <c r="R638" i="2"/>
  <c r="P638" i="2"/>
  <c r="BI637" i="2"/>
  <c r="BH637" i="2"/>
  <c r="BG637" i="2"/>
  <c r="BF637" i="2"/>
  <c r="T637" i="2"/>
  <c r="R637" i="2"/>
  <c r="P637" i="2"/>
  <c r="BI636" i="2"/>
  <c r="BH636" i="2"/>
  <c r="BG636" i="2"/>
  <c r="BF636" i="2"/>
  <c r="T636" i="2"/>
  <c r="R636" i="2"/>
  <c r="P636" i="2"/>
  <c r="BI634" i="2"/>
  <c r="BH634" i="2"/>
  <c r="BG634" i="2"/>
  <c r="BF634" i="2"/>
  <c r="T634" i="2"/>
  <c r="R634" i="2"/>
  <c r="P634" i="2"/>
  <c r="BI632" i="2"/>
  <c r="BH632" i="2"/>
  <c r="BG632" i="2"/>
  <c r="BF632" i="2"/>
  <c r="T632" i="2"/>
  <c r="R632" i="2"/>
  <c r="P632" i="2"/>
  <c r="BI630" i="2"/>
  <c r="BH630" i="2"/>
  <c r="BG630" i="2"/>
  <c r="BF630" i="2"/>
  <c r="T630" i="2"/>
  <c r="R630" i="2"/>
  <c r="P630" i="2"/>
  <c r="BI629" i="2"/>
  <c r="BH629" i="2"/>
  <c r="BG629" i="2"/>
  <c r="BF629" i="2"/>
  <c r="T629" i="2"/>
  <c r="R629" i="2"/>
  <c r="P629" i="2"/>
  <c r="BI627" i="2"/>
  <c r="BH627" i="2"/>
  <c r="BG627" i="2"/>
  <c r="BF627" i="2"/>
  <c r="T627" i="2"/>
  <c r="R627" i="2"/>
  <c r="P627" i="2"/>
  <c r="BI625" i="2"/>
  <c r="BH625" i="2"/>
  <c r="BG625" i="2"/>
  <c r="BF625" i="2"/>
  <c r="T625" i="2"/>
  <c r="R625" i="2"/>
  <c r="P625" i="2"/>
  <c r="BI623" i="2"/>
  <c r="BH623" i="2"/>
  <c r="BG623" i="2"/>
  <c r="BF623" i="2"/>
  <c r="T623" i="2"/>
  <c r="R623" i="2"/>
  <c r="P623" i="2"/>
  <c r="BI622" i="2"/>
  <c r="BH622" i="2"/>
  <c r="BG622" i="2"/>
  <c r="BF622" i="2"/>
  <c r="T622" i="2"/>
  <c r="R622" i="2"/>
  <c r="P622" i="2"/>
  <c r="BI620" i="2"/>
  <c r="BH620" i="2"/>
  <c r="BG620" i="2"/>
  <c r="BF620" i="2"/>
  <c r="T620" i="2"/>
  <c r="R620" i="2"/>
  <c r="P620" i="2"/>
  <c r="BI619" i="2"/>
  <c r="BH619" i="2"/>
  <c r="BG619" i="2"/>
  <c r="BF619" i="2"/>
  <c r="T619" i="2"/>
  <c r="R619" i="2"/>
  <c r="P619" i="2"/>
  <c r="BI617" i="2"/>
  <c r="BH617" i="2"/>
  <c r="BG617" i="2"/>
  <c r="BF617" i="2"/>
  <c r="T617" i="2"/>
  <c r="R617" i="2"/>
  <c r="P617" i="2"/>
  <c r="BI615" i="2"/>
  <c r="BH615" i="2"/>
  <c r="BG615" i="2"/>
  <c r="BF615" i="2"/>
  <c r="T615" i="2"/>
  <c r="R615" i="2"/>
  <c r="P615" i="2"/>
  <c r="BI613" i="2"/>
  <c r="BH613" i="2"/>
  <c r="BG613" i="2"/>
  <c r="BF613" i="2"/>
  <c r="T613" i="2"/>
  <c r="R613" i="2"/>
  <c r="P613" i="2"/>
  <c r="BI611" i="2"/>
  <c r="BH611" i="2"/>
  <c r="BG611" i="2"/>
  <c r="BF611" i="2"/>
  <c r="T611" i="2"/>
  <c r="R611" i="2"/>
  <c r="P611" i="2"/>
  <c r="BI610" i="2"/>
  <c r="BH610" i="2"/>
  <c r="BG610" i="2"/>
  <c r="BF610" i="2"/>
  <c r="T610" i="2"/>
  <c r="R610" i="2"/>
  <c r="P610" i="2"/>
  <c r="BI608" i="2"/>
  <c r="BH608" i="2"/>
  <c r="BG608" i="2"/>
  <c r="BF608" i="2"/>
  <c r="T608" i="2"/>
  <c r="R608" i="2"/>
  <c r="P608" i="2"/>
  <c r="BI606" i="2"/>
  <c r="BH606" i="2"/>
  <c r="BG606" i="2"/>
  <c r="BF606" i="2"/>
  <c r="T606" i="2"/>
  <c r="R606" i="2"/>
  <c r="P606" i="2"/>
  <c r="BI604" i="2"/>
  <c r="BH604" i="2"/>
  <c r="BG604" i="2"/>
  <c r="BF604" i="2"/>
  <c r="T604" i="2"/>
  <c r="R604" i="2"/>
  <c r="P604" i="2"/>
  <c r="BI603" i="2"/>
  <c r="BH603" i="2"/>
  <c r="BG603" i="2"/>
  <c r="BF603" i="2"/>
  <c r="T603" i="2"/>
  <c r="R603" i="2"/>
  <c r="P603" i="2"/>
  <c r="BI602" i="2"/>
  <c r="BH602" i="2"/>
  <c r="BG602" i="2"/>
  <c r="BF602" i="2"/>
  <c r="T602" i="2"/>
  <c r="R602" i="2"/>
  <c r="P602" i="2"/>
  <c r="BI600" i="2"/>
  <c r="BH600" i="2"/>
  <c r="BG600" i="2"/>
  <c r="BF600" i="2"/>
  <c r="T600" i="2"/>
  <c r="R600" i="2"/>
  <c r="P600" i="2"/>
  <c r="BI598" i="2"/>
  <c r="BH598" i="2"/>
  <c r="BG598" i="2"/>
  <c r="BF598" i="2"/>
  <c r="T598" i="2"/>
  <c r="R598" i="2"/>
  <c r="P598" i="2"/>
  <c r="BI597" i="2"/>
  <c r="BH597" i="2"/>
  <c r="BG597" i="2"/>
  <c r="BF597" i="2"/>
  <c r="T597" i="2"/>
  <c r="R597" i="2"/>
  <c r="P597" i="2"/>
  <c r="BI596" i="2"/>
  <c r="BH596" i="2"/>
  <c r="BG596" i="2"/>
  <c r="BF596" i="2"/>
  <c r="T596" i="2"/>
  <c r="R596" i="2"/>
  <c r="P596" i="2"/>
  <c r="BI595" i="2"/>
  <c r="BH595" i="2"/>
  <c r="BG595" i="2"/>
  <c r="BF595" i="2"/>
  <c r="T595" i="2"/>
  <c r="R595" i="2"/>
  <c r="P595" i="2"/>
  <c r="BI594" i="2"/>
  <c r="BH594" i="2"/>
  <c r="BG594" i="2"/>
  <c r="BF594" i="2"/>
  <c r="T594" i="2"/>
  <c r="R594" i="2"/>
  <c r="P594" i="2"/>
  <c r="BI593" i="2"/>
  <c r="BH593" i="2"/>
  <c r="BG593" i="2"/>
  <c r="BF593" i="2"/>
  <c r="T593" i="2"/>
  <c r="R593" i="2"/>
  <c r="P593" i="2"/>
  <c r="BI592" i="2"/>
  <c r="BH592" i="2"/>
  <c r="BG592" i="2"/>
  <c r="BF592" i="2"/>
  <c r="T592" i="2"/>
  <c r="R592" i="2"/>
  <c r="P592" i="2"/>
  <c r="BI591" i="2"/>
  <c r="BH591" i="2"/>
  <c r="BG591" i="2"/>
  <c r="BF591" i="2"/>
  <c r="T591" i="2"/>
  <c r="R591" i="2"/>
  <c r="P591" i="2"/>
  <c r="BI589" i="2"/>
  <c r="BH589" i="2"/>
  <c r="BG589" i="2"/>
  <c r="BF589" i="2"/>
  <c r="T589" i="2"/>
  <c r="R589" i="2"/>
  <c r="P589" i="2"/>
  <c r="BI587" i="2"/>
  <c r="BH587" i="2"/>
  <c r="BG587" i="2"/>
  <c r="BF587" i="2"/>
  <c r="T587" i="2"/>
  <c r="R587" i="2"/>
  <c r="P587" i="2"/>
  <c r="BI586" i="2"/>
  <c r="BH586" i="2"/>
  <c r="BG586" i="2"/>
  <c r="BF586" i="2"/>
  <c r="T586" i="2"/>
  <c r="R586" i="2"/>
  <c r="P586" i="2"/>
  <c r="BI584" i="2"/>
  <c r="BH584" i="2"/>
  <c r="BG584" i="2"/>
  <c r="BF584" i="2"/>
  <c r="T584" i="2"/>
  <c r="R584" i="2"/>
  <c r="P584" i="2"/>
  <c r="BI582" i="2"/>
  <c r="BH582" i="2"/>
  <c r="BG582" i="2"/>
  <c r="BF582" i="2"/>
  <c r="T582" i="2"/>
  <c r="R582" i="2"/>
  <c r="P582" i="2"/>
  <c r="BI580" i="2"/>
  <c r="BH580" i="2"/>
  <c r="BG580" i="2"/>
  <c r="BF580" i="2"/>
  <c r="T580" i="2"/>
  <c r="R580" i="2"/>
  <c r="P580" i="2"/>
  <c r="BI578" i="2"/>
  <c r="BH578" i="2"/>
  <c r="BG578" i="2"/>
  <c r="BF578" i="2"/>
  <c r="T578" i="2"/>
  <c r="R578" i="2"/>
  <c r="P578" i="2"/>
  <c r="BI577" i="2"/>
  <c r="BH577" i="2"/>
  <c r="BG577" i="2"/>
  <c r="BF577" i="2"/>
  <c r="T577" i="2"/>
  <c r="R577" i="2"/>
  <c r="P577" i="2"/>
  <c r="BI575" i="2"/>
  <c r="BH575" i="2"/>
  <c r="BG575" i="2"/>
  <c r="BF575" i="2"/>
  <c r="T575" i="2"/>
  <c r="R575" i="2"/>
  <c r="P575" i="2"/>
  <c r="BI574" i="2"/>
  <c r="BH574" i="2"/>
  <c r="BG574" i="2"/>
  <c r="BF574" i="2"/>
  <c r="T574" i="2"/>
  <c r="R574" i="2"/>
  <c r="P574" i="2"/>
  <c r="BI573" i="2"/>
  <c r="BH573" i="2"/>
  <c r="BG573" i="2"/>
  <c r="BF573" i="2"/>
  <c r="T573" i="2"/>
  <c r="R573" i="2"/>
  <c r="P573" i="2"/>
  <c r="BI571" i="2"/>
  <c r="BH571" i="2"/>
  <c r="BG571" i="2"/>
  <c r="BF571" i="2"/>
  <c r="T571" i="2"/>
  <c r="R571" i="2"/>
  <c r="P571" i="2"/>
  <c r="BI569" i="2"/>
  <c r="BH569" i="2"/>
  <c r="BG569" i="2"/>
  <c r="BF569" i="2"/>
  <c r="T569" i="2"/>
  <c r="R569" i="2"/>
  <c r="P569" i="2"/>
  <c r="BI567" i="2"/>
  <c r="BH567" i="2"/>
  <c r="BG567" i="2"/>
  <c r="BF567" i="2"/>
  <c r="T567" i="2"/>
  <c r="R567" i="2"/>
  <c r="P567" i="2"/>
  <c r="BI565" i="2"/>
  <c r="BH565" i="2"/>
  <c r="BG565" i="2"/>
  <c r="BF565" i="2"/>
  <c r="T565" i="2"/>
  <c r="R565" i="2"/>
  <c r="P565" i="2"/>
  <c r="BI563" i="2"/>
  <c r="BH563" i="2"/>
  <c r="BG563" i="2"/>
  <c r="BF563" i="2"/>
  <c r="T563" i="2"/>
  <c r="R563" i="2"/>
  <c r="P563" i="2"/>
  <c r="BI562" i="2"/>
  <c r="BH562" i="2"/>
  <c r="BG562" i="2"/>
  <c r="BF562" i="2"/>
  <c r="T562" i="2"/>
  <c r="R562" i="2"/>
  <c r="P562" i="2"/>
  <c r="BI561" i="2"/>
  <c r="BH561" i="2"/>
  <c r="BG561" i="2"/>
  <c r="BF561" i="2"/>
  <c r="T561" i="2"/>
  <c r="R561" i="2"/>
  <c r="P561" i="2"/>
  <c r="BI560" i="2"/>
  <c r="BH560" i="2"/>
  <c r="BG560" i="2"/>
  <c r="BF560" i="2"/>
  <c r="T560" i="2"/>
  <c r="R560" i="2"/>
  <c r="P560" i="2"/>
  <c r="BI559" i="2"/>
  <c r="BH559" i="2"/>
  <c r="BG559" i="2"/>
  <c r="BF559" i="2"/>
  <c r="T559" i="2"/>
  <c r="R559" i="2"/>
  <c r="P559" i="2"/>
  <c r="BI558" i="2"/>
  <c r="BH558" i="2"/>
  <c r="BG558" i="2"/>
  <c r="BF558" i="2"/>
  <c r="T558" i="2"/>
  <c r="R558" i="2"/>
  <c r="P558" i="2"/>
  <c r="BI556" i="2"/>
  <c r="BH556" i="2"/>
  <c r="BG556" i="2"/>
  <c r="BF556" i="2"/>
  <c r="T556" i="2"/>
  <c r="R556" i="2"/>
  <c r="P556" i="2"/>
  <c r="BI554" i="2"/>
  <c r="BH554" i="2"/>
  <c r="BG554" i="2"/>
  <c r="BF554" i="2"/>
  <c r="T554" i="2"/>
  <c r="R554" i="2"/>
  <c r="P554" i="2"/>
  <c r="BI552" i="2"/>
  <c r="BH552" i="2"/>
  <c r="BG552" i="2"/>
  <c r="BF552" i="2"/>
  <c r="T552" i="2"/>
  <c r="R552" i="2"/>
  <c r="P552" i="2"/>
  <c r="BI550" i="2"/>
  <c r="BH550" i="2"/>
  <c r="BG550" i="2"/>
  <c r="BF550" i="2"/>
  <c r="T550" i="2"/>
  <c r="R550" i="2"/>
  <c r="P550" i="2"/>
  <c r="BI547" i="2"/>
  <c r="BH547" i="2"/>
  <c r="BG547" i="2"/>
  <c r="BF547" i="2"/>
  <c r="T547" i="2"/>
  <c r="R547" i="2"/>
  <c r="P547" i="2"/>
  <c r="BI545" i="2"/>
  <c r="BH545" i="2"/>
  <c r="BG545" i="2"/>
  <c r="BF545" i="2"/>
  <c r="T545" i="2"/>
  <c r="R545" i="2"/>
  <c r="P545" i="2"/>
  <c r="BI543" i="2"/>
  <c r="BH543" i="2"/>
  <c r="BG543" i="2"/>
  <c r="BF543" i="2"/>
  <c r="T543" i="2"/>
  <c r="R543" i="2"/>
  <c r="P543" i="2"/>
  <c r="BI542" i="2"/>
  <c r="BH542" i="2"/>
  <c r="BG542" i="2"/>
  <c r="BF542" i="2"/>
  <c r="T542" i="2"/>
  <c r="R542" i="2"/>
  <c r="P542" i="2"/>
  <c r="BI540" i="2"/>
  <c r="BH540" i="2"/>
  <c r="BG540" i="2"/>
  <c r="BF540" i="2"/>
  <c r="T540" i="2"/>
  <c r="R540" i="2"/>
  <c r="P540" i="2"/>
  <c r="BI539" i="2"/>
  <c r="BH539" i="2"/>
  <c r="BG539" i="2"/>
  <c r="BF539" i="2"/>
  <c r="T539" i="2"/>
  <c r="R539" i="2"/>
  <c r="P539" i="2"/>
  <c r="BI537" i="2"/>
  <c r="BH537" i="2"/>
  <c r="BG537" i="2"/>
  <c r="BF537" i="2"/>
  <c r="T537" i="2"/>
  <c r="R537" i="2"/>
  <c r="P537" i="2"/>
  <c r="BI536" i="2"/>
  <c r="BH536" i="2"/>
  <c r="BG536" i="2"/>
  <c r="BF536" i="2"/>
  <c r="T536" i="2"/>
  <c r="R536" i="2"/>
  <c r="P536" i="2"/>
  <c r="BI534" i="2"/>
  <c r="BH534" i="2"/>
  <c r="BG534" i="2"/>
  <c r="BF534" i="2"/>
  <c r="T534" i="2"/>
  <c r="R534" i="2"/>
  <c r="P534" i="2"/>
  <c r="BI533" i="2"/>
  <c r="BH533" i="2"/>
  <c r="BG533" i="2"/>
  <c r="BF533" i="2"/>
  <c r="T533" i="2"/>
  <c r="R533" i="2"/>
  <c r="P533" i="2"/>
  <c r="BI531" i="2"/>
  <c r="BH531" i="2"/>
  <c r="BG531" i="2"/>
  <c r="BF531" i="2"/>
  <c r="T531" i="2"/>
  <c r="R531" i="2"/>
  <c r="P531" i="2"/>
  <c r="BI529" i="2"/>
  <c r="BH529" i="2"/>
  <c r="BG529" i="2"/>
  <c r="BF529" i="2"/>
  <c r="T529" i="2"/>
  <c r="R529" i="2"/>
  <c r="P529" i="2"/>
  <c r="BI527" i="2"/>
  <c r="BH527" i="2"/>
  <c r="BG527" i="2"/>
  <c r="BF527" i="2"/>
  <c r="T527" i="2"/>
  <c r="R527" i="2"/>
  <c r="P527" i="2"/>
  <c r="BI525" i="2"/>
  <c r="BH525" i="2"/>
  <c r="BG525" i="2"/>
  <c r="BF525" i="2"/>
  <c r="T525" i="2"/>
  <c r="R525" i="2"/>
  <c r="P525" i="2"/>
  <c r="BI523" i="2"/>
  <c r="BH523" i="2"/>
  <c r="BG523" i="2"/>
  <c r="BF523" i="2"/>
  <c r="T523" i="2"/>
  <c r="R523" i="2"/>
  <c r="P523" i="2"/>
  <c r="BI521" i="2"/>
  <c r="BH521" i="2"/>
  <c r="BG521" i="2"/>
  <c r="BF521" i="2"/>
  <c r="T521" i="2"/>
  <c r="R521" i="2"/>
  <c r="P521" i="2"/>
  <c r="BI520" i="2"/>
  <c r="BH520" i="2"/>
  <c r="BG520" i="2"/>
  <c r="BF520" i="2"/>
  <c r="T520" i="2"/>
  <c r="R520" i="2"/>
  <c r="P520" i="2"/>
  <c r="BI518" i="2"/>
  <c r="BH518" i="2"/>
  <c r="BG518" i="2"/>
  <c r="BF518" i="2"/>
  <c r="T518" i="2"/>
  <c r="R518" i="2"/>
  <c r="P518" i="2"/>
  <c r="BI516" i="2"/>
  <c r="BH516" i="2"/>
  <c r="BG516" i="2"/>
  <c r="BF516" i="2"/>
  <c r="T516" i="2"/>
  <c r="R516" i="2"/>
  <c r="P516" i="2"/>
  <c r="BI514" i="2"/>
  <c r="BH514" i="2"/>
  <c r="BG514" i="2"/>
  <c r="BF514" i="2"/>
  <c r="T514" i="2"/>
  <c r="R514" i="2"/>
  <c r="P514" i="2"/>
  <c r="BI512" i="2"/>
  <c r="BH512" i="2"/>
  <c r="BG512" i="2"/>
  <c r="BF512" i="2"/>
  <c r="T512" i="2"/>
  <c r="R512" i="2"/>
  <c r="P512" i="2"/>
  <c r="BI510" i="2"/>
  <c r="BH510" i="2"/>
  <c r="BG510" i="2"/>
  <c r="BF510" i="2"/>
  <c r="T510" i="2"/>
  <c r="R510" i="2"/>
  <c r="P510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506" i="2"/>
  <c r="BH506" i="2"/>
  <c r="BG506" i="2"/>
  <c r="BF506" i="2"/>
  <c r="T506" i="2"/>
  <c r="R506" i="2"/>
  <c r="P506" i="2"/>
  <c r="BI504" i="2"/>
  <c r="BH504" i="2"/>
  <c r="BG504" i="2"/>
  <c r="BF504" i="2"/>
  <c r="T504" i="2"/>
  <c r="R504" i="2"/>
  <c r="P504" i="2"/>
  <c r="BI503" i="2"/>
  <c r="BH503" i="2"/>
  <c r="BG503" i="2"/>
  <c r="BF503" i="2"/>
  <c r="T503" i="2"/>
  <c r="R503" i="2"/>
  <c r="P503" i="2"/>
  <c r="BI501" i="2"/>
  <c r="BH501" i="2"/>
  <c r="BG501" i="2"/>
  <c r="BF501" i="2"/>
  <c r="T501" i="2"/>
  <c r="R501" i="2"/>
  <c r="P501" i="2"/>
  <c r="BI499" i="2"/>
  <c r="BH499" i="2"/>
  <c r="BG499" i="2"/>
  <c r="BF499" i="2"/>
  <c r="T499" i="2"/>
  <c r="R499" i="2"/>
  <c r="P499" i="2"/>
  <c r="BI497" i="2"/>
  <c r="BH497" i="2"/>
  <c r="BG497" i="2"/>
  <c r="BF497" i="2"/>
  <c r="T497" i="2"/>
  <c r="R497" i="2"/>
  <c r="P497" i="2"/>
  <c r="BI495" i="2"/>
  <c r="BH495" i="2"/>
  <c r="BG495" i="2"/>
  <c r="BF495" i="2"/>
  <c r="T495" i="2"/>
  <c r="R495" i="2"/>
  <c r="P495" i="2"/>
  <c r="BI493" i="2"/>
  <c r="BH493" i="2"/>
  <c r="BG493" i="2"/>
  <c r="BF493" i="2"/>
  <c r="T493" i="2"/>
  <c r="R493" i="2"/>
  <c r="P493" i="2"/>
  <c r="BI491" i="2"/>
  <c r="BH491" i="2"/>
  <c r="BG491" i="2"/>
  <c r="BF491" i="2"/>
  <c r="T491" i="2"/>
  <c r="R491" i="2"/>
  <c r="P491" i="2"/>
  <c r="BI490" i="2"/>
  <c r="BH490" i="2"/>
  <c r="BG490" i="2"/>
  <c r="BF490" i="2"/>
  <c r="T490" i="2"/>
  <c r="R490" i="2"/>
  <c r="P490" i="2"/>
  <c r="BI488" i="2"/>
  <c r="BH488" i="2"/>
  <c r="BG488" i="2"/>
  <c r="BF488" i="2"/>
  <c r="T488" i="2"/>
  <c r="R488" i="2"/>
  <c r="P488" i="2"/>
  <c r="BI487" i="2"/>
  <c r="BH487" i="2"/>
  <c r="BG487" i="2"/>
  <c r="BF487" i="2"/>
  <c r="T487" i="2"/>
  <c r="R487" i="2"/>
  <c r="P487" i="2"/>
  <c r="BI485" i="2"/>
  <c r="BH485" i="2"/>
  <c r="BG485" i="2"/>
  <c r="BF485" i="2"/>
  <c r="T485" i="2"/>
  <c r="R485" i="2"/>
  <c r="P485" i="2"/>
  <c r="BI483" i="2"/>
  <c r="BH483" i="2"/>
  <c r="BG483" i="2"/>
  <c r="BF483" i="2"/>
  <c r="T483" i="2"/>
  <c r="R483" i="2"/>
  <c r="P483" i="2"/>
  <c r="BI481" i="2"/>
  <c r="BH481" i="2"/>
  <c r="BG481" i="2"/>
  <c r="BF481" i="2"/>
  <c r="T481" i="2"/>
  <c r="R481" i="2"/>
  <c r="P481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76" i="2"/>
  <c r="BH476" i="2"/>
  <c r="BG476" i="2"/>
  <c r="BF476" i="2"/>
  <c r="T476" i="2"/>
  <c r="R476" i="2"/>
  <c r="P476" i="2"/>
  <c r="BI474" i="2"/>
  <c r="BH474" i="2"/>
  <c r="BG474" i="2"/>
  <c r="BF474" i="2"/>
  <c r="T474" i="2"/>
  <c r="R474" i="2"/>
  <c r="P474" i="2"/>
  <c r="BI472" i="2"/>
  <c r="BH472" i="2"/>
  <c r="BG472" i="2"/>
  <c r="BF472" i="2"/>
  <c r="T472" i="2"/>
  <c r="R472" i="2"/>
  <c r="P472" i="2"/>
  <c r="BI471" i="2"/>
  <c r="BH471" i="2"/>
  <c r="BG471" i="2"/>
  <c r="BF471" i="2"/>
  <c r="T471" i="2"/>
  <c r="R471" i="2"/>
  <c r="P471" i="2"/>
  <c r="BI470" i="2"/>
  <c r="BH470" i="2"/>
  <c r="BG470" i="2"/>
  <c r="BF470" i="2"/>
  <c r="T470" i="2"/>
  <c r="R470" i="2"/>
  <c r="P470" i="2"/>
  <c r="BI468" i="2"/>
  <c r="BH468" i="2"/>
  <c r="BG468" i="2"/>
  <c r="BF468" i="2"/>
  <c r="T468" i="2"/>
  <c r="R468" i="2"/>
  <c r="P468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60" i="2"/>
  <c r="BH460" i="2"/>
  <c r="BG460" i="2"/>
  <c r="BF460" i="2"/>
  <c r="T460" i="2"/>
  <c r="R460" i="2"/>
  <c r="P460" i="2"/>
  <c r="BI459" i="2"/>
  <c r="BH459" i="2"/>
  <c r="BG459" i="2"/>
  <c r="BF459" i="2"/>
  <c r="T459" i="2"/>
  <c r="R459" i="2"/>
  <c r="P459" i="2"/>
  <c r="BI458" i="2"/>
  <c r="BH458" i="2"/>
  <c r="BG458" i="2"/>
  <c r="BF458" i="2"/>
  <c r="T458" i="2"/>
  <c r="R458" i="2"/>
  <c r="P458" i="2"/>
  <c r="BI457" i="2"/>
  <c r="BH457" i="2"/>
  <c r="BG457" i="2"/>
  <c r="BF457" i="2"/>
  <c r="T457" i="2"/>
  <c r="R457" i="2"/>
  <c r="P457" i="2"/>
  <c r="BI456" i="2"/>
  <c r="BH456" i="2"/>
  <c r="BG456" i="2"/>
  <c r="BF456" i="2"/>
  <c r="T456" i="2"/>
  <c r="R456" i="2"/>
  <c r="P456" i="2"/>
  <c r="BI455" i="2"/>
  <c r="BH455" i="2"/>
  <c r="BG455" i="2"/>
  <c r="BF455" i="2"/>
  <c r="T455" i="2"/>
  <c r="R455" i="2"/>
  <c r="P455" i="2"/>
  <c r="BI454" i="2"/>
  <c r="BH454" i="2"/>
  <c r="BG454" i="2"/>
  <c r="BF454" i="2"/>
  <c r="T454" i="2"/>
  <c r="R454" i="2"/>
  <c r="P454" i="2"/>
  <c r="BI453" i="2"/>
  <c r="BH453" i="2"/>
  <c r="BG453" i="2"/>
  <c r="BF453" i="2"/>
  <c r="T453" i="2"/>
  <c r="R453" i="2"/>
  <c r="P453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8" i="2"/>
  <c r="BH448" i="2"/>
  <c r="BG448" i="2"/>
  <c r="BF448" i="2"/>
  <c r="T448" i="2"/>
  <c r="R448" i="2"/>
  <c r="P448" i="2"/>
  <c r="BI447" i="2"/>
  <c r="BH447" i="2"/>
  <c r="BG447" i="2"/>
  <c r="BF447" i="2"/>
  <c r="T447" i="2"/>
  <c r="R447" i="2"/>
  <c r="P447" i="2"/>
  <c r="BI445" i="2"/>
  <c r="BH445" i="2"/>
  <c r="BG445" i="2"/>
  <c r="BF445" i="2"/>
  <c r="T445" i="2"/>
  <c r="R445" i="2"/>
  <c r="P445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9" i="2"/>
  <c r="BH439" i="2"/>
  <c r="BG439" i="2"/>
  <c r="BF439" i="2"/>
  <c r="T439" i="2"/>
  <c r="R439" i="2"/>
  <c r="P439" i="2"/>
  <c r="BI438" i="2"/>
  <c r="BH438" i="2"/>
  <c r="BG438" i="2"/>
  <c r="BF438" i="2"/>
  <c r="T438" i="2"/>
  <c r="R438" i="2"/>
  <c r="P438" i="2"/>
  <c r="BI436" i="2"/>
  <c r="BH436" i="2"/>
  <c r="BG436" i="2"/>
  <c r="BF436" i="2"/>
  <c r="T436" i="2"/>
  <c r="R436" i="2"/>
  <c r="P436" i="2"/>
  <c r="BI435" i="2"/>
  <c r="BH435" i="2"/>
  <c r="BG435" i="2"/>
  <c r="BF435" i="2"/>
  <c r="T435" i="2"/>
  <c r="R435" i="2"/>
  <c r="P435" i="2"/>
  <c r="BI434" i="2"/>
  <c r="BH434" i="2"/>
  <c r="BG434" i="2"/>
  <c r="BF434" i="2"/>
  <c r="T434" i="2"/>
  <c r="R434" i="2"/>
  <c r="P434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26" i="2"/>
  <c r="BH426" i="2"/>
  <c r="BG426" i="2"/>
  <c r="BF426" i="2"/>
  <c r="T426" i="2"/>
  <c r="R426" i="2"/>
  <c r="P426" i="2"/>
  <c r="BI425" i="2"/>
  <c r="BH425" i="2"/>
  <c r="BG425" i="2"/>
  <c r="BF425" i="2"/>
  <c r="T425" i="2"/>
  <c r="R425" i="2"/>
  <c r="P425" i="2"/>
  <c r="BI424" i="2"/>
  <c r="BH424" i="2"/>
  <c r="BG424" i="2"/>
  <c r="BF424" i="2"/>
  <c r="T424" i="2"/>
  <c r="R424" i="2"/>
  <c r="P424" i="2"/>
  <c r="BI423" i="2"/>
  <c r="BH423" i="2"/>
  <c r="BG423" i="2"/>
  <c r="BF423" i="2"/>
  <c r="T423" i="2"/>
  <c r="R423" i="2"/>
  <c r="P423" i="2"/>
  <c r="BI422" i="2"/>
  <c r="BH422" i="2"/>
  <c r="BG422" i="2"/>
  <c r="BF422" i="2"/>
  <c r="T422" i="2"/>
  <c r="R422" i="2"/>
  <c r="P422" i="2"/>
  <c r="BI420" i="2"/>
  <c r="BH420" i="2"/>
  <c r="BG420" i="2"/>
  <c r="BF420" i="2"/>
  <c r="T420" i="2"/>
  <c r="R420" i="2"/>
  <c r="P420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J132" i="2"/>
  <c r="F131" i="2"/>
  <c r="F129" i="2"/>
  <c r="E127" i="2"/>
  <c r="J31" i="2"/>
  <c r="J92" i="2"/>
  <c r="F91" i="2"/>
  <c r="F89" i="2"/>
  <c r="E87" i="2"/>
  <c r="J21" i="2"/>
  <c r="E21" i="2"/>
  <c r="J131" i="2" s="1"/>
  <c r="J20" i="2"/>
  <c r="J18" i="2"/>
  <c r="E18" i="2"/>
  <c r="F132" i="2" s="1"/>
  <c r="J17" i="2"/>
  <c r="J12" i="2"/>
  <c r="J129" i="2" s="1"/>
  <c r="E7" i="2"/>
  <c r="E85" i="2" s="1"/>
  <c r="CK106" i="1"/>
  <c r="CH106" i="1"/>
  <c r="CG106" i="1"/>
  <c r="CF106" i="1"/>
  <c r="BZ106" i="1"/>
  <c r="CE106" i="1"/>
  <c r="CD106" i="1"/>
  <c r="CK105" i="1"/>
  <c r="CH105" i="1"/>
  <c r="CG105" i="1"/>
  <c r="CF105" i="1"/>
  <c r="BZ105" i="1"/>
  <c r="CE105" i="1"/>
  <c r="CD105" i="1"/>
  <c r="CK104" i="1"/>
  <c r="CH104" i="1"/>
  <c r="CG104" i="1"/>
  <c r="CF104" i="1"/>
  <c r="BZ104" i="1"/>
  <c r="CE104" i="1"/>
  <c r="CD104" i="1"/>
  <c r="CK103" i="1"/>
  <c r="CH103" i="1"/>
  <c r="CG103" i="1"/>
  <c r="CF103" i="1"/>
  <c r="BZ103" i="1"/>
  <c r="CE103" i="1"/>
  <c r="CD103" i="1"/>
  <c r="CK102" i="1"/>
  <c r="CH102" i="1"/>
  <c r="CG102" i="1"/>
  <c r="CF102" i="1"/>
  <c r="BZ102" i="1"/>
  <c r="CE102" i="1"/>
  <c r="CD102" i="1"/>
  <c r="CK101" i="1"/>
  <c r="CH101" i="1"/>
  <c r="CG101" i="1"/>
  <c r="CF101" i="1"/>
  <c r="BZ101" i="1"/>
  <c r="CE101" i="1"/>
  <c r="CD101" i="1"/>
  <c r="CK100" i="1"/>
  <c r="CH100" i="1"/>
  <c r="CG100" i="1"/>
  <c r="CF100" i="1"/>
  <c r="BZ100" i="1"/>
  <c r="CE100" i="1"/>
  <c r="CD100" i="1"/>
  <c r="CK99" i="1"/>
  <c r="CH99" i="1"/>
  <c r="CG99" i="1"/>
  <c r="CF99" i="1"/>
  <c r="BZ99" i="1"/>
  <c r="CE99" i="1"/>
  <c r="CD99" i="1"/>
  <c r="L90" i="1"/>
  <c r="AM90" i="1"/>
  <c r="AM89" i="1"/>
  <c r="L89" i="1"/>
  <c r="AM87" i="1"/>
  <c r="L87" i="1"/>
  <c r="L85" i="1"/>
  <c r="L84" i="1"/>
  <c r="BK674" i="2"/>
  <c r="J619" i="2"/>
  <c r="J560" i="2"/>
  <c r="J408" i="2"/>
  <c r="J315" i="2"/>
  <c r="BK235" i="2"/>
  <c r="BK661" i="2"/>
  <c r="BK591" i="2"/>
  <c r="BK436" i="2"/>
  <c r="J323" i="2"/>
  <c r="BK285" i="2"/>
  <c r="BK675" i="2"/>
  <c r="J478" i="2"/>
  <c r="J271" i="2"/>
  <c r="BK663" i="2"/>
  <c r="J608" i="2"/>
  <c r="BK550" i="2"/>
  <c r="BK456" i="2"/>
  <c r="BK385" i="2"/>
  <c r="BK283" i="2"/>
  <c r="BK209" i="2"/>
  <c r="BK653" i="2"/>
  <c r="BK563" i="2"/>
  <c r="BK466" i="2"/>
  <c r="J443" i="2"/>
  <c r="J334" i="2"/>
  <c r="BK255" i="2"/>
  <c r="J680" i="2"/>
  <c r="J613" i="2"/>
  <c r="J416" i="2"/>
  <c r="J274" i="2"/>
  <c r="BK161" i="2"/>
  <c r="BK637" i="2"/>
  <c r="BK545" i="2"/>
  <c r="J285" i="2"/>
  <c r="J735" i="2"/>
  <c r="BK710" i="2"/>
  <c r="BK647" i="2"/>
  <c r="BK443" i="2"/>
  <c r="BK367" i="2"/>
  <c r="BK139" i="2"/>
  <c r="BK715" i="2"/>
  <c r="BK603" i="2"/>
  <c r="BK488" i="2"/>
  <c r="BK410" i="2"/>
  <c r="J298" i="2"/>
  <c r="BK198" i="2"/>
  <c r="BK702" i="2"/>
  <c r="BK575" i="2"/>
  <c r="BK461" i="2"/>
  <c r="BK329" i="2"/>
  <c r="BK170" i="2"/>
  <c r="BK623" i="2"/>
  <c r="J512" i="2"/>
  <c r="BK305" i="2"/>
  <c r="BK180" i="2"/>
  <c r="AV101" i="1"/>
  <c r="BK556" i="2"/>
  <c r="BK504" i="2"/>
  <c r="J439" i="2"/>
  <c r="BK298" i="2"/>
  <c r="BK189" i="2"/>
  <c r="J137" i="2"/>
  <c r="J137" i="3"/>
  <c r="J153" i="3"/>
  <c r="J135" i="3"/>
  <c r="J164" i="3"/>
  <c r="BK171" i="3"/>
  <c r="BK182" i="3"/>
  <c r="BK135" i="3"/>
  <c r="J678" i="2"/>
  <c r="BK602" i="2"/>
  <c r="BK503" i="2"/>
  <c r="J251" i="2"/>
  <c r="J597" i="2"/>
  <c r="BK288" i="2"/>
  <c r="AV105" i="1"/>
  <c r="BK470" i="2"/>
  <c r="BK395" i="2"/>
  <c r="BK278" i="2"/>
  <c r="J211" i="2"/>
  <c r="J673" i="2"/>
  <c r="BK639" i="2"/>
  <c r="J589" i="2"/>
  <c r="J495" i="2"/>
  <c r="BK362" i="2"/>
  <c r="BK264" i="2"/>
  <c r="J644" i="2"/>
  <c r="BK559" i="2"/>
  <c r="J488" i="2"/>
  <c r="BK435" i="2"/>
  <c r="J265" i="2"/>
  <c r="BK224" i="2"/>
  <c r="BK615" i="2"/>
  <c r="J552" i="2"/>
  <c r="BK476" i="2"/>
  <c r="J329" i="2"/>
  <c r="J669" i="2"/>
  <c r="J632" i="2"/>
  <c r="BK520" i="2"/>
  <c r="J350" i="2"/>
  <c r="BK263" i="2"/>
  <c r="J176" i="2"/>
  <c r="J737" i="2"/>
  <c r="BK697" i="2"/>
  <c r="J666" i="2"/>
  <c r="BK369" i="2"/>
  <c r="BK327" i="2"/>
  <c r="J141" i="2"/>
  <c r="BK737" i="2"/>
  <c r="BK700" i="2"/>
  <c r="J543" i="2"/>
  <c r="J479" i="2"/>
  <c r="J268" i="2"/>
  <c r="J189" i="2"/>
  <c r="BK704" i="2"/>
  <c r="BK574" i="2"/>
  <c r="BK462" i="2"/>
  <c r="J369" i="2"/>
  <c r="J217" i="2"/>
  <c r="BK168" i="2"/>
  <c r="BK724" i="2"/>
  <c r="BK619" i="2"/>
  <c r="BK578" i="2"/>
  <c r="BK458" i="2"/>
  <c r="J321" i="2"/>
  <c r="BK155" i="2"/>
  <c r="J719" i="2"/>
  <c r="J663" i="2"/>
  <c r="BK529" i="2"/>
  <c r="J463" i="2"/>
  <c r="BK418" i="2"/>
  <c r="BK300" i="2"/>
  <c r="J267" i="2"/>
  <c r="BK163" i="2"/>
  <c r="BK184" i="3"/>
  <c r="BK139" i="3"/>
  <c r="BK146" i="3"/>
  <c r="J178" i="3"/>
  <c r="BK176" i="3"/>
  <c r="BK149" i="3"/>
  <c r="BK156" i="3"/>
  <c r="BK128" i="3"/>
  <c r="BK155" i="3"/>
  <c r="J629" i="2"/>
  <c r="BK586" i="2"/>
  <c r="BK432" i="2"/>
  <c r="BK282" i="2"/>
  <c r="BK173" i="2"/>
  <c r="J577" i="2"/>
  <c r="J506" i="2"/>
  <c r="BK301" i="2"/>
  <c r="J201" i="2"/>
  <c r="J636" i="2"/>
  <c r="J510" i="2"/>
  <c r="J422" i="2"/>
  <c r="BK292" i="2"/>
  <c r="J229" i="2"/>
  <c r="AG98" i="1"/>
  <c r="BK430" i="2"/>
  <c r="J317" i="2"/>
  <c r="J200" i="2"/>
  <c r="BK642" i="2"/>
  <c r="J567" i="2"/>
  <c r="J497" i="2"/>
  <c r="BK445" i="2"/>
  <c r="BK303" i="2"/>
  <c r="J212" i="2"/>
  <c r="BK650" i="2"/>
  <c r="J436" i="2"/>
  <c r="J675" i="2"/>
  <c r="BK634" i="2"/>
  <c r="BK416" i="2"/>
  <c r="J348" i="2"/>
  <c r="J222" i="2"/>
  <c r="J740" i="2"/>
  <c r="BK717" i="2"/>
  <c r="BK594" i="2"/>
  <c r="J470" i="2"/>
  <c r="J283" i="2"/>
  <c r="J148" i="2"/>
  <c r="J711" i="2"/>
  <c r="J689" i="2"/>
  <c r="BK497" i="2"/>
  <c r="BK323" i="2"/>
  <c r="J238" i="2"/>
  <c r="J731" i="2"/>
  <c r="J693" i="2"/>
  <c r="BK567" i="2"/>
  <c r="BK438" i="2"/>
  <c r="J387" i="2"/>
  <c r="J259" i="2"/>
  <c r="BK171" i="2"/>
  <c r="BK713" i="2"/>
  <c r="J642" i="2"/>
  <c r="BK580" i="2"/>
  <c r="J471" i="2"/>
  <c r="BK402" i="2"/>
  <c r="BK295" i="2"/>
  <c r="J227" i="2"/>
  <c r="BK149" i="2"/>
  <c r="J684" i="2"/>
  <c r="BK560" i="2"/>
  <c r="J432" i="2"/>
  <c r="J305" i="2"/>
  <c r="J264" i="2"/>
  <c r="J178" i="2"/>
  <c r="J171" i="3"/>
  <c r="J124" i="3"/>
  <c r="BK144" i="3"/>
  <c r="J140" i="3"/>
  <c r="BK124" i="3"/>
  <c r="J176" i="3"/>
  <c r="J128" i="3"/>
  <c r="BK640" i="2"/>
  <c r="J596" i="2"/>
  <c r="J521" i="2"/>
  <c r="BK274" i="2"/>
  <c r="J653" i="2"/>
  <c r="J531" i="2"/>
  <c r="BK308" i="2"/>
  <c r="BK247" i="2"/>
  <c r="J671" i="2"/>
  <c r="J523" i="2"/>
  <c r="BK439" i="2"/>
  <c r="BK381" i="2"/>
  <c r="J257" i="2"/>
  <c r="AV99" i="1"/>
  <c r="BK597" i="2"/>
  <c r="BK506" i="2"/>
  <c r="J352" i="2"/>
  <c r="BK259" i="2"/>
  <c r="J161" i="2"/>
  <c r="BK620" i="2"/>
  <c r="BK573" i="2"/>
  <c r="BK353" i="2"/>
  <c r="J308" i="2"/>
  <c r="BK230" i="2"/>
  <c r="J661" i="2"/>
  <c r="J586" i="2"/>
  <c r="BK478" i="2"/>
  <c r="J198" i="2"/>
  <c r="BK630" i="2"/>
  <c r="J536" i="2"/>
  <c r="BK405" i="2"/>
  <c r="J346" i="2"/>
  <c r="J249" i="2"/>
  <c r="BK159" i="2"/>
  <c r="J728" i="2"/>
  <c r="BK699" i="2"/>
  <c r="J575" i="2"/>
  <c r="J411" i="2"/>
  <c r="BK344" i="2"/>
  <c r="J208" i="2"/>
  <c r="J688" i="2"/>
  <c r="BK507" i="2"/>
  <c r="BK455" i="2"/>
  <c r="J385" i="2"/>
  <c r="BK269" i="2"/>
  <c r="BK706" i="2"/>
  <c r="J625" i="2"/>
  <c r="J565" i="2"/>
  <c r="J455" i="2"/>
  <c r="J326" i="2"/>
  <c r="BK166" i="2"/>
  <c r="J697" i="2"/>
  <c r="J594" i="2"/>
  <c r="BK474" i="2"/>
  <c r="BK441" i="2"/>
  <c r="BK331" i="2"/>
  <c r="BK213" i="2"/>
  <c r="AV104" i="1"/>
  <c r="BK643" i="2"/>
  <c r="BK543" i="2"/>
  <c r="J466" i="2"/>
  <c r="J402" i="2"/>
  <c r="J377" i="2"/>
  <c r="BK299" i="2"/>
  <c r="BK184" i="2"/>
  <c r="BK140" i="3"/>
  <c r="J155" i="3"/>
  <c r="BK129" i="3"/>
  <c r="BK178" i="3"/>
  <c r="J142" i="3"/>
  <c r="J158" i="3"/>
  <c r="BK164" i="3"/>
  <c r="BK126" i="3"/>
  <c r="BK641" i="2"/>
  <c r="BK606" i="2"/>
  <c r="J545" i="2"/>
  <c r="J395" i="2"/>
  <c r="J295" i="2"/>
  <c r="J670" i="2"/>
  <c r="J592" i="2"/>
  <c r="J518" i="2"/>
  <c r="BK304" i="2"/>
  <c r="J255" i="2"/>
  <c r="BK137" i="2"/>
  <c r="BK533" i="2"/>
  <c r="BK471" i="2"/>
  <c r="BK392" i="2"/>
  <c r="BK326" i="2"/>
  <c r="J206" i="2"/>
  <c r="J659" i="2"/>
  <c r="J574" i="2"/>
  <c r="J503" i="2"/>
  <c r="J296" i="2"/>
  <c r="J174" i="2"/>
  <c r="J595" i="2"/>
  <c r="J499" i="2"/>
  <c r="BK447" i="2"/>
  <c r="J344" i="2"/>
  <c r="J307" i="2"/>
  <c r="BK229" i="2"/>
  <c r="BK632" i="2"/>
  <c r="BK514" i="2"/>
  <c r="J418" i="2"/>
  <c r="BK379" i="2"/>
  <c r="BK212" i="2"/>
  <c r="BK659" i="2"/>
  <c r="BK565" i="2"/>
  <c r="BK426" i="2"/>
  <c r="J355" i="2"/>
  <c r="BK312" i="2"/>
  <c r="J194" i="2"/>
  <c r="BK742" i="2"/>
  <c r="BK719" i="2"/>
  <c r="BK688" i="2"/>
  <c r="J529" i="2"/>
  <c r="BK393" i="2"/>
  <c r="J362" i="2"/>
  <c r="J188" i="2"/>
  <c r="AV100" i="1"/>
  <c r="J563" i="2"/>
  <c r="BK481" i="2"/>
  <c r="BK321" i="2"/>
  <c r="J733" i="2"/>
  <c r="J606" i="2"/>
  <c r="BK468" i="2"/>
  <c r="J424" i="2"/>
  <c r="J367" i="2"/>
  <c r="J325" i="2"/>
  <c r="J150" i="2"/>
  <c r="BK684" i="2"/>
  <c r="J602" i="2"/>
  <c r="J476" i="2"/>
  <c r="J454" i="2"/>
  <c r="BK346" i="2"/>
  <c r="BK215" i="2"/>
  <c r="J139" i="2"/>
  <c r="J692" i="2"/>
  <c r="BK629" i="2"/>
  <c r="BK539" i="2"/>
  <c r="J435" i="2"/>
  <c r="BK399" i="2"/>
  <c r="J310" i="2"/>
  <c r="J204" i="2"/>
  <c r="BK143" i="2"/>
  <c r="J173" i="3"/>
  <c r="J168" i="3"/>
  <c r="J146" i="3"/>
  <c r="J175" i="3"/>
  <c r="J126" i="3"/>
  <c r="BK185" i="3"/>
  <c r="J127" i="3"/>
  <c r="J152" i="3"/>
  <c r="BK667" i="2"/>
  <c r="BK593" i="2"/>
  <c r="J474" i="2"/>
  <c r="BK336" i="2"/>
  <c r="J221" i="2"/>
  <c r="J640" i="2"/>
  <c r="BK495" i="2"/>
  <c r="BK359" i="2"/>
  <c r="BK257" i="2"/>
  <c r="J184" i="2"/>
  <c r="BK666" i="2"/>
  <c r="BK397" i="2"/>
  <c r="BK355" i="2"/>
  <c r="J224" i="2"/>
  <c r="AV102" i="1"/>
  <c r="J578" i="2"/>
  <c r="J468" i="2"/>
  <c r="BK375" i="2"/>
  <c r="J280" i="2"/>
  <c r="BK206" i="2"/>
  <c r="BK652" i="2"/>
  <c r="BK598" i="2"/>
  <c r="BK512" i="2"/>
  <c r="BK457" i="2"/>
  <c r="J304" i="2"/>
  <c r="J587" i="2"/>
  <c r="BK479" i="2"/>
  <c r="J331" i="2"/>
  <c r="BK219" i="2"/>
  <c r="J668" i="2"/>
  <c r="BK611" i="2"/>
  <c r="BK422" i="2"/>
  <c r="BK319" i="2"/>
  <c r="BK245" i="2"/>
  <c r="J153" i="2"/>
  <c r="J738" i="2"/>
  <c r="J724" i="2"/>
  <c r="BK695" i="2"/>
  <c r="J554" i="2"/>
  <c r="J342" i="2"/>
  <c r="BK186" i="2"/>
  <c r="J721" i="2"/>
  <c r="J690" i="2"/>
  <c r="BK518" i="2"/>
  <c r="J450" i="2"/>
  <c r="J357" i="2"/>
  <c r="J266" i="2"/>
  <c r="BK728" i="2"/>
  <c r="BK665" i="2"/>
  <c r="BK569" i="2"/>
  <c r="BK459" i="2"/>
  <c r="J393" i="2"/>
  <c r="BK211" i="2"/>
  <c r="J157" i="2"/>
  <c r="BK657" i="2"/>
  <c r="J571" i="2"/>
  <c r="J472" i="2"/>
  <c r="BK390" i="2"/>
  <c r="J262" i="2"/>
  <c r="BK208" i="2"/>
  <c r="BK708" i="2"/>
  <c r="J662" i="2"/>
  <c r="BK534" i="2"/>
  <c r="J461" i="2"/>
  <c r="BK401" i="2"/>
  <c r="BK342" i="2"/>
  <c r="J286" i="2"/>
  <c r="J247" i="2"/>
  <c r="BK162" i="2"/>
  <c r="J149" i="3"/>
  <c r="BK166" i="3"/>
  <c r="J180" i="3"/>
  <c r="BK180" i="3"/>
  <c r="BK130" i="3"/>
  <c r="J132" i="3"/>
  <c r="J141" i="3"/>
  <c r="J647" i="2"/>
  <c r="BK604" i="2"/>
  <c r="BK501" i="2"/>
  <c r="BK290" i="2"/>
  <c r="BK202" i="2"/>
  <c r="J634" i="2"/>
  <c r="J533" i="2"/>
  <c r="J382" i="2"/>
  <c r="J254" i="2"/>
  <c r="J170" i="2"/>
  <c r="BK527" i="2"/>
  <c r="BK483" i="2"/>
  <c r="J272" i="2"/>
  <c r="J196" i="2"/>
  <c r="J650" i="2"/>
  <c r="BK587" i="2"/>
  <c r="BK271" i="2"/>
  <c r="BK178" i="2"/>
  <c r="J638" i="2"/>
  <c r="J591" i="2"/>
  <c r="BK510" i="2"/>
  <c r="J481" i="2"/>
  <c r="J301" i="2"/>
  <c r="BK192" i="2"/>
  <c r="J306" i="2"/>
  <c r="J149" i="2"/>
  <c r="J726" i="2"/>
  <c r="J682" i="2"/>
  <c r="J485" i="2"/>
  <c r="J371" i="2"/>
  <c r="J202" i="2"/>
  <c r="J742" i="2"/>
  <c r="J710" i="2"/>
  <c r="J465" i="2"/>
  <c r="BK302" i="2"/>
  <c r="J241" i="2"/>
  <c r="BK735" i="2"/>
  <c r="BK690" i="2"/>
  <c r="J540" i="2"/>
  <c r="BK450" i="2"/>
  <c r="BK338" i="2"/>
  <c r="J155" i="2"/>
  <c r="BK721" i="2"/>
  <c r="BK682" i="2"/>
  <c r="BK613" i="2"/>
  <c r="J389" i="2"/>
  <c r="BK311" i="2"/>
  <c r="BK242" i="2"/>
  <c r="J151" i="2"/>
  <c r="J702" i="2"/>
  <c r="BK589" i="2"/>
  <c r="J527" i="2"/>
  <c r="J459" i="2"/>
  <c r="J390" i="2"/>
  <c r="BK297" i="2"/>
  <c r="BK182" i="2"/>
  <c r="BK627" i="2"/>
  <c r="BK552" i="2"/>
  <c r="BK404" i="2"/>
  <c r="BK306" i="2"/>
  <c r="J665" i="2"/>
  <c r="BK523" i="2"/>
  <c r="BK428" i="2"/>
  <c r="BK286" i="2"/>
  <c r="J168" i="2"/>
  <c r="BK537" i="2"/>
  <c r="BK509" i="2"/>
  <c r="BK434" i="2"/>
  <c r="BK350" i="2"/>
  <c r="BK231" i="2"/>
  <c r="BK669" i="2"/>
  <c r="J627" i="2"/>
  <c r="BK558" i="2"/>
  <c r="J401" i="2"/>
  <c r="J311" i="2"/>
  <c r="BK222" i="2"/>
  <c r="BK673" i="2"/>
  <c r="BK472" i="2"/>
  <c r="J361" i="2"/>
  <c r="J299" i="2"/>
  <c r="BK236" i="2"/>
  <c r="BK638" i="2"/>
  <c r="J580" i="2"/>
  <c r="BK425" i="2"/>
  <c r="J303" i="2"/>
  <c r="J215" i="2"/>
  <c r="BK636" i="2"/>
  <c r="J537" i="2"/>
  <c r="BK352" i="2"/>
  <c r="BK262" i="2"/>
  <c r="J143" i="2"/>
  <c r="J713" i="2"/>
  <c r="J686" i="2"/>
  <c r="J407" i="2"/>
  <c r="J278" i="2"/>
  <c r="BK733" i="2"/>
  <c r="J699" i="2"/>
  <c r="J573" i="2"/>
  <c r="J452" i="2"/>
  <c r="J276" i="2"/>
  <c r="BK227" i="2"/>
  <c r="BK730" i="2"/>
  <c r="BK668" i="2"/>
  <c r="J501" i="2"/>
  <c r="J428" i="2"/>
  <c r="BK371" i="2"/>
  <c r="J319" i="2"/>
  <c r="BK153" i="2"/>
  <c r="J708" i="2"/>
  <c r="J641" i="2"/>
  <c r="BK596" i="2"/>
  <c r="BK487" i="2"/>
  <c r="J457" i="2"/>
  <c r="J374" i="2"/>
  <c r="BK254" i="2"/>
  <c r="BK150" i="2"/>
  <c r="J700" i="2"/>
  <c r="BK646" i="2"/>
  <c r="J556" i="2"/>
  <c r="J148" i="3"/>
  <c r="BK152" i="3"/>
  <c r="BK162" i="3"/>
  <c r="BK141" i="3"/>
  <c r="J160" i="3"/>
  <c r="J630" i="2"/>
  <c r="BK561" i="2"/>
  <c r="BK465" i="2"/>
  <c r="BK294" i="2"/>
  <c r="BK188" i="2"/>
  <c r="BK571" i="2"/>
  <c r="J434" i="2"/>
  <c r="J379" i="2"/>
  <c r="J292" i="2"/>
  <c r="J226" i="2"/>
  <c r="J667" i="2"/>
  <c r="BK525" i="2"/>
  <c r="J425" i="2"/>
  <c r="J282" i="2"/>
  <c r="J192" i="2"/>
  <c r="BK625" i="2"/>
  <c r="BK562" i="2"/>
  <c r="J397" i="2"/>
  <c r="BK361" i="2"/>
  <c r="BK241" i="2"/>
  <c r="BK176" i="2"/>
  <c r="J611" i="2"/>
  <c r="BK540" i="2"/>
  <c r="BK490" i="2"/>
  <c r="J445" i="2"/>
  <c r="BK310" i="2"/>
  <c r="J240" i="2"/>
  <c r="BK678" i="2"/>
  <c r="BK584" i="2"/>
  <c r="BK377" i="2"/>
  <c r="BK200" i="2"/>
  <c r="J430" i="2"/>
  <c r="J365" i="2"/>
  <c r="BK194" i="2"/>
  <c r="AV106" i="1"/>
  <c r="J562" i="2"/>
  <c r="BK252" i="2"/>
  <c r="J717" i="2"/>
  <c r="BK600" i="2"/>
  <c r="J456" i="2"/>
  <c r="J327" i="2"/>
  <c r="BK204" i="2"/>
  <c r="BK141" i="2"/>
  <c r="BK711" i="2"/>
  <c r="BK622" i="2"/>
  <c r="J483" i="2"/>
  <c r="BK387" i="2"/>
  <c r="J302" i="2"/>
  <c r="J235" i="2"/>
  <c r="J159" i="2"/>
  <c r="J623" i="2"/>
  <c r="BK536" i="2"/>
  <c r="BK491" i="2"/>
  <c r="J414" i="2"/>
  <c r="J375" i="2"/>
  <c r="BK268" i="2"/>
  <c r="BK174" i="2"/>
  <c r="BK175" i="3"/>
  <c r="J184" i="3"/>
  <c r="BK160" i="3"/>
  <c r="BK169" i="3"/>
  <c r="J144" i="3"/>
  <c r="J185" i="3"/>
  <c r="BK153" i="3"/>
  <c r="J620" i="2"/>
  <c r="BK554" i="2"/>
  <c r="BK453" i="2"/>
  <c r="BK296" i="2"/>
  <c r="BK240" i="2"/>
  <c r="J182" i="2"/>
  <c r="J646" i="2"/>
  <c r="J507" i="2"/>
  <c r="BK389" i="2"/>
  <c r="J294" i="2"/>
  <c r="J242" i="2"/>
  <c r="J520" i="2"/>
  <c r="J453" i="2"/>
  <c r="J263" i="2"/>
  <c r="J163" i="2"/>
  <c r="BK644" i="2"/>
  <c r="BK595" i="2"/>
  <c r="BK516" i="2"/>
  <c r="BK372" i="2"/>
  <c r="BK276" i="2"/>
  <c r="J190" i="2"/>
  <c r="J643" i="2"/>
  <c r="J584" i="2"/>
  <c r="J509" i="2"/>
  <c r="J441" i="2"/>
  <c r="J300" i="2"/>
  <c r="BK226" i="2"/>
  <c r="BK655" i="2"/>
  <c r="J561" i="2"/>
  <c r="BK407" i="2"/>
  <c r="BK325" i="2"/>
  <c r="BK217" i="2"/>
  <c r="J674" i="2"/>
  <c r="J615" i="2"/>
  <c r="BK454" i="2"/>
  <c r="J381" i="2"/>
  <c r="BK317" i="2"/>
  <c r="J230" i="2"/>
  <c r="J744" i="2"/>
  <c r="J703" i="2"/>
  <c r="BK680" i="2"/>
  <c r="J516" i="2"/>
  <c r="BK382" i="2"/>
  <c r="J336" i="2"/>
  <c r="J171" i="2"/>
  <c r="BK740" i="2"/>
  <c r="J704" i="2"/>
  <c r="J622" i="2"/>
  <c r="J491" i="2"/>
  <c r="J405" i="2"/>
  <c r="BK363" i="2"/>
  <c r="BK267" i="2"/>
  <c r="BK617" i="2"/>
  <c r="J493" i="2"/>
  <c r="BK420" i="2"/>
  <c r="J332" i="2"/>
  <c r="BK261" i="2"/>
  <c r="J173" i="2"/>
  <c r="J715" i="2"/>
  <c r="J617" i="2"/>
  <c r="BK485" i="2"/>
  <c r="BK357" i="2"/>
  <c r="J261" i="2"/>
  <c r="BK157" i="2"/>
  <c r="J706" i="2"/>
  <c r="J559" i="2"/>
  <c r="BK499" i="2"/>
  <c r="BK460" i="2"/>
  <c r="BK411" i="2"/>
  <c r="BK365" i="2"/>
  <c r="BK280" i="2"/>
  <c r="BK148" i="2"/>
  <c r="J139" i="3"/>
  <c r="BK142" i="3"/>
  <c r="BK168" i="3"/>
  <c r="J150" i="3"/>
  <c r="BK127" i="3"/>
  <c r="J130" i="3"/>
  <c r="BK137" i="3"/>
  <c r="J166" i="3"/>
  <c r="J637" i="2"/>
  <c r="BK608" i="2"/>
  <c r="BK547" i="2"/>
  <c r="BK348" i="2"/>
  <c r="BK272" i="2"/>
  <c r="J180" i="2"/>
  <c r="J593" i="2"/>
  <c r="BK307" i="2"/>
  <c r="BK249" i="2"/>
  <c r="AV103" i="1"/>
  <c r="J448" i="2"/>
  <c r="BK374" i="2"/>
  <c r="BK190" i="2"/>
  <c r="J604" i="2"/>
  <c r="J534" i="2"/>
  <c r="J392" i="2"/>
  <c r="J341" i="2"/>
  <c r="BK221" i="2"/>
  <c r="BK670" i="2"/>
  <c r="J600" i="2"/>
  <c r="J504" i="2"/>
  <c r="J447" i="2"/>
  <c r="BK332" i="2"/>
  <c r="J244" i="2"/>
  <c r="J639" i="2"/>
  <c r="J550" i="2"/>
  <c r="J426" i="2"/>
  <c r="BK238" i="2"/>
  <c r="J160" i="2"/>
  <c r="J655" i="2"/>
  <c r="BK521" i="2"/>
  <c r="J340" i="2"/>
  <c r="BK244" i="2"/>
  <c r="AS94" i="1"/>
  <c r="J648" i="2"/>
  <c r="BK424" i="2"/>
  <c r="J166" i="2"/>
  <c r="BK726" i="2"/>
  <c r="J695" i="2"/>
  <c r="J598" i="2"/>
  <c r="J487" i="2"/>
  <c r="BK408" i="2"/>
  <c r="BK340" i="2"/>
  <c r="BK251" i="2"/>
  <c r="BK738" i="2"/>
  <c r="BK592" i="2"/>
  <c r="J458" i="2"/>
  <c r="J399" i="2"/>
  <c r="J363" i="2"/>
  <c r="J209" i="2"/>
  <c r="BK731" i="2"/>
  <c r="BK693" i="2"/>
  <c r="J547" i="2"/>
  <c r="BK463" i="2"/>
  <c r="BK266" i="2"/>
  <c r="J146" i="2"/>
  <c r="BK671" i="2"/>
  <c r="J582" i="2"/>
  <c r="BK531" i="2"/>
  <c r="J490" i="2"/>
  <c r="J404" i="2"/>
  <c r="J275" i="2"/>
  <c r="BK196" i="2"/>
  <c r="BK146" i="2"/>
  <c r="J156" i="3"/>
  <c r="BK133" i="3"/>
  <c r="BK148" i="3"/>
  <c r="BK173" i="3"/>
  <c r="BK131" i="3"/>
  <c r="J162" i="3"/>
  <c r="J169" i="3"/>
  <c r="J652" i="2"/>
  <c r="J610" i="2"/>
  <c r="BK334" i="2"/>
  <c r="J236" i="2"/>
  <c r="BK689" i="2"/>
  <c r="J569" i="2"/>
  <c r="J438" i="2"/>
  <c r="J297" i="2"/>
  <c r="J145" i="2"/>
  <c r="J514" i="2"/>
  <c r="J410" i="2"/>
  <c r="J269" i="2"/>
  <c r="BK686" i="2"/>
  <c r="J603" i="2"/>
  <c r="J525" i="2"/>
  <c r="J312" i="2"/>
  <c r="J252" i="2"/>
  <c r="BK160" i="2"/>
  <c r="BK610" i="2"/>
  <c r="J539" i="2"/>
  <c r="BK452" i="2"/>
  <c r="J338" i="2"/>
  <c r="J245" i="2"/>
  <c r="BK662" i="2"/>
  <c r="BK582" i="2"/>
  <c r="BK414" i="2"/>
  <c r="BK275" i="2"/>
  <c r="BK201" i="2"/>
  <c r="J657" i="2"/>
  <c r="J460" i="2"/>
  <c r="J372" i="2"/>
  <c r="BK315" i="2"/>
  <c r="J231" i="2"/>
  <c r="J730" i="2"/>
  <c r="J664" i="2"/>
  <c r="BK423" i="2"/>
  <c r="J359" i="2"/>
  <c r="J213" i="2"/>
  <c r="BK744" i="2"/>
  <c r="BK692" i="2"/>
  <c r="BK577" i="2"/>
  <c r="BK448" i="2"/>
  <c r="J353" i="2"/>
  <c r="BK265" i="2"/>
  <c r="J162" i="2"/>
  <c r="BK703" i="2"/>
  <c r="J558" i="2"/>
  <c r="J423" i="2"/>
  <c r="BK341" i="2"/>
  <c r="J219" i="2"/>
  <c r="BK151" i="2"/>
  <c r="J720" i="2"/>
  <c r="BK648" i="2"/>
  <c r="BK542" i="2"/>
  <c r="J462" i="2"/>
  <c r="J290" i="2"/>
  <c r="J186" i="2"/>
  <c r="BK720" i="2"/>
  <c r="BK664" i="2"/>
  <c r="J542" i="2"/>
  <c r="BK493" i="2"/>
  <c r="J420" i="2"/>
  <c r="J288" i="2"/>
  <c r="BK145" i="2"/>
  <c r="J133" i="3"/>
  <c r="BK132" i="3"/>
  <c r="BK158" i="3"/>
  <c r="J131" i="3"/>
  <c r="J182" i="3"/>
  <c r="J129" i="3"/>
  <c r="BK150" i="3"/>
  <c r="R246" i="2" l="1"/>
  <c r="P413" i="2"/>
  <c r="T549" i="2"/>
  <c r="P599" i="2"/>
  <c r="BK723" i="2"/>
  <c r="J723" i="2" s="1"/>
  <c r="J110" i="2" s="1"/>
  <c r="P246" i="2"/>
  <c r="BK413" i="2"/>
  <c r="J413" i="2" s="1"/>
  <c r="J103" i="2" s="1"/>
  <c r="R549" i="2"/>
  <c r="R599" i="2"/>
  <c r="T723" i="2"/>
  <c r="T246" i="2"/>
  <c r="R413" i="2"/>
  <c r="BK165" i="2"/>
  <c r="J165" i="2" s="1"/>
  <c r="J98" i="2" s="1"/>
  <c r="R384" i="2"/>
  <c r="P467" i="2"/>
  <c r="BK599" i="2"/>
  <c r="J599" i="2" s="1"/>
  <c r="J107" i="2" s="1"/>
  <c r="T599" i="2"/>
  <c r="P723" i="2"/>
  <c r="P136" i="2"/>
  <c r="T314" i="2"/>
  <c r="P364" i="2"/>
  <c r="T496" i="2"/>
  <c r="R677" i="2"/>
  <c r="BK246" i="2"/>
  <c r="J246" i="2" s="1"/>
  <c r="J99" i="2" s="1"/>
  <c r="T413" i="2"/>
  <c r="R467" i="2"/>
  <c r="BK626" i="2"/>
  <c r="J626" i="2" s="1"/>
  <c r="J108" i="2" s="1"/>
  <c r="R723" i="2"/>
  <c r="P123" i="3"/>
  <c r="P165" i="2"/>
  <c r="T384" i="2"/>
  <c r="BK549" i="2"/>
  <c r="J549" i="2" s="1"/>
  <c r="J106" i="2" s="1"/>
  <c r="P677" i="2"/>
  <c r="BK159" i="3"/>
  <c r="J159" i="3" s="1"/>
  <c r="J98" i="3" s="1"/>
  <c r="BK136" i="2"/>
  <c r="J136" i="2" s="1"/>
  <c r="J97" i="2" s="1"/>
  <c r="BK314" i="2"/>
  <c r="J314" i="2" s="1"/>
  <c r="J100" i="2" s="1"/>
  <c r="BK364" i="2"/>
  <c r="J364" i="2" s="1"/>
  <c r="J101" i="2" s="1"/>
  <c r="BK467" i="2"/>
  <c r="J467" i="2" s="1"/>
  <c r="J104" i="2" s="1"/>
  <c r="T467" i="2"/>
  <c r="R626" i="2"/>
  <c r="P736" i="2"/>
  <c r="T123" i="3"/>
  <c r="R165" i="2"/>
  <c r="P384" i="2"/>
  <c r="P549" i="2"/>
  <c r="T677" i="2"/>
  <c r="R123" i="3"/>
  <c r="T165" i="2"/>
  <c r="BK384" i="2"/>
  <c r="J384" i="2" s="1"/>
  <c r="J102" i="2" s="1"/>
  <c r="BK496" i="2"/>
  <c r="J496" i="2" s="1"/>
  <c r="J105" i="2" s="1"/>
  <c r="P626" i="2"/>
  <c r="BK736" i="2"/>
  <c r="J736" i="2" s="1"/>
  <c r="J111" i="2" s="1"/>
  <c r="P159" i="3"/>
  <c r="T136" i="2"/>
  <c r="R314" i="2"/>
  <c r="R364" i="2"/>
  <c r="P496" i="2"/>
  <c r="T626" i="2"/>
  <c r="R736" i="2"/>
  <c r="BK123" i="3"/>
  <c r="J123" i="3" s="1"/>
  <c r="J97" i="3" s="1"/>
  <c r="R159" i="3"/>
  <c r="R136" i="2"/>
  <c r="P314" i="2"/>
  <c r="T364" i="2"/>
  <c r="R496" i="2"/>
  <c r="BK677" i="2"/>
  <c r="J677" i="2" s="1"/>
  <c r="J109" i="2" s="1"/>
  <c r="T736" i="2"/>
  <c r="T159" i="3"/>
  <c r="BE124" i="3"/>
  <c r="BE131" i="3"/>
  <c r="J91" i="3"/>
  <c r="F119" i="3"/>
  <c r="BE130" i="3"/>
  <c r="BE180" i="3"/>
  <c r="J116" i="3"/>
  <c r="BE137" i="3"/>
  <c r="BE158" i="3"/>
  <c r="BE166" i="3"/>
  <c r="BE171" i="3"/>
  <c r="BE128" i="3"/>
  <c r="BE133" i="3"/>
  <c r="BE140" i="3"/>
  <c r="BE150" i="3"/>
  <c r="BE178" i="3"/>
  <c r="BE182" i="3"/>
  <c r="BE185" i="3"/>
  <c r="BE126" i="3"/>
  <c r="BE132" i="3"/>
  <c r="BE135" i="3"/>
  <c r="BE184" i="3"/>
  <c r="BE129" i="3"/>
  <c r="BE149" i="3"/>
  <c r="BE152" i="3"/>
  <c r="BE156" i="3"/>
  <c r="BE164" i="3"/>
  <c r="BE169" i="3"/>
  <c r="BE176" i="3"/>
  <c r="BE127" i="3"/>
  <c r="BE139" i="3"/>
  <c r="BE141" i="3"/>
  <c r="BE153" i="3"/>
  <c r="BE144" i="3"/>
  <c r="BE148" i="3"/>
  <c r="BE162" i="3"/>
  <c r="BE142" i="3"/>
  <c r="BE168" i="3"/>
  <c r="E112" i="3"/>
  <c r="BE146" i="3"/>
  <c r="BE160" i="3"/>
  <c r="BE175" i="3"/>
  <c r="BE155" i="3"/>
  <c r="BE173" i="3"/>
  <c r="F92" i="2"/>
  <c r="BE149" i="2"/>
  <c r="BE151" i="2"/>
  <c r="BE200" i="2"/>
  <c r="BE222" i="2"/>
  <c r="BE266" i="2"/>
  <c r="BE307" i="2"/>
  <c r="BE311" i="2"/>
  <c r="BE315" i="2"/>
  <c r="BE363" i="2"/>
  <c r="BE379" i="2"/>
  <c r="BE443" i="2"/>
  <c r="BE470" i="2"/>
  <c r="BE485" i="2"/>
  <c r="BE506" i="2"/>
  <c r="BE516" i="2"/>
  <c r="BE552" i="2"/>
  <c r="BE577" i="2"/>
  <c r="BE593" i="2"/>
  <c r="BE603" i="2"/>
  <c r="BE613" i="2"/>
  <c r="BE630" i="2"/>
  <c r="BE640" i="2"/>
  <c r="BE665" i="2"/>
  <c r="BE673" i="2"/>
  <c r="BE690" i="2"/>
  <c r="BE704" i="2"/>
  <c r="BE710" i="2"/>
  <c r="J91" i="2"/>
  <c r="BE168" i="2"/>
  <c r="BE201" i="2"/>
  <c r="BE211" i="2"/>
  <c r="BE219" i="2"/>
  <c r="BE236" i="2"/>
  <c r="BE245" i="2"/>
  <c r="BE247" i="2"/>
  <c r="BE257" i="2"/>
  <c r="BE269" i="2"/>
  <c r="BE274" i="2"/>
  <c r="BE276" i="2"/>
  <c r="BE286" i="2"/>
  <c r="BE296" i="2"/>
  <c r="BE303" i="2"/>
  <c r="BE306" i="2"/>
  <c r="BE332" i="2"/>
  <c r="BE336" i="2"/>
  <c r="BE359" i="2"/>
  <c r="BE395" i="2"/>
  <c r="BE414" i="2"/>
  <c r="BE455" i="2"/>
  <c r="BE478" i="2"/>
  <c r="BE527" i="2"/>
  <c r="BE537" i="2"/>
  <c r="BE554" i="2"/>
  <c r="BE573" i="2"/>
  <c r="BE582" i="2"/>
  <c r="BE586" i="2"/>
  <c r="BE597" i="2"/>
  <c r="BE627" i="2"/>
  <c r="BE632" i="2"/>
  <c r="BE653" i="2"/>
  <c r="BE670" i="2"/>
  <c r="BE695" i="2"/>
  <c r="BE703" i="2"/>
  <c r="BE706" i="2"/>
  <c r="BE726" i="2"/>
  <c r="BE733" i="2"/>
  <c r="BE738" i="2"/>
  <c r="J89" i="2"/>
  <c r="BE159" i="2"/>
  <c r="BE192" i="2"/>
  <c r="BE206" i="2"/>
  <c r="BE212" i="2"/>
  <c r="BE221" i="2"/>
  <c r="BE249" i="2"/>
  <c r="BE262" i="2"/>
  <c r="BE267" i="2"/>
  <c r="BE275" i="2"/>
  <c r="BE280" i="2"/>
  <c r="BE285" i="2"/>
  <c r="BE294" i="2"/>
  <c r="BE301" i="2"/>
  <c r="BE304" i="2"/>
  <c r="BE353" i="2"/>
  <c r="BE372" i="2"/>
  <c r="BE404" i="2"/>
  <c r="BE405" i="2"/>
  <c r="BE430" i="2"/>
  <c r="BE434" i="2"/>
  <c r="BE439" i="2"/>
  <c r="BE463" i="2"/>
  <c r="BE490" i="2"/>
  <c r="BE523" i="2"/>
  <c r="BE529" i="2"/>
  <c r="BE536" i="2"/>
  <c r="BE545" i="2"/>
  <c r="BE580" i="2"/>
  <c r="BE622" i="2"/>
  <c r="BE636" i="2"/>
  <c r="BE650" i="2"/>
  <c r="BE659" i="2"/>
  <c r="BE666" i="2"/>
  <c r="BE684" i="2"/>
  <c r="BE689" i="2"/>
  <c r="BE692" i="2"/>
  <c r="BE697" i="2"/>
  <c r="BE708" i="2"/>
  <c r="BE711" i="2"/>
  <c r="BE713" i="2"/>
  <c r="BE715" i="2"/>
  <c r="BE719" i="2"/>
  <c r="BE721" i="2"/>
  <c r="BE724" i="2"/>
  <c r="BE728" i="2"/>
  <c r="BE737" i="2"/>
  <c r="BE742" i="2"/>
  <c r="BE148" i="2"/>
  <c r="BE150" i="2"/>
  <c r="BE163" i="2"/>
  <c r="BE170" i="2"/>
  <c r="BE176" i="2"/>
  <c r="BE213" i="2"/>
  <c r="BE229" i="2"/>
  <c r="BE259" i="2"/>
  <c r="BE261" i="2"/>
  <c r="BE327" i="2"/>
  <c r="BE350" i="2"/>
  <c r="BE365" i="2"/>
  <c r="BE371" i="2"/>
  <c r="BE382" i="2"/>
  <c r="BE393" i="2"/>
  <c r="BE402" i="2"/>
  <c r="BE418" i="2"/>
  <c r="BE466" i="2"/>
  <c r="BE472" i="2"/>
  <c r="BE504" i="2"/>
  <c r="BE558" i="2"/>
  <c r="BE560" i="2"/>
  <c r="BE574" i="2"/>
  <c r="BE637" i="2"/>
  <c r="BE667" i="2"/>
  <c r="BE674" i="2"/>
  <c r="BE680" i="2"/>
  <c r="BE693" i="2"/>
  <c r="BE699" i="2"/>
  <c r="BE700" i="2"/>
  <c r="BE717" i="2"/>
  <c r="BE730" i="2"/>
  <c r="BE735" i="2"/>
  <c r="BY102" i="1"/>
  <c r="BY105" i="1"/>
  <c r="E125" i="2"/>
  <c r="BE189" i="2"/>
  <c r="BE196" i="2"/>
  <c r="BE224" i="2"/>
  <c r="BE251" i="2"/>
  <c r="BE268" i="2"/>
  <c r="BE292" i="2"/>
  <c r="BE297" i="2"/>
  <c r="BE312" i="2"/>
  <c r="BE321" i="2"/>
  <c r="BE323" i="2"/>
  <c r="BE331" i="2"/>
  <c r="BE348" i="2"/>
  <c r="BE375" i="2"/>
  <c r="BE408" i="2"/>
  <c r="BE416" i="2"/>
  <c r="BE420" i="2"/>
  <c r="BE450" i="2"/>
  <c r="BE465" i="2"/>
  <c r="BE476" i="2"/>
  <c r="BE491" i="2"/>
  <c r="BE499" i="2"/>
  <c r="BE501" i="2"/>
  <c r="BE509" i="2"/>
  <c r="BE518" i="2"/>
  <c r="BE525" i="2"/>
  <c r="BE531" i="2"/>
  <c r="BE561" i="2"/>
  <c r="BE569" i="2"/>
  <c r="BE584" i="2"/>
  <c r="BE644" i="2"/>
  <c r="BE669" i="2"/>
  <c r="BE671" i="2"/>
  <c r="BE702" i="2"/>
  <c r="BE720" i="2"/>
  <c r="BE731" i="2"/>
  <c r="BE740" i="2"/>
  <c r="BE744" i="2"/>
  <c r="BY106" i="1"/>
  <c r="BE139" i="2"/>
  <c r="BE145" i="2"/>
  <c r="BE186" i="2"/>
  <c r="BE190" i="2"/>
  <c r="BE226" i="2"/>
  <c r="BE235" i="2"/>
  <c r="BE254" i="2"/>
  <c r="BE265" i="2"/>
  <c r="BE288" i="2"/>
  <c r="BE298" i="2"/>
  <c r="BE310" i="2"/>
  <c r="BE334" i="2"/>
  <c r="BE407" i="2"/>
  <c r="BE432" i="2"/>
  <c r="BE458" i="2"/>
  <c r="BE474" i="2"/>
  <c r="BE483" i="2"/>
  <c r="BE495" i="2"/>
  <c r="BE550" i="2"/>
  <c r="BE559" i="2"/>
  <c r="BE567" i="2"/>
  <c r="BE575" i="2"/>
  <c r="BE595" i="2"/>
  <c r="BE608" i="2"/>
  <c r="BE619" i="2"/>
  <c r="BE647" i="2"/>
  <c r="BY101" i="1"/>
  <c r="BE166" i="2"/>
  <c r="BE171" i="2"/>
  <c r="BE182" i="2"/>
  <c r="BE188" i="2"/>
  <c r="BE209" i="2"/>
  <c r="BE230" i="2"/>
  <c r="BE240" i="2"/>
  <c r="BE282" i="2"/>
  <c r="BE290" i="2"/>
  <c r="BE295" i="2"/>
  <c r="BE342" i="2"/>
  <c r="BE352" i="2"/>
  <c r="BE362" i="2"/>
  <c r="BE381" i="2"/>
  <c r="BE392" i="2"/>
  <c r="BE452" i="2"/>
  <c r="BE471" i="2"/>
  <c r="BE503" i="2"/>
  <c r="BE539" i="2"/>
  <c r="BE589" i="2"/>
  <c r="BE596" i="2"/>
  <c r="BE617" i="2"/>
  <c r="BE641" i="2"/>
  <c r="BE646" i="2"/>
  <c r="BE652" i="2"/>
  <c r="BE657" i="2"/>
  <c r="BE137" i="2"/>
  <c r="BE153" i="2"/>
  <c r="BE174" i="2"/>
  <c r="BE184" i="2"/>
  <c r="BE204" i="2"/>
  <c r="BE217" i="2"/>
  <c r="BE231" i="2"/>
  <c r="BE252" i="2"/>
  <c r="BE278" i="2"/>
  <c r="BE283" i="2"/>
  <c r="BE385" i="2"/>
  <c r="BE387" i="2"/>
  <c r="BE401" i="2"/>
  <c r="BE422" i="2"/>
  <c r="BE428" i="2"/>
  <c r="BE436" i="2"/>
  <c r="BE445" i="2"/>
  <c r="BE447" i="2"/>
  <c r="BE468" i="2"/>
  <c r="BE493" i="2"/>
  <c r="BE514" i="2"/>
  <c r="BE521" i="2"/>
  <c r="BE533" i="2"/>
  <c r="BE592" i="2"/>
  <c r="BE602" i="2"/>
  <c r="BE604" i="2"/>
  <c r="BE615" i="2"/>
  <c r="BE623" i="2"/>
  <c r="BE629" i="2"/>
  <c r="BE639" i="2"/>
  <c r="BE661" i="2"/>
  <c r="BE663" i="2"/>
  <c r="BE688" i="2"/>
  <c r="BY99" i="1"/>
  <c r="BE141" i="2"/>
  <c r="BE180" i="2"/>
  <c r="BE194" i="2"/>
  <c r="BE238" i="2"/>
  <c r="BE242" i="2"/>
  <c r="BE244" i="2"/>
  <c r="BE255" i="2"/>
  <c r="BE272" i="2"/>
  <c r="BE299" i="2"/>
  <c r="BE302" i="2"/>
  <c r="BE325" i="2"/>
  <c r="BE346" i="2"/>
  <c r="BE355" i="2"/>
  <c r="BE390" i="2"/>
  <c r="BE459" i="2"/>
  <c r="BE462" i="2"/>
  <c r="BE487" i="2"/>
  <c r="BE497" i="2"/>
  <c r="BE512" i="2"/>
  <c r="BE543" i="2"/>
  <c r="BE563" i="2"/>
  <c r="BE571" i="2"/>
  <c r="BE591" i="2"/>
  <c r="BE600" i="2"/>
  <c r="BE610" i="2"/>
  <c r="BE634" i="2"/>
  <c r="BE655" i="2"/>
  <c r="BE682" i="2"/>
  <c r="BY103" i="1"/>
  <c r="BY104" i="1"/>
  <c r="BE143" i="2"/>
  <c r="BE160" i="2"/>
  <c r="BE178" i="2"/>
  <c r="BE264" i="2"/>
  <c r="BE300" i="2"/>
  <c r="BE317" i="2"/>
  <c r="BE340" i="2"/>
  <c r="BE357" i="2"/>
  <c r="BE377" i="2"/>
  <c r="BE399" i="2"/>
  <c r="BE411" i="2"/>
  <c r="BE426" i="2"/>
  <c r="BE435" i="2"/>
  <c r="BE454" i="2"/>
  <c r="BE479" i="2"/>
  <c r="BE540" i="2"/>
  <c r="BE643" i="2"/>
  <c r="BE648" i="2"/>
  <c r="BE668" i="2"/>
  <c r="BE678" i="2"/>
  <c r="BE155" i="2"/>
  <c r="BE162" i="2"/>
  <c r="BE173" i="2"/>
  <c r="BE198" i="2"/>
  <c r="BE202" i="2"/>
  <c r="BE208" i="2"/>
  <c r="BE263" i="2"/>
  <c r="BE271" i="2"/>
  <c r="BE305" i="2"/>
  <c r="BE319" i="2"/>
  <c r="BE329" i="2"/>
  <c r="BE344" i="2"/>
  <c r="BE361" i="2"/>
  <c r="BE367" i="2"/>
  <c r="BE374" i="2"/>
  <c r="BE423" i="2"/>
  <c r="BE425" i="2"/>
  <c r="BE441" i="2"/>
  <c r="BE453" i="2"/>
  <c r="BE457" i="2"/>
  <c r="BE461" i="2"/>
  <c r="BE488" i="2"/>
  <c r="BE510" i="2"/>
  <c r="BE520" i="2"/>
  <c r="BE534" i="2"/>
  <c r="BE542" i="2"/>
  <c r="BE556" i="2"/>
  <c r="BE578" i="2"/>
  <c r="BE594" i="2"/>
  <c r="BE598" i="2"/>
  <c r="BE606" i="2"/>
  <c r="BE611" i="2"/>
  <c r="BE620" i="2"/>
  <c r="BE625" i="2"/>
  <c r="BE638" i="2"/>
  <c r="BE662" i="2"/>
  <c r="BE675" i="2"/>
  <c r="BE686" i="2"/>
  <c r="BY100" i="1"/>
  <c r="BE146" i="2"/>
  <c r="BE157" i="2"/>
  <c r="BE161" i="2"/>
  <c r="BE215" i="2"/>
  <c r="BE227" i="2"/>
  <c r="BE241" i="2"/>
  <c r="BE308" i="2"/>
  <c r="BE326" i="2"/>
  <c r="BE338" i="2"/>
  <c r="BE341" i="2"/>
  <c r="BE369" i="2"/>
  <c r="BE389" i="2"/>
  <c r="BE397" i="2"/>
  <c r="BE410" i="2"/>
  <c r="BE424" i="2"/>
  <c r="BE438" i="2"/>
  <c r="BE448" i="2"/>
  <c r="BE456" i="2"/>
  <c r="BE460" i="2"/>
  <c r="BE481" i="2"/>
  <c r="BE507" i="2"/>
  <c r="BE547" i="2"/>
  <c r="BE562" i="2"/>
  <c r="BE565" i="2"/>
  <c r="BE587" i="2"/>
  <c r="BE642" i="2"/>
  <c r="BE664" i="2"/>
  <c r="F36" i="2"/>
  <c r="BA95" i="1" s="1"/>
  <c r="F39" i="2"/>
  <c r="BD95" i="1" s="1"/>
  <c r="AN103" i="1"/>
  <c r="AN101" i="1"/>
  <c r="AN105" i="1"/>
  <c r="AN102" i="1"/>
  <c r="F38" i="3"/>
  <c r="BC96" i="1" s="1"/>
  <c r="J36" i="2"/>
  <c r="AW95" i="1" s="1"/>
  <c r="F38" i="2"/>
  <c r="BC95" i="1" s="1"/>
  <c r="F37" i="3"/>
  <c r="BB96" i="1" s="1"/>
  <c r="AN100" i="1"/>
  <c r="AK27" i="1"/>
  <c r="F39" i="3"/>
  <c r="BD96" i="1" s="1"/>
  <c r="AN104" i="1"/>
  <c r="AN99" i="1"/>
  <c r="F36" i="3"/>
  <c r="BA96" i="1" s="1"/>
  <c r="J36" i="3"/>
  <c r="AW96" i="1" s="1"/>
  <c r="AN106" i="1"/>
  <c r="F37" i="2"/>
  <c r="BB95" i="1" s="1"/>
  <c r="R135" i="2" l="1"/>
  <c r="BK135" i="2"/>
  <c r="J135" i="2" s="1"/>
  <c r="J96" i="2" s="1"/>
  <c r="J116" i="2" s="1"/>
  <c r="P122" i="3"/>
  <c r="AU96" i="1"/>
  <c r="R122" i="3"/>
  <c r="T135" i="2"/>
  <c r="T122" i="3"/>
  <c r="P135" i="2"/>
  <c r="AU95" i="1" s="1"/>
  <c r="BK122" i="3"/>
  <c r="J122" i="3" s="1"/>
  <c r="J96" i="3" s="1"/>
  <c r="J30" i="3" s="1"/>
  <c r="J32" i="3" s="1"/>
  <c r="AG96" i="1" s="1"/>
  <c r="J35" i="2"/>
  <c r="AV95" i="1" s="1"/>
  <c r="AT95" i="1" s="1"/>
  <c r="AN98" i="1"/>
  <c r="BA94" i="1"/>
  <c r="AW94" i="1" s="1"/>
  <c r="AK33" i="1" s="1"/>
  <c r="J35" i="3"/>
  <c r="AV96" i="1" s="1"/>
  <c r="AT96" i="1" s="1"/>
  <c r="F35" i="2"/>
  <c r="AZ95" i="1" s="1"/>
  <c r="BC94" i="1"/>
  <c r="W35" i="1" s="1"/>
  <c r="F35" i="3"/>
  <c r="AZ96" i="1" s="1"/>
  <c r="BD94" i="1"/>
  <c r="W36" i="1" s="1"/>
  <c r="BB94" i="1"/>
  <c r="AX94" i="1" s="1"/>
  <c r="J30" i="2" l="1"/>
  <c r="J32" i="2" s="1"/>
  <c r="AG95" i="1" s="1"/>
  <c r="AN95" i="1" s="1"/>
  <c r="AN96" i="1"/>
  <c r="J41" i="3"/>
  <c r="AU94" i="1"/>
  <c r="J103" i="3"/>
  <c r="W33" i="1"/>
  <c r="AY94" i="1"/>
  <c r="W34" i="1"/>
  <c r="AZ94" i="1"/>
  <c r="W32" i="1" s="1"/>
  <c r="J41" i="2" l="1"/>
  <c r="AG94" i="1"/>
  <c r="AK26" i="1" s="1"/>
  <c r="AK29" i="1" s="1"/>
  <c r="AV94" i="1"/>
  <c r="AK32" i="1" s="1"/>
  <c r="AK38" i="1" l="1"/>
  <c r="AG108" i="1"/>
  <c r="AT94" i="1"/>
  <c r="AN94" i="1" s="1"/>
  <c r="AN108" i="1" s="1"/>
</calcChain>
</file>

<file path=xl/sharedStrings.xml><?xml version="1.0" encoding="utf-8"?>
<sst xmlns="http://schemas.openxmlformats.org/spreadsheetml/2006/main" count="7406" uniqueCount="1505">
  <si>
    <t>Export Komplet</t>
  </si>
  <si>
    <t/>
  </si>
  <si>
    <t>2.0</t>
  </si>
  <si>
    <t>False</t>
  </si>
  <si>
    <t>{6eddc94d-ec64-4e15-86ca-ffdec47723b6}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</si>
  <si>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</si>
  <si>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</si>
  <si>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</si>
  <si>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</si>
  <si>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</si>
  <si>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</si>
  <si>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</si>
  <si>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</si>
  <si>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20240917</t>
  </si>
  <si>
    <t>Stavba:</t>
  </si>
  <si>
    <t>Nové přípojky NN pro objekty č.p. 642, 840 a 648 ve Šluknově.</t>
  </si>
  <si>
    <t>KSO:</t>
  </si>
  <si>
    <t>CC-CZ:</t>
  </si>
  <si>
    <t>Místo:</t>
  </si>
  <si>
    <t>Šluknov</t>
  </si>
  <si>
    <t>Datum:</t>
  </si>
  <si>
    <t>17. 9. 2024</t>
  </si>
  <si>
    <t>Zadavatel:</t>
  </si>
  <si>
    <t>IČ:</t>
  </si>
  <si>
    <t>Město Šluknov</t>
  </si>
  <si>
    <t>DIČ:</t>
  </si>
  <si>
    <t>Zhotovitel:</t>
  </si>
  <si>
    <t xml:space="preserve"> </t>
  </si>
  <si>
    <t>Projektant:</t>
  </si>
  <si>
    <t>True</t>
  </si>
  <si>
    <t>Zpracovatel:</t>
  </si>
  <si>
    <t>V A M A s.r.o.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</si>
  <si>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</si>
  <si>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</si>
  <si>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</si>
  <si>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</si>
  <si>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</si>
  <si>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</si>
  <si>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</si>
  <si>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</si>
  <si>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</si>
  <si>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</si>
  <si>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</si>
  <si>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</si>
  <si>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</si>
  <si>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</si>
  <si>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</si>
  <si>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</si>
  <si>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</si>
  <si>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</si>
  <si>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</si>
  <si>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</si>
  <si>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</si>
  <si>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</si>
  <si>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</si>
  <si>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</si>
  <si>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</si>
  <si>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</si>
  <si>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</si>
  <si>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</si>
  <si>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</si>
  <si>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</si>
  <si>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</si>
  <si>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</si>
  <si>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</si>
  <si>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</si>
  <si>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</si>
  <si>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</si>
  <si>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</si>
  <si>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</si>
  <si>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</si>
  <si>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</si>
  <si>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</si>
  <si>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</si>
  <si>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</si>
  <si>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</si>
  <si>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</si>
  <si>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</si>
  <si>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</si>
  <si>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</si>
  <si>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</si>
  <si>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Instalace kabelového vedení včetně el. poj. skříněk a pilířů</t>
  </si>
  <si>
    <t>STA</t>
  </si>
  <si>
    <t>1</t>
  </si>
  <si>
    <t>{b73e4a2e-0290-441f-8ccc-7cd24fa70760}</t>
  </si>
  <si>
    <t>2</t>
  </si>
  <si>
    <t>SO 02</t>
  </si>
  <si>
    <t>Instalace kabel. vedení uvnitř zámku</t>
  </si>
  <si>
    <t>{9367cfb6-0751-4cb1-a949-c82c5d40c31b}</t>
  </si>
  <si>
    <t>2) Ostatní náklady ze souhrnného listu</t>
  </si>
  <si>
    <t>Procent. zadání_x000D_
[% nákladů rozpočtu]</t>
  </si>
  <si>
    <t>Zařazení nákladů</t>
  </si>
  <si>
    <t>Doprava materiálu a odvoz odpadu</t>
  </si>
  <si>
    <t>investiční čast</t>
  </si>
  <si>
    <t>OSTATNENAKLADY</t>
  </si>
  <si>
    <t>Dopravní značení včetně DIO</t>
  </si>
  <si>
    <t xml:space="preserve">Vytyčení cizích inž. sítí </t>
  </si>
  <si>
    <t xml:space="preserve">Geodetické zaměření trasy před stavbou </t>
  </si>
  <si>
    <t>Geodetické zaměření po stavbě</t>
  </si>
  <si>
    <t>DSPS</t>
  </si>
  <si>
    <t xml:space="preserve">Koordinační činnost zhotovitele včetně ČEZ </t>
  </si>
  <si>
    <t>Celkové náklady za stavbu 1) + 2)</t>
  </si>
  <si>
    <t>KRYCÍ LIST SOUPISU PRACÍ</t>
  </si>
  <si>
    <t>Objekt:</t>
  </si>
  <si>
    <t>SO 01 - Instalace kabelového vedení včetně el. poj. skříněk a pilířů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</si>
  <si>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</si>
  <si>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</si>
  <si>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</si>
  <si>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</si>
  <si>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</si>
  <si>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</si>
  <si>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</si>
  <si>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01. - Stávající prefabrikovaná trafostanice - rozvaděč NN</t>
  </si>
  <si>
    <t>02. - Trasa od TS po SS201 č. 642</t>
  </si>
  <si>
    <t>03. - Nová SS201 č. 642 - zámek</t>
  </si>
  <si>
    <t>04. - Trasa od SS201 po zeď objektu zámku + stávající RNN hudba</t>
  </si>
  <si>
    <t>05. - Stávající el. pilíř Hudba - zámek</t>
  </si>
  <si>
    <t>06. - Trasa od křižovatky rozdvojení kabelu po SS200 č. 648</t>
  </si>
  <si>
    <t>07. - Nová el. skříň SS200 č. 648 - kuželna</t>
  </si>
  <si>
    <t>08. - Propojení od SS200 č. 648 do elektroměru</t>
  </si>
  <si>
    <t>09. - Trasa od SS200 č. 648 po SS100 č. 840</t>
  </si>
  <si>
    <t>10. - Nová SS100 č. 840 - HZS</t>
  </si>
  <si>
    <t>11. - Propojení el. skříně od SS100</t>
  </si>
  <si>
    <t>12. - Nový el. pilíř RVO u č. 645</t>
  </si>
  <si>
    <t>13. - Trasa od nového RVO po stávající lampový stožárek.</t>
  </si>
  <si>
    <t xml:space="preserve">14. - Demontáž veškerých el. prvků, které jsou nahrazeny novými el. prvky. </t>
  </si>
  <si>
    <t>15. - Ostatní</t>
  </si>
  <si>
    <t>2)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</si>
  <si>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</si>
  <si>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</si>
  <si>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</si>
  <si>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</si>
  <si>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</si>
  <si>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</si>
  <si>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</si>
  <si>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</si>
  <si>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</si>
  <si>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</si>
  <si>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</si>
  <si>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</si>
  <si>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</si>
  <si>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01.</t>
  </si>
  <si>
    <t>Stávající prefabrikovaná trafostanice - rozvaděč NN</t>
  </si>
  <si>
    <t>ROZPOCET</t>
  </si>
  <si>
    <t>K</t>
  </si>
  <si>
    <t>741130014</t>
  </si>
  <si>
    <t>Ukončení vodičů izolovaných s označením a zapojením v rozváděči nebo na přístroji, průřezu žíly do 120 mm2</t>
  </si>
  <si>
    <t>kus</t>
  </si>
  <si>
    <t>4</t>
  </si>
  <si>
    <t>47439162</t>
  </si>
  <si>
    <t>Online PSC</t>
  </si>
  <si>
    <t>https://podminky.urs.cz/item/CS_URS_2024_02/741130014</t>
  </si>
  <si>
    <t>741130017</t>
  </si>
  <si>
    <t>Ukončení vodičů izolovaných s označením a zapojením v rozváděči nebo na přístroji, průřezu žíly do 240 mm2</t>
  </si>
  <si>
    <t>1607791649</t>
  </si>
  <si>
    <t>https://podminky.urs.cz/item/CS_URS_2024_02/741130017</t>
  </si>
  <si>
    <t>449</t>
  </si>
  <si>
    <t>741130007</t>
  </si>
  <si>
    <t>Ukončení vodičů izolovaných s označením a zapojením v rozváděči nebo na přístroji, průřezu žíly do 25 mm2</t>
  </si>
  <si>
    <t>941807263</t>
  </si>
  <si>
    <t>https://podminky.urs.cz/item/CS_URS_2024_02/741130007</t>
  </si>
  <si>
    <t>210950101</t>
  </si>
  <si>
    <t>Ostatní práce při montáži vodičů, šňůr a kabelů označovací štítek na kabel dalším štítkem</t>
  </si>
  <si>
    <t>996881248</t>
  </si>
  <si>
    <t>https://podminky.urs.cz/item/CS_URS_2024_02/210950101</t>
  </si>
  <si>
    <t>5</t>
  </si>
  <si>
    <t>M</t>
  </si>
  <si>
    <t>10.042.058</t>
  </si>
  <si>
    <t>AGROKOMPLET Štítek značení kabelů plastový</t>
  </si>
  <si>
    <t>8</t>
  </si>
  <si>
    <t>1411203404</t>
  </si>
  <si>
    <t>6</t>
  </si>
  <si>
    <t>741320042</t>
  </si>
  <si>
    <t>Montáž pojistek se zapojením vodičů pojistkových částí patron nožových</t>
  </si>
  <si>
    <t>1677971639</t>
  </si>
  <si>
    <t>https://podminky.urs.cz/item/CS_URS_2024_02/741320042</t>
  </si>
  <si>
    <t>7</t>
  </si>
  <si>
    <t>1000140421</t>
  </si>
  <si>
    <t>Pojistka nožová OEZ 40393 PNA2 160A gG</t>
  </si>
  <si>
    <t>-695310359</t>
  </si>
  <si>
    <t>1000140424</t>
  </si>
  <si>
    <t>Pojistka nožová OEZ 40396 PNA2 250A gG</t>
  </si>
  <si>
    <t>-273782283</t>
  </si>
  <si>
    <t>9</t>
  </si>
  <si>
    <t>1000140417</t>
  </si>
  <si>
    <t>OEZ:40389 PNA2 63A gG Pojistková vložka RP 0,47kč/ks</t>
  </si>
  <si>
    <t>1616340850</t>
  </si>
  <si>
    <t>10</t>
  </si>
  <si>
    <t>210902147</t>
  </si>
  <si>
    <t>Montáž izolovaných kabelů hliníkových do 1 kV bez ukončení plných nebo laněných kulatých (např. AYKY) uložených pevně počtu a průřezu žil 3x240+120 mm2</t>
  </si>
  <si>
    <t>m</t>
  </si>
  <si>
    <t>1942725419</t>
  </si>
  <si>
    <t>https://podminky.urs.cz/item/CS_URS_2024_02/210902147</t>
  </si>
  <si>
    <t>11</t>
  </si>
  <si>
    <t>210902047</t>
  </si>
  <si>
    <t>Montáž izolovaných kabelů hliníkových do 1 kV bez ukončení plných nebo laněných kulatých (např. AYKY) uložených volně počtu a průřezu žil 3x240+120 mm2</t>
  </si>
  <si>
    <t>870251444</t>
  </si>
  <si>
    <t>https://podminky.urs.cz/item/CS_URS_2024_02/210902047</t>
  </si>
  <si>
    <t>741122624</t>
  </si>
  <si>
    <t>Montáž kabelů měděných bez ukončení uložených pevně plných kulatých nebo bezhalogenových (např. CYKY) počtu a průřezu žil 4x16 až 25 mm2</t>
  </si>
  <si>
    <t>-438387050</t>
  </si>
  <si>
    <t>https://podminky.urs.cz/item/CS_URS_2024_02/741122624</t>
  </si>
  <si>
    <t>13</t>
  </si>
  <si>
    <t>741122223</t>
  </si>
  <si>
    <t>Montáž kabelů měděných bez ukončení uložených volně nebo v liště plných kulatých (např. CYKY) počtu a průřezu žil 4x16 až 25 mm2</t>
  </si>
  <si>
    <t>-1181042781</t>
  </si>
  <si>
    <t>https://podminky.urs.cz/item/CS_URS_2024_02/741122223</t>
  </si>
  <si>
    <t>53</t>
  </si>
  <si>
    <t>PKB.711552</t>
  </si>
  <si>
    <t>1-AYKY-J 3x240+120 SM/SM</t>
  </si>
  <si>
    <t>km</t>
  </si>
  <si>
    <t>1675699986</t>
  </si>
  <si>
    <t>54</t>
  </si>
  <si>
    <t>PKB.712009</t>
  </si>
  <si>
    <t>1-CYKY-J 4x25 RM</t>
  </si>
  <si>
    <t>-1093008940</t>
  </si>
  <si>
    <t>55</t>
  </si>
  <si>
    <t>1724689</t>
  </si>
  <si>
    <t>PRUCHODKA BETTRA HSI 90-D3/32 TM</t>
  </si>
  <si>
    <t>628500333</t>
  </si>
  <si>
    <t>56</t>
  </si>
  <si>
    <t>2010169</t>
  </si>
  <si>
    <t>VIKO HSI 90 D1x75 WS (25-72 MM)</t>
  </si>
  <si>
    <t>-644645351</t>
  </si>
  <si>
    <t>141</t>
  </si>
  <si>
    <t>741128001</t>
  </si>
  <si>
    <t>Ostatní práce při montáži vodičů a kabelů úpravy vodičů a kabelů odjutování a očištění</t>
  </si>
  <si>
    <t>1959630092</t>
  </si>
  <si>
    <t>https://podminky.urs.cz/item/CS_URS_2024_02/741128001</t>
  </si>
  <si>
    <t>02.</t>
  </si>
  <si>
    <t>Trasa od TS po SS201 č. 642</t>
  </si>
  <si>
    <t>14</t>
  </si>
  <si>
    <t>468011121</t>
  </si>
  <si>
    <t>Odstranění podkladů nebo krytů komunikací včetně rozpojení na kusy a zarovnání styčné spáry z kameniva drceného, tloušťky do 10 cm</t>
  </si>
  <si>
    <t>m2</t>
  </si>
  <si>
    <t>2060033121</t>
  </si>
  <si>
    <t>https://podminky.urs.cz/item/CS_URS_2024_02/468011121</t>
  </si>
  <si>
    <t>15</t>
  </si>
  <si>
    <t>460871142</t>
  </si>
  <si>
    <t>Podklad vozovek a chodníků včetně rozprostření a úpravy ze štěrkodrti, včetně zhutnění, tloušťky přes 5 do 10 cm</t>
  </si>
  <si>
    <t>-1425366140</t>
  </si>
  <si>
    <t>https://podminky.urs.cz/item/CS_URS_2024_02/460871142</t>
  </si>
  <si>
    <t>16</t>
  </si>
  <si>
    <t>58337302</t>
  </si>
  <si>
    <t>štěrkopísek frakce 0/16</t>
  </si>
  <si>
    <t>t</t>
  </si>
  <si>
    <t>-847607355</t>
  </si>
  <si>
    <t>19</t>
  </si>
  <si>
    <t>468051121</t>
  </si>
  <si>
    <t>Bourání základu betonového</t>
  </si>
  <si>
    <t>m3</t>
  </si>
  <si>
    <t>1067262296</t>
  </si>
  <si>
    <t>https://podminky.urs.cz/item/CS_URS_2024_01/468051121</t>
  </si>
  <si>
    <t>39</t>
  </si>
  <si>
    <t>58932312</t>
  </si>
  <si>
    <t>beton C 12/15 X0 kamenivo frakce 0/16</t>
  </si>
  <si>
    <t>-488150580</t>
  </si>
  <si>
    <t>24</t>
  </si>
  <si>
    <t>468031211</t>
  </si>
  <si>
    <t>Vytrhání obrub s odkopáním horniny a lože, s odhozením nebo naložením na dopravní prostředek stojatých chodníkových</t>
  </si>
  <si>
    <t>-622163232</t>
  </si>
  <si>
    <t>https://podminky.urs.cz/item/CS_URS_2024_02/468031211</t>
  </si>
  <si>
    <t>25</t>
  </si>
  <si>
    <t>468021221</t>
  </si>
  <si>
    <t>Vytrhání dlažby včetně ručního rozebrání, vytřídění, odhozu na hromady nebo naložení na dopravní prostředek a očistění kostek nebo dlaždic z pískového podkladu z dlaždic zámkových, spáry nezalité</t>
  </si>
  <si>
    <t>-697634310</t>
  </si>
  <si>
    <t>https://podminky.urs.cz/item/CS_URS_2024_02/468021221</t>
  </si>
  <si>
    <t>26</t>
  </si>
  <si>
    <t>460911122</t>
  </si>
  <si>
    <t>Očištění vybouraných prvků z vozovek a chodníků kostek nebo dlaždic od spojovacího materiálu s původní výplní spár kamenivem, s odklizením a uložením na vzdálenost 3 m dlaždic betonových tvarovaných nebo zámkových</t>
  </si>
  <si>
    <t>-947393251</t>
  </si>
  <si>
    <t>https://podminky.urs.cz/item/CS_URS_2024_02/460911122</t>
  </si>
  <si>
    <t>27</t>
  </si>
  <si>
    <t>460881612</t>
  </si>
  <si>
    <t>Kryt vozovek a chodníků kladení dlažby (materiál ve specifikaci) včetně spárování, do lože z kameniva těženého z dlaždic betonových tvarovaných nebo zámkových</t>
  </si>
  <si>
    <t>873676680</t>
  </si>
  <si>
    <t>https://podminky.urs.cz/item/CS_URS_2024_02/460881612</t>
  </si>
  <si>
    <t>31</t>
  </si>
  <si>
    <t>468021111</t>
  </si>
  <si>
    <t>Vytrhání dlažby včetně ručního rozebrání, vytřídění, odhozu na hromady nebo naložení na dopravní prostředek a očistění kostek nebo dlaždic z pískového podkladu z kostek velkých, spáry nezalité</t>
  </si>
  <si>
    <t>875136290</t>
  </si>
  <si>
    <t>https://podminky.urs.cz/item/CS_URS_2024_02/468021111</t>
  </si>
  <si>
    <t>32</t>
  </si>
  <si>
    <t>460881511</t>
  </si>
  <si>
    <t>Kryt vozovek a chodníků kladení dlažby (materiál ve specifikaci) včetně spárování, do lože z kameniva těženého z kostek kamenných velkých</t>
  </si>
  <si>
    <t>205399365</t>
  </si>
  <si>
    <t>https://podminky.urs.cz/item/CS_URS_2024_02/460881511</t>
  </si>
  <si>
    <t>28</t>
  </si>
  <si>
    <t>460871155</t>
  </si>
  <si>
    <t>Podklad vozovek a chodníků včetně rozprostření a úpravy z kameniva drceného, včetně zhutnění, tloušťky přes 25 do 30 cm</t>
  </si>
  <si>
    <t>672470324</t>
  </si>
  <si>
    <t>https://podminky.urs.cz/item/CS_URS_2024_02/460871155</t>
  </si>
  <si>
    <t>29</t>
  </si>
  <si>
    <t>58344171</t>
  </si>
  <si>
    <t>štěrkodrť frakce 0/32</t>
  </si>
  <si>
    <t>-1141837275</t>
  </si>
  <si>
    <t>30</t>
  </si>
  <si>
    <t>58337310</t>
  </si>
  <si>
    <t>štěrkopísek frakce 0/4</t>
  </si>
  <si>
    <t>-1942292961</t>
  </si>
  <si>
    <t>18</t>
  </si>
  <si>
    <t>460891221</t>
  </si>
  <si>
    <t>Osazení obrubníku se zřízením lože, s vyplněním a zatřením spár betonového silničního stojatého, do lože z betonu prostého</t>
  </si>
  <si>
    <t>-828485319</t>
  </si>
  <si>
    <t>https://podminky.urs.cz/item/CS_URS_2024_02/460891221</t>
  </si>
  <si>
    <t>17</t>
  </si>
  <si>
    <t>59217073</t>
  </si>
  <si>
    <t>obrubník silniční betonový 1000x100x200mm</t>
  </si>
  <si>
    <t>33</t>
  </si>
  <si>
    <t>460030011</t>
  </si>
  <si>
    <t>Přípravné terénní práce sejmutí drnu včetně nařezání a uložení na hromady na vzdálenost do 50 m nebo naložení na dopravní prostředek jakékoliv tloušťky</t>
  </si>
  <si>
    <t>1185695636</t>
  </si>
  <si>
    <t>https://podminky.urs.cz/item/CS_URS_2024_02/460030011</t>
  </si>
  <si>
    <t>34</t>
  </si>
  <si>
    <t>460581111</t>
  </si>
  <si>
    <t>Úprava terénu položení drnu, včetně zalití vodou na rovině</t>
  </si>
  <si>
    <t>-1050855303</t>
  </si>
  <si>
    <t>https://podminky.urs.cz/item/CS_URS_2024_02/460581111</t>
  </si>
  <si>
    <t>35</t>
  </si>
  <si>
    <t>468081211</t>
  </si>
  <si>
    <t>Vybourání otvorů ve zdivu kamenném plochy do 0,25 m2 a tloušťky do 45 cm</t>
  </si>
  <si>
    <t>840632117</t>
  </si>
  <si>
    <t>https://podminky.urs.cz/item/CS_URS_2024_02/468081211</t>
  </si>
  <si>
    <t>36</t>
  </si>
  <si>
    <t>460742141</t>
  </si>
  <si>
    <t>Osazení kabelových prostupů včetně utěsnění a spárování z trub plastových do otvoru ve zdivu včetně vybourání, zazdění a začištění, vnitřního průměru do 15 cm</t>
  </si>
  <si>
    <t>863136156</t>
  </si>
  <si>
    <t>https://podminky.urs.cz/item/CS_URS_2024_02/460742141</t>
  </si>
  <si>
    <t>37</t>
  </si>
  <si>
    <t>-609413231</t>
  </si>
  <si>
    <t>38</t>
  </si>
  <si>
    <t>287677851</t>
  </si>
  <si>
    <t>20</t>
  </si>
  <si>
    <t>460161272</t>
  </si>
  <si>
    <t>Hloubení kabelových rýh ručně včetně urovnání dna s přemístěním výkopku do vzdálenosti 3 m od okraje jámy nebo s naložením na dopravní prostředek šířky 50 cm hloubky 80 cm v hornině třídy těžitelnosti I skupiny 3</t>
  </si>
  <si>
    <t>-589283044</t>
  </si>
  <si>
    <t>https://podminky.urs.cz/item/CS_URS_2024_02/460161272</t>
  </si>
  <si>
    <t>460161312</t>
  </si>
  <si>
    <t>Hloubení kabelových rýh ručně včetně urovnání dna s přemístěním výkopku do vzdálenosti 3 m od okraje jámy nebo s naložením na dopravní prostředek šířky 50 cm hloubky 120 cm v hornině třídy těžitelnosti I skupiny 3</t>
  </si>
  <si>
    <t>https://podminky.urs.cz/item/CS_URS_2024_02/460161312</t>
  </si>
  <si>
    <t>22</t>
  </si>
  <si>
    <t>460431282</t>
  </si>
  <si>
    <t>Zásyp kabelových rýh ručně s přemístění sypaniny ze vzdálenosti do 10 m, s uložením výkopku ve vrstvách včetně zhutnění a úpravy povrchu šířky 50 cm hloubky 80 cm z horniny třídy těžitelnosti I skupiny 3</t>
  </si>
  <si>
    <t>-418895880</t>
  </si>
  <si>
    <t>https://podminky.urs.cz/item/CS_URS_2024_02/460431282</t>
  </si>
  <si>
    <t>23</t>
  </si>
  <si>
    <t>460431332</t>
  </si>
  <si>
    <t>Zásyp kabelových rýh ručně s přemístění sypaniny ze vzdálenosti do 10 m, s uložením výkopku ve vrstvách včetně zhutnění a úpravy povrchu šířky 50 cm hloubky 120 cm z horniny třídy těžitelnosti I skupiny 3</t>
  </si>
  <si>
    <t>https://podminky.urs.cz/item/CS_URS_2024_02/460431332</t>
  </si>
  <si>
    <t>43</t>
  </si>
  <si>
    <t>468161115</t>
  </si>
  <si>
    <t>Demontáž trubek ochranných uložených volně v rýze, bez zemních prací plastových tuhých, vnitřního průměru přes 100 mm</t>
  </si>
  <si>
    <t>1705102277</t>
  </si>
  <si>
    <t>https://podminky.urs.cz/item/CS_URS_2024_02/468161115</t>
  </si>
  <si>
    <t>40</t>
  </si>
  <si>
    <t>58337401</t>
  </si>
  <si>
    <t>kamenivo dekorační (kačírek) frakce 8/16</t>
  </si>
  <si>
    <t>410227156</t>
  </si>
  <si>
    <t>41</t>
  </si>
  <si>
    <t>460791116</t>
  </si>
  <si>
    <t>Montáž trubek ochranných uložených volně do rýhy plastových tuhých, vnitřního průměru přes 133 do 172 mm</t>
  </si>
  <si>
    <t>725505868</t>
  </si>
  <si>
    <t>https://podminky.urs.cz/item/CS_URS_2024_01/460791116</t>
  </si>
  <si>
    <t>42</t>
  </si>
  <si>
    <t>FRK.53100160</t>
  </si>
  <si>
    <t>FF-drän DN 160, ohebná drenážní trubka z PVC-U, žlutá, v rolích po 50 m</t>
  </si>
  <si>
    <t>-931575052</t>
  </si>
  <si>
    <t>44</t>
  </si>
  <si>
    <t>34571822</t>
  </si>
  <si>
    <t>spojka trubek přímá redukční vodotěsná neprůhledná plastová D 50/40mm</t>
  </si>
  <si>
    <t>-199028752</t>
  </si>
  <si>
    <t>45</t>
  </si>
  <si>
    <t>460242211</t>
  </si>
  <si>
    <t>Provizorní zajištění inženýrských sítí ve výkopech kabelů při křížení</t>
  </si>
  <si>
    <t>-1365278263</t>
  </si>
  <si>
    <t>https://podminky.urs.cz/item/CS_URS_2024_02/460242211</t>
  </si>
  <si>
    <t>46</t>
  </si>
  <si>
    <t>460242111</t>
  </si>
  <si>
    <t>Provizorní zajištění inženýrských sítí ve výkopech potrubí při křížení s kabelem</t>
  </si>
  <si>
    <t>726021904</t>
  </si>
  <si>
    <t>https://podminky.urs.cz/item/CS_URS_2024_02/460242111</t>
  </si>
  <si>
    <t>47</t>
  </si>
  <si>
    <t>460242221</t>
  </si>
  <si>
    <t>Provizorní zajištění inženýrských sítí ve výkopech kabelů při souběhu</t>
  </si>
  <si>
    <t>-1165126338</t>
  </si>
  <si>
    <t>https://podminky.urs.cz/item/CS_URS_2024_02/460242221</t>
  </si>
  <si>
    <t>48</t>
  </si>
  <si>
    <t>460661112</t>
  </si>
  <si>
    <t>Kabelové lože z písku včetně podsypu, zhutnění a urovnání povrchu pro kabely nn bez zakrytí, šířky přes 35 do 50 cm</t>
  </si>
  <si>
    <t>1769908604</t>
  </si>
  <si>
    <t>https://podminky.urs.cz/item/CS_URS_2024_02/460661112</t>
  </si>
  <si>
    <t>49</t>
  </si>
  <si>
    <t>-975827172</t>
  </si>
  <si>
    <t>50</t>
  </si>
  <si>
    <t>-1097196276</t>
  </si>
  <si>
    <t>51</t>
  </si>
  <si>
    <t>210950121</t>
  </si>
  <si>
    <t>Ostatní práce při montáži vodičů, šňůr a kabelů zatažení lana včetně odvinutí a napojení do kanálu nebo tvárnicové trasy</t>
  </si>
  <si>
    <t>-2020900052</t>
  </si>
  <si>
    <t>https://podminky.urs.cz/item/CS_URS_2024_02/210950121</t>
  </si>
  <si>
    <t>104</t>
  </si>
  <si>
    <t>34571355</t>
  </si>
  <si>
    <t>trubka elektroinstalační ohebná dvouplášťová korugovaná HDPE+LDPE (chránička) D 93/110mm</t>
  </si>
  <si>
    <t>414650227</t>
  </si>
  <si>
    <t>275</t>
  </si>
  <si>
    <t>460791214</t>
  </si>
  <si>
    <t>Montáž trubek ochranných uložených volně do rýhy plastových ohebných, vnitřního průměru přes 90 do 110 mm</t>
  </si>
  <si>
    <t>1801821770</t>
  </si>
  <si>
    <t>https://podminky.urs.cz/item/CS_URS_2024_02/460791214</t>
  </si>
  <si>
    <t>52</t>
  </si>
  <si>
    <t>-107765035</t>
  </si>
  <si>
    <t>227</t>
  </si>
  <si>
    <t>1000299248</t>
  </si>
  <si>
    <t>Zemnící pás FEZN 30x4 v.bal. 25kg, Zn, (0,95 kg=1m)</t>
  </si>
  <si>
    <t>kg</t>
  </si>
  <si>
    <t>-627869675</t>
  </si>
  <si>
    <t>228</t>
  </si>
  <si>
    <t>741410021</t>
  </si>
  <si>
    <t>Montáž uzemňovacího vedení s upevněním, propojením a připojením pomocí svorek v zemi s izolací spojů pásku průřezu do 120 mm2 v městské zástavbě</t>
  </si>
  <si>
    <t>-1534505103</t>
  </si>
  <si>
    <t>https://podminky.urs.cz/item/CS_URS_2024_02/741410021</t>
  </si>
  <si>
    <t>129</t>
  </si>
  <si>
    <t>460671114</t>
  </si>
  <si>
    <t>Výstražné prvky pro krytí kabelů včetně vyrovnání povrchu rýhy, rozvinutí a uložení fólie, šířky přes 35 do 40 cm</t>
  </si>
  <si>
    <t>1584446399</t>
  </si>
  <si>
    <t>https://podminky.urs.cz/item/CS_URS_2024_02/460671114</t>
  </si>
  <si>
    <t>130</t>
  </si>
  <si>
    <t>1147138</t>
  </si>
  <si>
    <t>VYSTRAZNA FOLIE CERVENA 33/100 330X100</t>
  </si>
  <si>
    <t>-1434806757</t>
  </si>
  <si>
    <t>57</t>
  </si>
  <si>
    <t>460061121</t>
  </si>
  <si>
    <t>Zabezpečení výkopu a objektů přechodová lávka délky do 2 m včetně zábradlí zřízení</t>
  </si>
  <si>
    <t>285941064</t>
  </si>
  <si>
    <t>https://podminky.urs.cz/item/CS_URS_2024_02/460061121</t>
  </si>
  <si>
    <t>58</t>
  </si>
  <si>
    <t>460061122</t>
  </si>
  <si>
    <t>Zabezpečení výkopu a objektů přechodová lávka délky do 2 m včetně zábradlí odstranění</t>
  </si>
  <si>
    <t>1929486766</t>
  </si>
  <si>
    <t>https://podminky.urs.cz/item/CS_URS_2024_02/460061122</t>
  </si>
  <si>
    <t>59</t>
  </si>
  <si>
    <t>PSB.13041300</t>
  </si>
  <si>
    <t>PRESBETON BARK 11 prkno (Reliéfní - prkno Přírodní) 395x250x50</t>
  </si>
  <si>
    <t>616084395</t>
  </si>
  <si>
    <t>60</t>
  </si>
  <si>
    <t>KLC.TPHP00035</t>
  </si>
  <si>
    <t>KR0048 držák hřebenové latě univerzální 30</t>
  </si>
  <si>
    <t>717534993</t>
  </si>
  <si>
    <t>65</t>
  </si>
  <si>
    <t>997013601</t>
  </si>
  <si>
    <t>Poplatek za uložení stavebního odpadu na skládce (skládkovné) z prostého betonu zatříděného do Katalogu odpadů pod kódem 17 01 01</t>
  </si>
  <si>
    <t>212527128</t>
  </si>
  <si>
    <t>https://podminky.urs.cz/item/CS_URS_2024_02/997013601</t>
  </si>
  <si>
    <t>446</t>
  </si>
  <si>
    <t>00572410</t>
  </si>
  <si>
    <t>osivo směs travní parková</t>
  </si>
  <si>
    <t>1986568612</t>
  </si>
  <si>
    <t>447</t>
  </si>
  <si>
    <t>10364100</t>
  </si>
  <si>
    <t>zemina pro terénní úpravy - tříděná</t>
  </si>
  <si>
    <t>1741950017</t>
  </si>
  <si>
    <t>03.</t>
  </si>
  <si>
    <t>Nová SS201 č. 642 - zámek</t>
  </si>
  <si>
    <t>61</t>
  </si>
  <si>
    <t>169327827</t>
  </si>
  <si>
    <t>62</t>
  </si>
  <si>
    <t>-1666245629</t>
  </si>
  <si>
    <t>63</t>
  </si>
  <si>
    <t>1999795746</t>
  </si>
  <si>
    <t>64</t>
  </si>
  <si>
    <t>460131113</t>
  </si>
  <si>
    <t>Hloubení jam ručně včetně urovnání dna s přemístěním výkopku do vzdálenosti 3 m od okraje jámy nebo s naložením na dopravní prostředek v hornině třídy těžitelnosti I skupiny 3</t>
  </si>
  <si>
    <t>1547713658</t>
  </si>
  <si>
    <t>https://podminky.urs.cz/item/CS_URS_2024_02/460131113</t>
  </si>
  <si>
    <t>67</t>
  </si>
  <si>
    <t>58932936</t>
  </si>
  <si>
    <t>beton C 25/30 X0,XC1-4,XD1-2,XA1-2,XF1 kamenivo frakce 0/16</t>
  </si>
  <si>
    <t>-622747723</t>
  </si>
  <si>
    <t>68</t>
  </si>
  <si>
    <t>460391123</t>
  </si>
  <si>
    <t>Zásyp jam ručně s uložením výkopku ve vrstvách a úpravou povrchu s přemístění sypaniny ze vzdálenosti do 10 m se zhutněním z horniny třídy těžitelnosti I skupiny 3</t>
  </si>
  <si>
    <t>-982503162</t>
  </si>
  <si>
    <t>https://podminky.urs.cz/item/CS_URS_2024_02/460391123</t>
  </si>
  <si>
    <t>69</t>
  </si>
  <si>
    <t>279351411</t>
  </si>
  <si>
    <t>Bednění základového zdiva při podbetonování pro plochy rovinné zřízení</t>
  </si>
  <si>
    <t>342154850</t>
  </si>
  <si>
    <t>https://podminky.urs.cz/item/CS_URS_2024_02/279351411</t>
  </si>
  <si>
    <t>70</t>
  </si>
  <si>
    <t>279351412</t>
  </si>
  <si>
    <t>Bednění základového zdiva při podbetonování pro plochy rovinné odstranění</t>
  </si>
  <si>
    <t>631868474</t>
  </si>
  <si>
    <t>https://podminky.urs.cz/item/CS_URS_2024_02/279351412</t>
  </si>
  <si>
    <t>71</t>
  </si>
  <si>
    <t>841763148</t>
  </si>
  <si>
    <t>72</t>
  </si>
  <si>
    <t>BET.CIH1TM18</t>
  </si>
  <si>
    <t>BEST-CIHLA/6,5CM TRADIČNÍ ČERVENOČERNÁ</t>
  </si>
  <si>
    <t>1388682727</t>
  </si>
  <si>
    <t>73</t>
  </si>
  <si>
    <t>570100</t>
  </si>
  <si>
    <t>Stříška pultová betonová 100 x 70 x 5 xm</t>
  </si>
  <si>
    <t>-624850021</t>
  </si>
  <si>
    <t>74</t>
  </si>
  <si>
    <t>KLC.LEQM00001</t>
  </si>
  <si>
    <t>F-DBK flexibilní lepidlo/25kg</t>
  </si>
  <si>
    <t>1792137447</t>
  </si>
  <si>
    <t>75</t>
  </si>
  <si>
    <t>KLC.MZQM00021</t>
  </si>
  <si>
    <t>VM.01 malta zdící šedá/30kg</t>
  </si>
  <si>
    <t>-98469450</t>
  </si>
  <si>
    <t>76</t>
  </si>
  <si>
    <t>1620162660</t>
  </si>
  <si>
    <t>Omítka štuková Hasit jemná 0,5 mm 30 kg</t>
  </si>
  <si>
    <t>1401660877</t>
  </si>
  <si>
    <t>77</t>
  </si>
  <si>
    <t>3317499710</t>
  </si>
  <si>
    <t>Barva fasádní Stachema Colorcit M bílá, 10 kg</t>
  </si>
  <si>
    <t>-1506537441</t>
  </si>
  <si>
    <t>78</t>
  </si>
  <si>
    <t>34571365</t>
  </si>
  <si>
    <t>trubka elektroinstalační HDPE tuhá dvouplášťová korugovaná D 94/110mm</t>
  </si>
  <si>
    <t>-450810652</t>
  </si>
  <si>
    <t>111</t>
  </si>
  <si>
    <t>460791115</t>
  </si>
  <si>
    <t>Montáž trubek ochranných uložených volně do rýhy plastových tuhých, vnitřního průměru přes 110 do 133 mm</t>
  </si>
  <si>
    <t>1166779114</t>
  </si>
  <si>
    <t>https://podminky.urs.cz/item/CS_URS_2024_02/460791115</t>
  </si>
  <si>
    <t>113</t>
  </si>
  <si>
    <t>34571364</t>
  </si>
  <si>
    <t>trubka elektroinstalační HDPE tuhá dvouplášťová korugovaná D 75/90mm</t>
  </si>
  <si>
    <t>1816436042</t>
  </si>
  <si>
    <t>112</t>
  </si>
  <si>
    <t>460791113</t>
  </si>
  <si>
    <t>Montáž trubek ochranných uložených volně do rýhy plastových tuhých, vnitřního průměru přes 50 do 90 mm</t>
  </si>
  <si>
    <t>-1444113143</t>
  </si>
  <si>
    <t>https://podminky.urs.cz/item/CS_URS_2024_02/460791113</t>
  </si>
  <si>
    <t>106</t>
  </si>
  <si>
    <t>40581398</t>
  </si>
  <si>
    <t>114</t>
  </si>
  <si>
    <t>PKB.714678</t>
  </si>
  <si>
    <t>1-CYKY-J 4x50 SM</t>
  </si>
  <si>
    <t>-262319790</t>
  </si>
  <si>
    <t>142</t>
  </si>
  <si>
    <t>509720633</t>
  </si>
  <si>
    <t>115</t>
  </si>
  <si>
    <t>210812041</t>
  </si>
  <si>
    <t>Montáž izolovaných kabelů měděných do 1 kV bez ukončení plných nebo laněných kulatých (např. CYKY, CHKE-R) uložených volně nebo v liště počtu a průřezu žil 4x50 mm2</t>
  </si>
  <si>
    <t>-800653454</t>
  </si>
  <si>
    <t>https://podminky.urs.cz/item/CS_URS_2024_02/210812041</t>
  </si>
  <si>
    <t>107</t>
  </si>
  <si>
    <t>741123309</t>
  </si>
  <si>
    <t>Montáž kabelů hliníkových bez ukončení uložených pevně plných nebo laněných kulatých (např. AYKY) počtu a průřezu žil 3x185 až 240 mm2</t>
  </si>
  <si>
    <t>-1836441373</t>
  </si>
  <si>
    <t>https://podminky.urs.cz/item/CS_URS_2024_02/741123309</t>
  </si>
  <si>
    <t>79</t>
  </si>
  <si>
    <t>1242927</t>
  </si>
  <si>
    <t>POJISTKOVA SKRIN SS201/NVF1W-C</t>
  </si>
  <si>
    <t>345968828</t>
  </si>
  <si>
    <t>116</t>
  </si>
  <si>
    <t>210120102</t>
  </si>
  <si>
    <t>Montáž pojistek se zapojením vodičů závitových pojistkových částí pojistkových patron nožových</t>
  </si>
  <si>
    <t>-1521731428</t>
  </si>
  <si>
    <t>https://podminky.urs.cz/item/CS_URS_2024_02/210120102</t>
  </si>
  <si>
    <t>117</t>
  </si>
  <si>
    <t>1000140467</t>
  </si>
  <si>
    <t>OEZ:40454 PHNA1 125A gG Pojistková vložka RP 0,3kč/ks</t>
  </si>
  <si>
    <t>-475210830</t>
  </si>
  <si>
    <t>118</t>
  </si>
  <si>
    <t>-1250047631</t>
  </si>
  <si>
    <t>119</t>
  </si>
  <si>
    <t>1546312260</t>
  </si>
  <si>
    <t>122</t>
  </si>
  <si>
    <t>210100006</t>
  </si>
  <si>
    <t>Ukončení vodičů izolovaných s označením a zapojením v rozváděči nebo na přístroji průřezu žíly do 50 mm2</t>
  </si>
  <si>
    <t>10937395</t>
  </si>
  <si>
    <t>https://podminky.urs.cz/item/CS_URS_2024_02/210100006</t>
  </si>
  <si>
    <t>120</t>
  </si>
  <si>
    <t>-1694104075</t>
  </si>
  <si>
    <t>121</t>
  </si>
  <si>
    <t>-1611679646</t>
  </si>
  <si>
    <t>80</t>
  </si>
  <si>
    <t>1205351</t>
  </si>
  <si>
    <t>PROTIPOZARNI PIST.PENA 700 ML</t>
  </si>
  <si>
    <t>-611005352</t>
  </si>
  <si>
    <t>339</t>
  </si>
  <si>
    <t>8500010805</t>
  </si>
  <si>
    <t>Rámečkem APZ/N-7-C-2</t>
  </si>
  <si>
    <t>1637065964</t>
  </si>
  <si>
    <t>216</t>
  </si>
  <si>
    <t>DCK6</t>
  </si>
  <si>
    <t xml:space="preserve">Plastové číslo DCK do rámečku u dveří skříňky </t>
  </si>
  <si>
    <t>1442798075</t>
  </si>
  <si>
    <t>217</t>
  </si>
  <si>
    <t>DCK4</t>
  </si>
  <si>
    <t>1581856772</t>
  </si>
  <si>
    <t>218</t>
  </si>
  <si>
    <t>DCK2</t>
  </si>
  <si>
    <t>971568965</t>
  </si>
  <si>
    <t>219</t>
  </si>
  <si>
    <t>DCKH</t>
  </si>
  <si>
    <t>1898460856</t>
  </si>
  <si>
    <t>220</t>
  </si>
  <si>
    <t>DCKD</t>
  </si>
  <si>
    <t>1299113301</t>
  </si>
  <si>
    <t>221</t>
  </si>
  <si>
    <t>DCKS</t>
  </si>
  <si>
    <t>-134636815</t>
  </si>
  <si>
    <t>344</t>
  </si>
  <si>
    <t>DCKZ.</t>
  </si>
  <si>
    <t>263954660</t>
  </si>
  <si>
    <t>345</t>
  </si>
  <si>
    <t>DCKA</t>
  </si>
  <si>
    <t>1965260413</t>
  </si>
  <si>
    <t>346</t>
  </si>
  <si>
    <t>DCKM</t>
  </si>
  <si>
    <t>2020044611</t>
  </si>
  <si>
    <t>347</t>
  </si>
  <si>
    <t>DCKK.</t>
  </si>
  <si>
    <t>-1088755535</t>
  </si>
  <si>
    <t>230</t>
  </si>
  <si>
    <t>-1090107735</t>
  </si>
  <si>
    <t>231</t>
  </si>
  <si>
    <t>741410001</t>
  </si>
  <si>
    <t>Montáž uzemňovacího vedení s upevněním, propojením a připojením pomocí svorek na povrchu pásku průřezu do 120 mm2</t>
  </si>
  <si>
    <t>1444355113</t>
  </si>
  <si>
    <t>https://podminky.urs.cz/item/CS_URS_2024_02/741410001</t>
  </si>
  <si>
    <t>234</t>
  </si>
  <si>
    <t>10.046.538.</t>
  </si>
  <si>
    <t>Návlečka označení zemnící tyče</t>
  </si>
  <si>
    <t>-785267803</t>
  </si>
  <si>
    <t>235</t>
  </si>
  <si>
    <t>ZEM2.1</t>
  </si>
  <si>
    <t xml:space="preserve">Manžeta proti korozi </t>
  </si>
  <si>
    <t>-447282131</t>
  </si>
  <si>
    <t>402</t>
  </si>
  <si>
    <t>HZS1302</t>
  </si>
  <si>
    <t>Hodinové zúčtovací sazby profesí HSV provádění konstrukcí zedník specialista</t>
  </si>
  <si>
    <t>hod</t>
  </si>
  <si>
    <t>-475886777</t>
  </si>
  <si>
    <t>https://podminky.urs.cz/item/CS_URS_2024_02/HZS1302</t>
  </si>
  <si>
    <t>04.</t>
  </si>
  <si>
    <t>Trasa od SS201 po zeď objektu zámku + stávající RNN hudba</t>
  </si>
  <si>
    <t>99</t>
  </si>
  <si>
    <t>468021121</t>
  </si>
  <si>
    <t>Vytrhání dlažby včetně ručního rozebrání, vytřídění, odhozu na hromady nebo naložení na dopravní prostředek a očistění kostek nebo dlaždic z pískového podkladu z kostek drobných, spáry nezalité</t>
  </si>
  <si>
    <t>-1415229263</t>
  </si>
  <si>
    <t>https://podminky.urs.cz/item/CS_URS_2024_02/468021121</t>
  </si>
  <si>
    <t>84</t>
  </si>
  <si>
    <t>-932823404</t>
  </si>
  <si>
    <t>81</t>
  </si>
  <si>
    <t>-538408775</t>
  </si>
  <si>
    <t>82</t>
  </si>
  <si>
    <t>1413790791</t>
  </si>
  <si>
    <t>100</t>
  </si>
  <si>
    <t>460921213</t>
  </si>
  <si>
    <t>Vyspravení krytu po překopech kladení dlažby pro pokládání kabelů, včetně rozprostření, urovnání a zhutnění podkladu a provedení lože z kameniva těženého z kostek kamenných mozaikových</t>
  </si>
  <si>
    <t>1168815053</t>
  </si>
  <si>
    <t>https://podminky.urs.cz/item/CS_URS_2024_02/460921213</t>
  </si>
  <si>
    <t>83</t>
  </si>
  <si>
    <t>856296713</t>
  </si>
  <si>
    <t>86</t>
  </si>
  <si>
    <t>-1592087109</t>
  </si>
  <si>
    <t>101</t>
  </si>
  <si>
    <t>468011123</t>
  </si>
  <si>
    <t>Odstranění podkladů nebo krytů komunikací včetně rozpojení na kusy a zarovnání styčné spáry z kameniva drceného, tloušťky přes 20 do 30 cm</t>
  </si>
  <si>
    <t>-1499379345</t>
  </si>
  <si>
    <t>https://podminky.urs.cz/item/CS_URS_2024_02/468011123</t>
  </si>
  <si>
    <t>85</t>
  </si>
  <si>
    <t>-1078095592</t>
  </si>
  <si>
    <t>102</t>
  </si>
  <si>
    <t>59691051</t>
  </si>
  <si>
    <t>antuka - standard - jedná se o okrasná chodníček v zámecké zahradě</t>
  </si>
  <si>
    <t>1663531798</t>
  </si>
  <si>
    <t>87</t>
  </si>
  <si>
    <t>1058441178</t>
  </si>
  <si>
    <t>88</t>
  </si>
  <si>
    <t>1414780075</t>
  </si>
  <si>
    <t>89</t>
  </si>
  <si>
    <t>-883087179</t>
  </si>
  <si>
    <t>90</t>
  </si>
  <si>
    <t>116525946</t>
  </si>
  <si>
    <t>91</t>
  </si>
  <si>
    <t>-1940965135</t>
  </si>
  <si>
    <t>92</t>
  </si>
  <si>
    <t>-107517690</t>
  </si>
  <si>
    <t>93</t>
  </si>
  <si>
    <t>-1134205509</t>
  </si>
  <si>
    <t>94</t>
  </si>
  <si>
    <t>-1706384269</t>
  </si>
  <si>
    <t>95</t>
  </si>
  <si>
    <t>1063713656</t>
  </si>
  <si>
    <t>103</t>
  </si>
  <si>
    <t>-848912606</t>
  </si>
  <si>
    <t>96</t>
  </si>
  <si>
    <t>-1281418580</t>
  </si>
  <si>
    <t>177</t>
  </si>
  <si>
    <t>58744207</t>
  </si>
  <si>
    <t>97</t>
  </si>
  <si>
    <t>-2009178704</t>
  </si>
  <si>
    <t>123</t>
  </si>
  <si>
    <t>210813041</t>
  </si>
  <si>
    <t>Montáž izolovaných kabelů měděných do 1 kV bez ukončení plných nebo laněných kulatých (např. CYKY, CHKE-R) uložených pevně počtu a průřezu žil 4x50 mm2</t>
  </si>
  <si>
    <t>-947854745</t>
  </si>
  <si>
    <t>https://podminky.urs.cz/item/CS_URS_2024_02/210813041</t>
  </si>
  <si>
    <t>124</t>
  </si>
  <si>
    <t>460791213</t>
  </si>
  <si>
    <t>Montáž trubek ochranných uložených volně do rýhy plastových ohebných, vnitřního průměru přes 50 do 90 mm</t>
  </si>
  <si>
    <t>-1221432796</t>
  </si>
  <si>
    <t>https://podminky.urs.cz/item/CS_URS_2024_02/460791213</t>
  </si>
  <si>
    <t>125</t>
  </si>
  <si>
    <t>549064313</t>
  </si>
  <si>
    <t>126</t>
  </si>
  <si>
    <t>34571354</t>
  </si>
  <si>
    <t>trubka elektroinstalační ohebná dvouplášťová korugovaná HDPE+LDPE (chránička) D 75/90mm</t>
  </si>
  <si>
    <t>573359678</t>
  </si>
  <si>
    <t>127</t>
  </si>
  <si>
    <t>-650433362</t>
  </si>
  <si>
    <t>128</t>
  </si>
  <si>
    <t>1113759186</t>
  </si>
  <si>
    <t>05.</t>
  </si>
  <si>
    <t>Stávající el. pilíř Hudba - zámek</t>
  </si>
  <si>
    <t>131</t>
  </si>
  <si>
    <t>460091112</t>
  </si>
  <si>
    <t>Odkop zeminy ručně s přemístěním výkopku do vzdálenosti 3 m od okraje jámy nebo s naložením na dopravní prostředek v hornině třídy těžitelnosti I skupiny 3</t>
  </si>
  <si>
    <t>1738694325</t>
  </si>
  <si>
    <t>https://podminky.urs.cz/item/CS_URS_2024_02/460091112</t>
  </si>
  <si>
    <t>132</t>
  </si>
  <si>
    <t>1895229173</t>
  </si>
  <si>
    <t>133</t>
  </si>
  <si>
    <t>741125843</t>
  </si>
  <si>
    <t>Demontáž vodičů izolovaných hliníkových uložených pevně plných a laněných průřezu žíly 50 až 120 mm2</t>
  </si>
  <si>
    <t>237249217</t>
  </si>
  <si>
    <t>https://podminky.urs.cz/item/CS_URS_2024_02/741125843</t>
  </si>
  <si>
    <t>134</t>
  </si>
  <si>
    <t>-309778219</t>
  </si>
  <si>
    <t>135</t>
  </si>
  <si>
    <t>399894502</t>
  </si>
  <si>
    <t>136</t>
  </si>
  <si>
    <t>-1317553342</t>
  </si>
  <si>
    <t>137</t>
  </si>
  <si>
    <t>1807074373</t>
  </si>
  <si>
    <t>138</t>
  </si>
  <si>
    <t>571787569</t>
  </si>
  <si>
    <t>139</t>
  </si>
  <si>
    <t>-1039793408</t>
  </si>
  <si>
    <t>140</t>
  </si>
  <si>
    <t>1588877670</t>
  </si>
  <si>
    <t>143</t>
  </si>
  <si>
    <t>1708388716</t>
  </si>
  <si>
    <t>06.</t>
  </si>
  <si>
    <t>Trasa od křižovatky rozdvojení kabelu po SS200 č. 648</t>
  </si>
  <si>
    <t>468041123</t>
  </si>
  <si>
    <t>Řezání spár v podkladu nebo krytu živičném, tloušťky přes 10 do 15 cm</t>
  </si>
  <si>
    <t>https://podminky.urs.cz/item/CS_URS_2024_02/468041123</t>
  </si>
  <si>
    <t>147</t>
  </si>
  <si>
    <t>468011143</t>
  </si>
  <si>
    <t>Odstranění podkladů nebo krytů komunikací včetně rozpojení na kusy a zarovnání styčné spáry ze živice, tloušťky přes 10 do 15 cm</t>
  </si>
  <si>
    <t>49650146</t>
  </si>
  <si>
    <t>https://podminky.urs.cz/item/CS_URS_2024_02/468011143</t>
  </si>
  <si>
    <t>148</t>
  </si>
  <si>
    <t>460871135</t>
  </si>
  <si>
    <t>Podklad vozovek a chodníků včetně rozprostření a úpravy ze štěrkopísku, včetně zhutnění, tloušťky přes 20 do 25 cm</t>
  </si>
  <si>
    <t>-1118822027</t>
  </si>
  <si>
    <t>https://podminky.urs.cz/item/CS_URS_2024_02/460871135</t>
  </si>
  <si>
    <t>149</t>
  </si>
  <si>
    <t>58337344</t>
  </si>
  <si>
    <t>štěrkopísek frakce 0/32</t>
  </si>
  <si>
    <t>727092249</t>
  </si>
  <si>
    <t>150</t>
  </si>
  <si>
    <t>460871133</t>
  </si>
  <si>
    <t>Podklad vozovek a chodníků včetně rozprostření a úpravy ze štěrkopísku, včetně zhutnění, tloušťky přes 10 do 15 cm</t>
  </si>
  <si>
    <t>-1197524875</t>
  </si>
  <si>
    <t>https://podminky.urs.cz/item/CS_URS_2024_02/460871133</t>
  </si>
  <si>
    <t>58931966</t>
  </si>
  <si>
    <t>beton C 8/10 kamenivo frakce 0/16</t>
  </si>
  <si>
    <t>783903160</t>
  </si>
  <si>
    <t>Provedení nátěru betonových podlah penetračního pórovitých ( např. z cihelné dlažby, betonu apod.)</t>
  </si>
  <si>
    <t>https://podminky.urs.cz/item/CS_URS_2024_02/783903160</t>
  </si>
  <si>
    <t>11162570</t>
  </si>
  <si>
    <t>hmota nátěrová penetrační plastická pro živičné zálivky</t>
  </si>
  <si>
    <t>460871121</t>
  </si>
  <si>
    <t>Podklad vozovek a chodníků včetně rozprostření a úpravy ze sypaniny včetně zhutnění, tloušťky do 10 cm</t>
  </si>
  <si>
    <t>https://podminky.urs.cz/item/CS_URS_2024_02/460871121</t>
  </si>
  <si>
    <t>166</t>
  </si>
  <si>
    <t>-53906911</t>
  </si>
  <si>
    <t>167</t>
  </si>
  <si>
    <t>627099586</t>
  </si>
  <si>
    <t>168</t>
  </si>
  <si>
    <t>-1372508168</t>
  </si>
  <si>
    <t>169</t>
  </si>
  <si>
    <t>1856341163</t>
  </si>
  <si>
    <t>170</t>
  </si>
  <si>
    <t>-1514098934</t>
  </si>
  <si>
    <t>171</t>
  </si>
  <si>
    <t>-2014271438</t>
  </si>
  <si>
    <t>276</t>
  </si>
  <si>
    <t>-683107435</t>
  </si>
  <si>
    <t>172</t>
  </si>
  <si>
    <t>-1718125671</t>
  </si>
  <si>
    <t>173</t>
  </si>
  <si>
    <t>1670804336</t>
  </si>
  <si>
    <t>174</t>
  </si>
  <si>
    <t>75188604</t>
  </si>
  <si>
    <t>176</t>
  </si>
  <si>
    <t>2078626385</t>
  </si>
  <si>
    <t>224</t>
  </si>
  <si>
    <t>-1666851801</t>
  </si>
  <si>
    <t>226</t>
  </si>
  <si>
    <t>-801280759</t>
  </si>
  <si>
    <t>469973117</t>
  </si>
  <si>
    <t>Poplatek za uložení stavebního odpadu (skládkovné) na skládce asfaltového bez obsahu dehtu zatříděného do Katalogu odpadů pod kódem 17 03 02</t>
  </si>
  <si>
    <t>https://podminky.urs.cz/item/CS_URS_2024_02/469973117</t>
  </si>
  <si>
    <t>07.</t>
  </si>
  <si>
    <t>Nová el. skříň SS200 č. 648 - kuželna</t>
  </si>
  <si>
    <t>178</t>
  </si>
  <si>
    <t>971033161</t>
  </si>
  <si>
    <t>Vybourání otvorů ve zdivu základovém nebo nadzákladovém z cihel, tvárnic, příčkovek z cihel pálených na maltu vápennou nebo vápenocementovou průměru profilu do 60 mm, tl. do 600 mm</t>
  </si>
  <si>
    <t>1923640115</t>
  </si>
  <si>
    <t>https://podminky.urs.cz/item/CS_URS_2024_02/971033161</t>
  </si>
  <si>
    <t>180</t>
  </si>
  <si>
    <t>974031142</t>
  </si>
  <si>
    <t>Vysekání rýh ve zdivu cihelném na maltu vápennou nebo vápenocementovou do hl. 70 mm a šířky do 70 mm</t>
  </si>
  <si>
    <t>-466825304</t>
  </si>
  <si>
    <t>https://podminky.urs.cz/item/CS_URS_2024_02/974031142</t>
  </si>
  <si>
    <t>194</t>
  </si>
  <si>
    <t>974031169</t>
  </si>
  <si>
    <t>Vysekání rýh ve zdivu cihelném na maltu vápennou nebo vápenocementovou do hl. 150 mm a šířky Příplatek k ceně -1167 za každých dalších 100 mm šířky rýhy hl. do 150 mm</t>
  </si>
  <si>
    <t>679268831</t>
  </si>
  <si>
    <t>https://podminky.urs.cz/item/CS_URS_2024_02/974031169</t>
  </si>
  <si>
    <t>181</t>
  </si>
  <si>
    <t>210191531</t>
  </si>
  <si>
    <t>Montáž skříní bez zapojení vodičů plastových do výklenku, typ [SS100, SS200, SS101, SS102, SS201, ER112, RVO]</t>
  </si>
  <si>
    <t>-1766115101</t>
  </si>
  <si>
    <t>https://podminky.urs.cz/item/CS_URS_2024_02/210191531</t>
  </si>
  <si>
    <t>182</t>
  </si>
  <si>
    <t>10.646.997</t>
  </si>
  <si>
    <t>DCK Skříň SS200/NVE1P-C ČEZ 2xsada poj.spod.</t>
  </si>
  <si>
    <t>-782853475</t>
  </si>
  <si>
    <t>183</t>
  </si>
  <si>
    <t>PMT.31308000</t>
  </si>
  <si>
    <t>PROMAFOAM-C pěna typ HOBBY</t>
  </si>
  <si>
    <t>-532808760</t>
  </si>
  <si>
    <t>184</t>
  </si>
  <si>
    <t>1646812744</t>
  </si>
  <si>
    <t>185</t>
  </si>
  <si>
    <t>-281269759</t>
  </si>
  <si>
    <t>240</t>
  </si>
  <si>
    <t>460941312</t>
  </si>
  <si>
    <t>Vyplnění rýh vyplnění a omítnutí rýh v betonových podlahách a mazaninách hloubky do 5 cm a šířky přes 5 do 7 cm</t>
  </si>
  <si>
    <t>1582873811</t>
  </si>
  <si>
    <t>https://podminky.urs.cz/item/CS_URS_2024_02/460941312</t>
  </si>
  <si>
    <t>186</t>
  </si>
  <si>
    <t>1488424449</t>
  </si>
  <si>
    <t>187</t>
  </si>
  <si>
    <t>1279595914</t>
  </si>
  <si>
    <t>207</t>
  </si>
  <si>
    <t>741122623</t>
  </si>
  <si>
    <t>Montáž kabelů měděných bez ukončení uložených pevně plných kulatých nebo bezhalogenových (např. CYKY) počtu a průřezu žil 4x10 mm2</t>
  </si>
  <si>
    <t>-881158483</t>
  </si>
  <si>
    <t>https://podminky.urs.cz/item/CS_URS_2024_02/741122623</t>
  </si>
  <si>
    <t>196</t>
  </si>
  <si>
    <t>-566699593</t>
  </si>
  <si>
    <t>209</t>
  </si>
  <si>
    <t>2000000346</t>
  </si>
  <si>
    <t>Kabel instalační  CYKY-J  4x10 RE měděný</t>
  </si>
  <si>
    <t>-1393705563</t>
  </si>
  <si>
    <t>188</t>
  </si>
  <si>
    <t>587048035</t>
  </si>
  <si>
    <t>317</t>
  </si>
  <si>
    <t>1199673</t>
  </si>
  <si>
    <t>POJISTKA PNA000 63A gG OEZ</t>
  </si>
  <si>
    <t>1917328465</t>
  </si>
  <si>
    <t>206</t>
  </si>
  <si>
    <t>741130005</t>
  </si>
  <si>
    <t>Ukončení vodičů izolovaných s označením a zapojením v rozváděči nebo na přístroji, průřezu žíly do 10 mm2</t>
  </si>
  <si>
    <t>-420795311</t>
  </si>
  <si>
    <t>https://podminky.urs.cz/item/CS_URS_2024_02/741130005</t>
  </si>
  <si>
    <t>190</t>
  </si>
  <si>
    <t>-1180807753</t>
  </si>
  <si>
    <t>191</t>
  </si>
  <si>
    <t>-1930691424</t>
  </si>
  <si>
    <t>192</t>
  </si>
  <si>
    <t>1870885662</t>
  </si>
  <si>
    <t>193</t>
  </si>
  <si>
    <t>-55156194</t>
  </si>
  <si>
    <t>198</t>
  </si>
  <si>
    <t>741240011</t>
  </si>
  <si>
    <t>Montáž ostatního příslušenství rozvoden kabelových vývodek do rozváděčů litinových, hliníkových nebo plastových zhotovení otvorů včetně vyřezání závitu pro osazení vývodek do rozváděčů litinových, hliníkových nebo plastových, D do 42 mm</t>
  </si>
  <si>
    <t>1181171085</t>
  </si>
  <si>
    <t>https://podminky.urs.cz/item/CS_URS_2024_02/741240011</t>
  </si>
  <si>
    <t>200</t>
  </si>
  <si>
    <t>218100002</t>
  </si>
  <si>
    <t>Odpojení vodičů izolovaných z rozváděče nebo přístroje průřezu žíly do 6 mm2</t>
  </si>
  <si>
    <t>-879078404</t>
  </si>
  <si>
    <t>https://podminky.urs.cz/item/CS_URS_2024_02/218100002</t>
  </si>
  <si>
    <t>343</t>
  </si>
  <si>
    <t>-1879456724</t>
  </si>
  <si>
    <t>210</t>
  </si>
  <si>
    <t>-232888334</t>
  </si>
  <si>
    <t>211</t>
  </si>
  <si>
    <t>-1147218417</t>
  </si>
  <si>
    <t>212</t>
  </si>
  <si>
    <t>DCK8</t>
  </si>
  <si>
    <t>306174846</t>
  </si>
  <si>
    <t>213</t>
  </si>
  <si>
    <t>559746688</t>
  </si>
  <si>
    <t>214</t>
  </si>
  <si>
    <t>-1364883789</t>
  </si>
  <si>
    <t>215</t>
  </si>
  <si>
    <t>-77211942</t>
  </si>
  <si>
    <t>340</t>
  </si>
  <si>
    <t>DCKZ</t>
  </si>
  <si>
    <t>1829309296</t>
  </si>
  <si>
    <t>341</t>
  </si>
  <si>
    <t>DCKK</t>
  </si>
  <si>
    <t>1854811446</t>
  </si>
  <si>
    <t>342</t>
  </si>
  <si>
    <t>DCKU</t>
  </si>
  <si>
    <t>-2011392214</t>
  </si>
  <si>
    <t>222</t>
  </si>
  <si>
    <t>1370060091</t>
  </si>
  <si>
    <t>223</t>
  </si>
  <si>
    <t>-993392563</t>
  </si>
  <si>
    <t>232</t>
  </si>
  <si>
    <t>-810564465</t>
  </si>
  <si>
    <t>233</t>
  </si>
  <si>
    <t>358700587</t>
  </si>
  <si>
    <t>08.</t>
  </si>
  <si>
    <t>Propojení od SS200 č. 648 do elektroměru</t>
  </si>
  <si>
    <t>236</t>
  </si>
  <si>
    <t>-409468464</t>
  </si>
  <si>
    <t>237</t>
  </si>
  <si>
    <t>-1403047616</t>
  </si>
  <si>
    <t>238</t>
  </si>
  <si>
    <t>2018860701</t>
  </si>
  <si>
    <t>239</t>
  </si>
  <si>
    <t>-1376997528</t>
  </si>
  <si>
    <t>195</t>
  </si>
  <si>
    <t>741122024</t>
  </si>
  <si>
    <t>Montáž kabelů měděných bez ukončení uložených pod omítku plných kulatých (např. CYKY), počtu a průřezu žil 4x10 mm2</t>
  </si>
  <si>
    <t>-371115981</t>
  </si>
  <si>
    <t>https://podminky.urs.cz/item/CS_URS_2024_02/741122024</t>
  </si>
  <si>
    <t>452</t>
  </si>
  <si>
    <t>-832438088</t>
  </si>
  <si>
    <t>453</t>
  </si>
  <si>
    <t>10.048.484</t>
  </si>
  <si>
    <t>CYKY-J 4x16 (4Bx16)</t>
  </si>
  <si>
    <t>2024649423</t>
  </si>
  <si>
    <t>199</t>
  </si>
  <si>
    <t>283425225</t>
  </si>
  <si>
    <t>202</t>
  </si>
  <si>
    <t>218192611</t>
  </si>
  <si>
    <t>Demontáž desek přístrojových bez odpojení vodičů typových elektroměrových</t>
  </si>
  <si>
    <t>-340362104</t>
  </si>
  <si>
    <t>https://podminky.urs.cz/item/CS_URS_2024_02/218192611</t>
  </si>
  <si>
    <t>201</t>
  </si>
  <si>
    <t>741230001</t>
  </si>
  <si>
    <t>Montáž desek přístrojových bez zapojení vodičů typových elektroměrových</t>
  </si>
  <si>
    <t>-701220274</t>
  </si>
  <si>
    <t>https://podminky.urs.cz/item/CS_URS_2024_02/741230001</t>
  </si>
  <si>
    <t>203</t>
  </si>
  <si>
    <t>147452258</t>
  </si>
  <si>
    <t>204</t>
  </si>
  <si>
    <t>-1849753978</t>
  </si>
  <si>
    <t>205</t>
  </si>
  <si>
    <t>-895888414</t>
  </si>
  <si>
    <t>318</t>
  </si>
  <si>
    <t>1677597</t>
  </si>
  <si>
    <t>ELEKTROMER AMT B3D-OA4SETE 0,25-80A MID</t>
  </si>
  <si>
    <t>-368740185</t>
  </si>
  <si>
    <t>319</t>
  </si>
  <si>
    <t>-1022936504</t>
  </si>
  <si>
    <t>320</t>
  </si>
  <si>
    <t>741331032</t>
  </si>
  <si>
    <t>Montáž měřicích přístrojů bez zapojení vodičů elektroměru třífázového</t>
  </si>
  <si>
    <t>-613014422</t>
  </si>
  <si>
    <t>https://podminky.urs.cz/item/CS_URS_2024_02/741331032</t>
  </si>
  <si>
    <t>349</t>
  </si>
  <si>
    <t>ES110</t>
  </si>
  <si>
    <t>Plastová plomba s ocel. lankem - zatahovací</t>
  </si>
  <si>
    <t>1969654147</t>
  </si>
  <si>
    <t>09.</t>
  </si>
  <si>
    <t>Trasa od SS200 č. 648 po SS100 č. 840</t>
  </si>
  <si>
    <t>241</t>
  </si>
  <si>
    <t>187896722</t>
  </si>
  <si>
    <t>242</t>
  </si>
  <si>
    <t>-573209461</t>
  </si>
  <si>
    <t>244</t>
  </si>
  <si>
    <t>-1726266311</t>
  </si>
  <si>
    <t>245</t>
  </si>
  <si>
    <t>-1067498784</t>
  </si>
  <si>
    <t>246</t>
  </si>
  <si>
    <t>1858148465</t>
  </si>
  <si>
    <t>247</t>
  </si>
  <si>
    <t>729552492</t>
  </si>
  <si>
    <t>248</t>
  </si>
  <si>
    <t>-1953641566</t>
  </si>
  <si>
    <t>249</t>
  </si>
  <si>
    <t>1497472161</t>
  </si>
  <si>
    <t>250</t>
  </si>
  <si>
    <t>481769286</t>
  </si>
  <si>
    <t>257</t>
  </si>
  <si>
    <t>-724832092</t>
  </si>
  <si>
    <t>258</t>
  </si>
  <si>
    <t>84836803</t>
  </si>
  <si>
    <t>259</t>
  </si>
  <si>
    <t>-927127399</t>
  </si>
  <si>
    <t>260</t>
  </si>
  <si>
    <t>-1753543638</t>
  </si>
  <si>
    <t>261</t>
  </si>
  <si>
    <t>-1971754477</t>
  </si>
  <si>
    <t>262</t>
  </si>
  <si>
    <t>760644216</t>
  </si>
  <si>
    <t>263</t>
  </si>
  <si>
    <t>-1689961302</t>
  </si>
  <si>
    <t>273</t>
  </si>
  <si>
    <t>-75238328</t>
  </si>
  <si>
    <t>274</t>
  </si>
  <si>
    <t>1016421986</t>
  </si>
  <si>
    <t>264</t>
  </si>
  <si>
    <t>-879018093</t>
  </si>
  <si>
    <t>265</t>
  </si>
  <si>
    <t>-2102682762</t>
  </si>
  <si>
    <t>266</t>
  </si>
  <si>
    <t>-1092938647</t>
  </si>
  <si>
    <t>277</t>
  </si>
  <si>
    <t>969809821</t>
  </si>
  <si>
    <t>267</t>
  </si>
  <si>
    <t>-1013918510</t>
  </si>
  <si>
    <t>268</t>
  </si>
  <si>
    <t>1359222225</t>
  </si>
  <si>
    <t>269</t>
  </si>
  <si>
    <t>-40651731</t>
  </si>
  <si>
    <t>270</t>
  </si>
  <si>
    <t>-1715250685</t>
  </si>
  <si>
    <t>271</t>
  </si>
  <si>
    <t>476488153</t>
  </si>
  <si>
    <t>272</t>
  </si>
  <si>
    <t>351409571</t>
  </si>
  <si>
    <t>281</t>
  </si>
  <si>
    <t>-1350555496</t>
  </si>
  <si>
    <t>282</t>
  </si>
  <si>
    <t>976771779</t>
  </si>
  <si>
    <t>10.</t>
  </si>
  <si>
    <t>Nová SS100 č. 840 - HZS</t>
  </si>
  <si>
    <t>284</t>
  </si>
  <si>
    <t>1224976376</t>
  </si>
  <si>
    <t>285</t>
  </si>
  <si>
    <t>-1870426013</t>
  </si>
  <si>
    <t>286</t>
  </si>
  <si>
    <t>-908449648</t>
  </si>
  <si>
    <t>287</t>
  </si>
  <si>
    <t>1750514078</t>
  </si>
  <si>
    <t>313</t>
  </si>
  <si>
    <t>10.219.500</t>
  </si>
  <si>
    <t>DCK Skříň SS100/NVE1P</t>
  </si>
  <si>
    <t>-51188383</t>
  </si>
  <si>
    <t>289</t>
  </si>
  <si>
    <t>-864914343</t>
  </si>
  <si>
    <t>290</t>
  </si>
  <si>
    <t>1009639273</t>
  </si>
  <si>
    <t>291</t>
  </si>
  <si>
    <t>424284269</t>
  </si>
  <si>
    <t>314</t>
  </si>
  <si>
    <t>3020201837</t>
  </si>
  <si>
    <t>Nátěr venkovní  2507 Selská barva holubí modř 2,5 l</t>
  </si>
  <si>
    <t>balení</t>
  </si>
  <si>
    <t>-855379435</t>
  </si>
  <si>
    <t>315</t>
  </si>
  <si>
    <t>965081611</t>
  </si>
  <si>
    <t>Odsekání soklíků včetně otlučení podkladní omítky až na zdivo rovných</t>
  </si>
  <si>
    <t>-998771121</t>
  </si>
  <si>
    <t>https://podminky.urs.cz/item/CS_URS_2024_02/965081611</t>
  </si>
  <si>
    <t>292</t>
  </si>
  <si>
    <t>-438712024</t>
  </si>
  <si>
    <t>293</t>
  </si>
  <si>
    <t>-680778</t>
  </si>
  <si>
    <t>294</t>
  </si>
  <si>
    <t>2079195077</t>
  </si>
  <si>
    <t>451</t>
  </si>
  <si>
    <t>118187111</t>
  </si>
  <si>
    <t>296</t>
  </si>
  <si>
    <t>277778671</t>
  </si>
  <si>
    <t>450</t>
  </si>
  <si>
    <t>-2032787976</t>
  </si>
  <si>
    <t>298</t>
  </si>
  <si>
    <t>-1271272286</t>
  </si>
  <si>
    <t>316</t>
  </si>
  <si>
    <t>-1587140520</t>
  </si>
  <si>
    <t>300</t>
  </si>
  <si>
    <t>1362057984</t>
  </si>
  <si>
    <t>301</t>
  </si>
  <si>
    <t>810613276</t>
  </si>
  <si>
    <t>302</t>
  </si>
  <si>
    <t>1670103663</t>
  </si>
  <si>
    <t>303</t>
  </si>
  <si>
    <t>1312936716</t>
  </si>
  <si>
    <t>304</t>
  </si>
  <si>
    <t>-582466940</t>
  </si>
  <si>
    <t>305</t>
  </si>
  <si>
    <t>1630094330</t>
  </si>
  <si>
    <t>306</t>
  </si>
  <si>
    <t>1937913343</t>
  </si>
  <si>
    <t>338</t>
  </si>
  <si>
    <t>226166957</t>
  </si>
  <si>
    <t>307</t>
  </si>
  <si>
    <t>DCK0</t>
  </si>
  <si>
    <t>150011641</t>
  </si>
  <si>
    <t>308</t>
  </si>
  <si>
    <t>-94531648</t>
  </si>
  <si>
    <t>309</t>
  </si>
  <si>
    <t>101975537</t>
  </si>
  <si>
    <t>310</t>
  </si>
  <si>
    <t>1116799908</t>
  </si>
  <si>
    <t>311</t>
  </si>
  <si>
    <t>1936479238</t>
  </si>
  <si>
    <t>312</t>
  </si>
  <si>
    <t>-255912817</t>
  </si>
  <si>
    <t>337</t>
  </si>
  <si>
    <t>1704944381</t>
  </si>
  <si>
    <t>11.</t>
  </si>
  <si>
    <t>Propojení el. skříně od SS100</t>
  </si>
  <si>
    <t>321</t>
  </si>
  <si>
    <t>-1843542901</t>
  </si>
  <si>
    <t>322</t>
  </si>
  <si>
    <t>731753658</t>
  </si>
  <si>
    <t>323</t>
  </si>
  <si>
    <t>93041906</t>
  </si>
  <si>
    <t>324</t>
  </si>
  <si>
    <t>-783829440</t>
  </si>
  <si>
    <t>325</t>
  </si>
  <si>
    <t>-606606565</t>
  </si>
  <si>
    <t>326</t>
  </si>
  <si>
    <t>-586825417</t>
  </si>
  <si>
    <t>327</t>
  </si>
  <si>
    <t>2108328207</t>
  </si>
  <si>
    <t>328</t>
  </si>
  <si>
    <t>-1902425909</t>
  </si>
  <si>
    <t>329</t>
  </si>
  <si>
    <t>1505986322</t>
  </si>
  <si>
    <t>330</t>
  </si>
  <si>
    <t>1398481214</t>
  </si>
  <si>
    <t>331</t>
  </si>
  <si>
    <t>316526824</t>
  </si>
  <si>
    <t>332</t>
  </si>
  <si>
    <t>-1458361745</t>
  </si>
  <si>
    <t>333</t>
  </si>
  <si>
    <t>1801707728</t>
  </si>
  <si>
    <t>334</t>
  </si>
  <si>
    <t>-656598184</t>
  </si>
  <si>
    <t>336</t>
  </si>
  <si>
    <t>519389151</t>
  </si>
  <si>
    <t>348</t>
  </si>
  <si>
    <t>2024985113</t>
  </si>
  <si>
    <t>12.</t>
  </si>
  <si>
    <t>Nový el. pilíř RVO u č. 645</t>
  </si>
  <si>
    <t>350</t>
  </si>
  <si>
    <t>1200665495</t>
  </si>
  <si>
    <t>351</t>
  </si>
  <si>
    <t>-1216841234</t>
  </si>
  <si>
    <t>352</t>
  </si>
  <si>
    <t>954450403</t>
  </si>
  <si>
    <t>353</t>
  </si>
  <si>
    <t>1265025239</t>
  </si>
  <si>
    <t>354</t>
  </si>
  <si>
    <t>1706035401</t>
  </si>
  <si>
    <t>355</t>
  </si>
  <si>
    <t>-1193190818</t>
  </si>
  <si>
    <t>356</t>
  </si>
  <si>
    <t>954939489</t>
  </si>
  <si>
    <t>357</t>
  </si>
  <si>
    <t>570100.</t>
  </si>
  <si>
    <t>250644969</t>
  </si>
  <si>
    <t>358</t>
  </si>
  <si>
    <t>2022367230</t>
  </si>
  <si>
    <t>359</t>
  </si>
  <si>
    <t>441990921</t>
  </si>
  <si>
    <t>360</t>
  </si>
  <si>
    <t>522395967</t>
  </si>
  <si>
    <t>361</t>
  </si>
  <si>
    <t>-1275387329</t>
  </si>
  <si>
    <t>395</t>
  </si>
  <si>
    <t>391741339</t>
  </si>
  <si>
    <t>365</t>
  </si>
  <si>
    <t>-1750529570</t>
  </si>
  <si>
    <t>396</t>
  </si>
  <si>
    <t>10.048.605</t>
  </si>
  <si>
    <t>1-CYKY-J 4x25 (4Bx25)</t>
  </si>
  <si>
    <t>939006951</t>
  </si>
  <si>
    <t>397</t>
  </si>
  <si>
    <t>-133533403</t>
  </si>
  <si>
    <t>368</t>
  </si>
  <si>
    <t>1064201982</t>
  </si>
  <si>
    <t>398</t>
  </si>
  <si>
    <t>741122134</t>
  </si>
  <si>
    <t>Montáž kabelů měděných bez ukončení uložených v trubkách zatažených plných kulatých nebo bezhalogenových (např. CYKY) počtu a průřezu žil 4x16 až 25 mm2</t>
  </si>
  <si>
    <t>2073297361</t>
  </si>
  <si>
    <t>https://podminky.urs.cz/item/CS_URS_2024_02/741122134</t>
  </si>
  <si>
    <t>399</t>
  </si>
  <si>
    <t>DCKS1</t>
  </si>
  <si>
    <t>RVO S1/NVP7P-C</t>
  </si>
  <si>
    <t>sada</t>
  </si>
  <si>
    <t>-2112171928</t>
  </si>
  <si>
    <t>374</t>
  </si>
  <si>
    <t>629114924</t>
  </si>
  <si>
    <t>400</t>
  </si>
  <si>
    <t>775904559</t>
  </si>
  <si>
    <t>401</t>
  </si>
  <si>
    <t>741130006</t>
  </si>
  <si>
    <t>Ukončení vodičů izolovaných s označením a zapojením v rozváděči nebo na přístroji, průřezu žíly do 16 mm2</t>
  </si>
  <si>
    <t>1480434495</t>
  </si>
  <si>
    <t>https://podminky.urs.cz/item/CS_URS_2024_02/741130006</t>
  </si>
  <si>
    <t>377</t>
  </si>
  <si>
    <t>-1030642014</t>
  </si>
  <si>
    <t>378</t>
  </si>
  <si>
    <t>1436989655</t>
  </si>
  <si>
    <t>379</t>
  </si>
  <si>
    <t>1726175599</t>
  </si>
  <si>
    <t>380</t>
  </si>
  <si>
    <t>1373616142</t>
  </si>
  <si>
    <t>385</t>
  </si>
  <si>
    <t>DCKR</t>
  </si>
  <si>
    <t>686829965</t>
  </si>
  <si>
    <t>386</t>
  </si>
  <si>
    <t>DCKV</t>
  </si>
  <si>
    <t>130156760</t>
  </si>
  <si>
    <t>387</t>
  </si>
  <si>
    <t>DCKO</t>
  </si>
  <si>
    <t>-1786680172</t>
  </si>
  <si>
    <t>388</t>
  </si>
  <si>
    <t>DCKU.</t>
  </si>
  <si>
    <t>1894244011</t>
  </si>
  <si>
    <t>389</t>
  </si>
  <si>
    <t>DCKT</t>
  </si>
  <si>
    <t>728301655</t>
  </si>
  <si>
    <t>390</t>
  </si>
  <si>
    <t>DCKS.</t>
  </si>
  <si>
    <t>1719116485</t>
  </si>
  <si>
    <t>391</t>
  </si>
  <si>
    <t>806511687</t>
  </si>
  <si>
    <t>392</t>
  </si>
  <si>
    <t>-101086667</t>
  </si>
  <si>
    <t>393</t>
  </si>
  <si>
    <t>-2132034090</t>
  </si>
  <si>
    <t>394</t>
  </si>
  <si>
    <t>1546679762</t>
  </si>
  <si>
    <t>403</t>
  </si>
  <si>
    <t>1198799619</t>
  </si>
  <si>
    <t>13.</t>
  </si>
  <si>
    <t>Trasa od nového RVO po stávající lampový stožárek.</t>
  </si>
  <si>
    <t>422</t>
  </si>
  <si>
    <t>468031221</t>
  </si>
  <si>
    <t>Vytrhání obrub s odkopáním horniny a lože, s odhozením nebo naložením na dopravní prostředek stojatých silničních</t>
  </si>
  <si>
    <t>418634416</t>
  </si>
  <si>
    <t>https://podminky.urs.cz/item/CS_URS_2024_02/468031221</t>
  </si>
  <si>
    <t>405</t>
  </si>
  <si>
    <t>-1155625293</t>
  </si>
  <si>
    <t>406</t>
  </si>
  <si>
    <t>-23496700</t>
  </si>
  <si>
    <t>407</t>
  </si>
  <si>
    <t>116048442</t>
  </si>
  <si>
    <t>408</t>
  </si>
  <si>
    <t>-451907257</t>
  </si>
  <si>
    <t>409</t>
  </si>
  <si>
    <t>1079084391</t>
  </si>
  <si>
    <t>410</t>
  </si>
  <si>
    <t>1544896427</t>
  </si>
  <si>
    <t>411</t>
  </si>
  <si>
    <t>-1223097239</t>
  </si>
  <si>
    <t>412</t>
  </si>
  <si>
    <t>2068577446</t>
  </si>
  <si>
    <t>413</t>
  </si>
  <si>
    <t>-1017261609</t>
  </si>
  <si>
    <t>414</t>
  </si>
  <si>
    <t>356275340</t>
  </si>
  <si>
    <t>418</t>
  </si>
  <si>
    <t>1572141028</t>
  </si>
  <si>
    <t>419</t>
  </si>
  <si>
    <t>223211231</t>
  </si>
  <si>
    <t>423</t>
  </si>
  <si>
    <t>-983256269</t>
  </si>
  <si>
    <t>424</t>
  </si>
  <si>
    <t>1357193089</t>
  </si>
  <si>
    <t>428</t>
  </si>
  <si>
    <t>-175213935</t>
  </si>
  <si>
    <t>429</t>
  </si>
  <si>
    <t>1688035497</t>
  </si>
  <si>
    <t>426</t>
  </si>
  <si>
    <t>-2143242522</t>
  </si>
  <si>
    <t>430</t>
  </si>
  <si>
    <t>-2056617088</t>
  </si>
  <si>
    <t>427</t>
  </si>
  <si>
    <t>-1962984950</t>
  </si>
  <si>
    <t>433</t>
  </si>
  <si>
    <t>-641855517</t>
  </si>
  <si>
    <t>415</t>
  </si>
  <si>
    <t>1453768581</t>
  </si>
  <si>
    <t>416</t>
  </si>
  <si>
    <t>-1275064680</t>
  </si>
  <si>
    <t>431</t>
  </si>
  <si>
    <t>-1168354739</t>
  </si>
  <si>
    <t>432</t>
  </si>
  <si>
    <t>-598244429</t>
  </si>
  <si>
    <t>445</t>
  </si>
  <si>
    <t>PSB.30010300</t>
  </si>
  <si>
    <t>ABO 1-15 (Hladký Přírodní) 1000x150x300</t>
  </si>
  <si>
    <t>-2032976502</t>
  </si>
  <si>
    <t>420</t>
  </si>
  <si>
    <t>-423975656</t>
  </si>
  <si>
    <t>14.</t>
  </si>
  <si>
    <t xml:space="preserve">Demontáž veškerých el. prvků, které jsou nahrazeny novými el. prvky. </t>
  </si>
  <si>
    <t>434</t>
  </si>
  <si>
    <t>218160682</t>
  </si>
  <si>
    <t>Demontáž měřicích přístrojů bez odpojení vodičů elektroměru třífázového</t>
  </si>
  <si>
    <t>36194005</t>
  </si>
  <si>
    <t>https://podminky.urs.cz/item/CS_URS_2024_02/218160682</t>
  </si>
  <si>
    <t>435</t>
  </si>
  <si>
    <t>218160683</t>
  </si>
  <si>
    <t>Demontáž měřicích přístrojů bez odpojení vodičů elektroměru vysílacího</t>
  </si>
  <si>
    <t>-1399453274</t>
  </si>
  <si>
    <t>https://podminky.urs.cz/item/CS_URS_2024_02/218160683</t>
  </si>
  <si>
    <t>436</t>
  </si>
  <si>
    <t>741120821</t>
  </si>
  <si>
    <t>Demontáž vodičů izolovaných měděných uložených v trubkách nebo lištách plných a laněných s PVC pláštěm, bezhalogenových, ohniodolných průřezu žíly 0,15 až 70 mm2</t>
  </si>
  <si>
    <t>-1134408642</t>
  </si>
  <si>
    <t>https://podminky.urs.cz/item/CS_URS_2024_02/741120821</t>
  </si>
  <si>
    <t>437</t>
  </si>
  <si>
    <t>210100000.</t>
  </si>
  <si>
    <t>Ukončení odpojení  vodičů v rozváděči nebo na přístroji do 25 mm2</t>
  </si>
  <si>
    <t>-1363432201</t>
  </si>
  <si>
    <t>438</t>
  </si>
  <si>
    <t>218120102</t>
  </si>
  <si>
    <t>Demontáž pojistek s odpojením vodičů závitových pojistkových patron nožových</t>
  </si>
  <si>
    <t>-447401574</t>
  </si>
  <si>
    <t>https://podminky.urs.cz/item/CS_URS_2024_02/218120102</t>
  </si>
  <si>
    <t>439</t>
  </si>
  <si>
    <t>741990041</t>
  </si>
  <si>
    <t>Ostatní doplňkové práce elektromontážní montáž tabulek pro rozvodny a elektrická zařízení výstražné a označovací</t>
  </si>
  <si>
    <t>1296384128</t>
  </si>
  <si>
    <t>https://podminky.urs.cz/item/CS_URS_2024_02/741990041</t>
  </si>
  <si>
    <t>440</t>
  </si>
  <si>
    <t>10.092.510</t>
  </si>
  <si>
    <t>Tabulka GR-3 popisovací</t>
  </si>
  <si>
    <t>867636594</t>
  </si>
  <si>
    <t>15.</t>
  </si>
  <si>
    <t>Ostatní</t>
  </si>
  <si>
    <t>441</t>
  </si>
  <si>
    <t>1139646</t>
  </si>
  <si>
    <t>CERNY POPISOVACI FIX  /39598/</t>
  </si>
  <si>
    <t>1933764811</t>
  </si>
  <si>
    <t>442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</si>
  <si>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</si>
  <si>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</si>
  <si>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-1323646725</t>
  </si>
  <si>
    <t>https://podminky.urs.cz/item/CS_URS_2024_02/210280003</t>
  </si>
  <si>
    <t>443</t>
  </si>
  <si>
    <t>210280211</t>
  </si>
  <si>
    <t>Měření zemních odporů zemniče prvního nebo samostatného</t>
  </si>
  <si>
    <t>-1473580202</t>
  </si>
  <si>
    <t>https://podminky.urs.cz/item/CS_URS_2024_02/210280211</t>
  </si>
  <si>
    <t>444</t>
  </si>
  <si>
    <t>210280215</t>
  </si>
  <si>
    <t>Měření zemních odporů zemniče Příplatek k ceně za každý další zemnič v síti</t>
  </si>
  <si>
    <t>-1140095523</t>
  </si>
  <si>
    <t>https://podminky.urs.cz/item/CS_URS_2024_02/210280215</t>
  </si>
  <si>
    <t>448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</si>
  <si>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</si>
  <si>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</si>
  <si>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1468182292</t>
  </si>
  <si>
    <t>https://podminky.urs.cz/item/CS_URS_2024_02/460341121</t>
  </si>
  <si>
    <t>SO 02 - Instalace kabel. vedení uvnitř zámku</t>
  </si>
  <si>
    <t>01. - Vnitřní instalace kabelového vedení NN - zámek</t>
  </si>
  <si>
    <t>02. - Stávající rozvaděč NN včetně elektroměru</t>
  </si>
  <si>
    <t>Vnitřní instalace kabelového vedení NN - zámek</t>
  </si>
  <si>
    <t>767493801</t>
  </si>
  <si>
    <t xml:space="preserve">Demontáž sádrokartonu včetně roštu z výztužných kovových profilů </t>
  </si>
  <si>
    <t>-1826407122</t>
  </si>
  <si>
    <t>https://podminky.urs.cz/item/CS_URS_2024_02/767493801</t>
  </si>
  <si>
    <t>767493802</t>
  </si>
  <si>
    <t xml:space="preserve">Montáž sádrokartonu včetně roštu z výztužných kovových profilů </t>
  </si>
  <si>
    <t>1467395121</t>
  </si>
  <si>
    <t>3270000000</t>
  </si>
  <si>
    <t>Stěrka na sádrokarton - bílá</t>
  </si>
  <si>
    <t>-1054745451</t>
  </si>
  <si>
    <t>3270000064</t>
  </si>
  <si>
    <t>Tmel akrylový na sádrokarton Soudal bílý 280 ml</t>
  </si>
  <si>
    <t>litr</t>
  </si>
  <si>
    <t>-1083264289</t>
  </si>
  <si>
    <t>HST.8595140104708</t>
  </si>
  <si>
    <t>bílá barva vnitřní 15 kg</t>
  </si>
  <si>
    <t>2031909342</t>
  </si>
  <si>
    <t>3631100061</t>
  </si>
  <si>
    <t>Rychlošrouby DK Mont TN 35 mm (100 ks/bal.)</t>
  </si>
  <si>
    <t>-1321824021</t>
  </si>
  <si>
    <t>460742140</t>
  </si>
  <si>
    <t xml:space="preserve">Osazení větrací mřížky ve stropu sádrokartonu do průměru 50 cm. </t>
  </si>
  <si>
    <t>800078426</t>
  </si>
  <si>
    <t>4502056700</t>
  </si>
  <si>
    <t>Mřížka větrací dveřní HACO VM D 400×130 mm bílá</t>
  </si>
  <si>
    <t>878957299</t>
  </si>
  <si>
    <t>HZS2171</t>
  </si>
  <si>
    <t>Hodinové zúčtovací sazby profesí PSV provádění stavebních konstrukcí sádrokartonář</t>
  </si>
  <si>
    <t>-517312853</t>
  </si>
  <si>
    <t>https://podminky.urs.cz/item/CS_URS_2024_02/HZS2171</t>
  </si>
  <si>
    <t>468081111</t>
  </si>
  <si>
    <t>Vybourání otvorů ve zdivu z lehkých betonů plochy do 0,09 m2 a tloušťky do 15 cm</t>
  </si>
  <si>
    <t>1769388003</t>
  </si>
  <si>
    <t>https://podminky.urs.cz/item/CS_URS_2024_02/468081111</t>
  </si>
  <si>
    <t>3</t>
  </si>
  <si>
    <t>953991111</t>
  </si>
  <si>
    <t>Dodání a osazení hmoždinek profilu 6 až 8 mm do zdiva z cihel/sadrokartonu</t>
  </si>
  <si>
    <t>-1608256596</t>
  </si>
  <si>
    <t>https://podminky.urs.cz/item/CS_URS_2024_02/953991111</t>
  </si>
  <si>
    <t>RGS.KB510131</t>
  </si>
  <si>
    <t>Molly kotvy 8L/M6*</t>
  </si>
  <si>
    <t>-1940718973</t>
  </si>
  <si>
    <t>1225566</t>
  </si>
  <si>
    <t>HMOZDINKA DO ZDIVA HM 8/1 XX</t>
  </si>
  <si>
    <t>427114139</t>
  </si>
  <si>
    <t>1000293241</t>
  </si>
  <si>
    <t>HLS HL 904305 Distanční příchytka, průměr 39 - 48 mm, galvanicky pozinkováno, GZ</t>
  </si>
  <si>
    <t>1475040230</t>
  </si>
  <si>
    <t>210021056</t>
  </si>
  <si>
    <t>Montáž příchytek pro kabely dřevěných nebo plastových kovových, průměru přes 40 do 54 mm</t>
  </si>
  <si>
    <t>1306317974</t>
  </si>
  <si>
    <t>https://podminky.urs.cz/item/CS_URS_2024_02/210021056</t>
  </si>
  <si>
    <t>210103002</t>
  </si>
  <si>
    <t>Montáž vložky těsnicí pro chráničku nebo kabel do prostupových vývrtů nebo pažnic DN 80, průměru trubky nebo kabelu d 40</t>
  </si>
  <si>
    <t>58152343</t>
  </si>
  <si>
    <t>https://podminky.urs.cz/item/CS_URS_2024_02/210103002</t>
  </si>
  <si>
    <t>741920431</t>
  </si>
  <si>
    <t>Protipožární ucpávky svazků kabelů prostup stropem/stěnou tloušťky 150 mm pěnou, požární odolnost EI 60 při 60% zaplnění prostupu kabely průměr prostupu 90 mm</t>
  </si>
  <si>
    <t>7572053</t>
  </si>
  <si>
    <t>https://podminky.urs.cz/item/CS_URS_2024_02/741920431</t>
  </si>
  <si>
    <t>11.074.952</t>
  </si>
  <si>
    <t>OBO BETTERMANN Protipožární pěna FBS-S</t>
  </si>
  <si>
    <t>344874830</t>
  </si>
  <si>
    <t>11.199.745</t>
  </si>
  <si>
    <t xml:space="preserve">DEN BRAVEN Rukáv trubkový černý pr.50 protipožární_x000D_
</t>
  </si>
  <si>
    <t>-941634422</t>
  </si>
  <si>
    <t>210290369</t>
  </si>
  <si>
    <t>Osazení lišt PVC</t>
  </si>
  <si>
    <t>-1589226725</t>
  </si>
  <si>
    <t>https://podminky.urs.cz/item/CS_URS_2024_02/210290369</t>
  </si>
  <si>
    <t>1000222822</t>
  </si>
  <si>
    <t>KOPOS LHD 40X40 HD  LIŠTA HRANATÁ</t>
  </si>
  <si>
    <t>-1154190662</t>
  </si>
  <si>
    <t>-245620990</t>
  </si>
  <si>
    <t>1151829344</t>
  </si>
  <si>
    <t>460791212</t>
  </si>
  <si>
    <t>Montáž trubek ochranných uložených volně do rýhy plastových ohebných, vnitřního průměru přes 32 do 50 mm</t>
  </si>
  <si>
    <t>1408080055</t>
  </si>
  <si>
    <t>https://podminky.urs.cz/item/CS_URS_2024_02/460791212</t>
  </si>
  <si>
    <t>34571351</t>
  </si>
  <si>
    <t>trubka elektroinstalační ohebná dvouplášťová korugovaná HDPE+LDPE (chránička) D 40/50mm</t>
  </si>
  <si>
    <t>-2105395103</t>
  </si>
  <si>
    <t>Stávající rozvaděč NN včetně elektroměru</t>
  </si>
  <si>
    <t>741915814</t>
  </si>
  <si>
    <t>Demontáž nosných a doplňkových prvků krytů plechových pro kabelová vedení šířky přes 600 do 800 mm</t>
  </si>
  <si>
    <t>-476930751</t>
  </si>
  <si>
    <t>https://podminky.urs.cz/item/CS_URS_2024_02/741915814</t>
  </si>
  <si>
    <t>-1624182132</t>
  </si>
  <si>
    <t>218100004</t>
  </si>
  <si>
    <t>Odpojení vodičů izolovaných z rozváděče nebo přístroje průřezu žíly do 25 mm2</t>
  </si>
  <si>
    <t>1745876710</t>
  </si>
  <si>
    <t>https://podminky.urs.cz/item/CS_URS_2024_02/218100004</t>
  </si>
  <si>
    <t>1143589304</t>
  </si>
  <si>
    <t>769645362</t>
  </si>
  <si>
    <t>741336841</t>
  </si>
  <si>
    <t>Demontáž měřicích přístrojů elektroměru jednofázového nebo třífázového</t>
  </si>
  <si>
    <t>-1625535851</t>
  </si>
  <si>
    <t>https://podminky.urs.cz/item/CS_URS_2024_02/741336841</t>
  </si>
  <si>
    <t>741130011</t>
  </si>
  <si>
    <t>Ukončení vodičů izolovaných s označením a zapojením v rozváděči nebo na přístroji, průřezu žíly do 50 mm2</t>
  </si>
  <si>
    <t>-89398096</t>
  </si>
  <si>
    <t>https://podminky.urs.cz/item/CS_URS_2024_02/741130011</t>
  </si>
  <si>
    <t>1040052081</t>
  </si>
  <si>
    <t>SL7000</t>
  </si>
  <si>
    <t xml:space="preserve">Elektroměr ACE přímí/nepřímí SL7000, Rozsahy Napětí _x000D_
 _x000D_
 _x000D_
přímé připojení _x000D_
 _x000D_
převodové připojení _x000D_
od 3x58/100V až do 3x240/415V automaticky _x000D_
stavitelné _x000D_
 _x000D_
Ij = 5A, Imax = 120A _x000D_
 _x000D_
Ij = 1A, Imax = 10A _x000D_
_x000D_
Druh sítě přímé připojení _x000D_
 _x000D_
 _x000D_
převodové připojení _x000D_
4 vodičové zapojení, plně funkční také ve 3 vodičové _x000D_
zapojení bez nulového vodiče _x000D_
 _x000D_
3 a 4 vodičové plně nastavitelné zapojení _x000D_
_x000D_
Přesnost přímé připojení _x000D_
 _x000D_
převodové připojení _x000D_
 _x000D_
Frekvence 50 nebo 60 Hz _x000D_
jalová energie  _x000D_
třída 1 (IEC 61036) _x000D_
 _x000D_
třída 0,5S (IEC 60867) &amp; třída 1 (IEC 61036) _x000D_
 _x000D_
třída 2 (IEC 1268)   </t>
  </si>
  <si>
    <t>1619919434</t>
  </si>
  <si>
    <t>741353811</t>
  </si>
  <si>
    <t>Demontáž měřicích transformátorů proudových, nn násuvných</t>
  </si>
  <si>
    <t>-69144556</t>
  </si>
  <si>
    <t>https://podminky.urs.cz/item/CS_URS_2024_02/741353811</t>
  </si>
  <si>
    <t>741350201</t>
  </si>
  <si>
    <t>Montáž měřicích transformátorů se zapojením vodičů proudových, nn násuvných</t>
  </si>
  <si>
    <t>2094863284</t>
  </si>
  <si>
    <t>https://podminky.urs.cz/item/CS_URS_2024_02/741350201</t>
  </si>
  <si>
    <t>741910524</t>
  </si>
  <si>
    <t>Montáž kovových nosných a doplňkových konstrukcí se zhotovením krytů plechových pro kabelová vedení šířky přes 600 do 800 mm</t>
  </si>
  <si>
    <t>-123395763</t>
  </si>
  <si>
    <t>https://podminky.urs.cz/item/CS_URS_2024_02/741910524</t>
  </si>
  <si>
    <t>210070011</t>
  </si>
  <si>
    <t>Montáž podpěrek a průchodek podpěrek vnitřních do 1 kV</t>
  </si>
  <si>
    <t>291278553</t>
  </si>
  <si>
    <t>https://podminky.urs.cz/item/CS_URS_2024_02/210070011</t>
  </si>
  <si>
    <t>11.058.009</t>
  </si>
  <si>
    <t xml:space="preserve"> Průchodka GVK-M32 gumová</t>
  </si>
  <si>
    <t>607630391</t>
  </si>
  <si>
    <t>210021013</t>
  </si>
  <si>
    <t>Ostatní elektromontážní doplňkové práce zhotovení otvorů v plechu tl. do 4 mm kruhových, průměru přes 29 do 42 mm</t>
  </si>
  <si>
    <t>682666549</t>
  </si>
  <si>
    <t>https://podminky.urs.cz/item/CS_URS_2024_02/210021013</t>
  </si>
  <si>
    <t>Laboratorní rozbory vytěžené zeminy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</si>
</sst>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1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164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164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4" fontId="1" fillId="0" borderId="21" xfId="0" applyNumberFormat="1" applyFont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4" fontId="19" fillId="4" borderId="0" xfId="0" applyNumberFormat="1" applyFont="1" applyFill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49" fontId="17" fillId="0" borderId="23" xfId="0" applyNumberFormat="1" applyFont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167" fontId="17" fillId="0" borderId="23" xfId="0" applyNumberFormat="1" applyFont="1" applyBorder="1" applyAlignment="1" applyProtection="1">
      <alignment vertical="center"/>
      <protection locked="0"/>
    </xf>
    <xf numFmtId="4" fontId="17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1" applyFont="1" applyAlignment="1">
      <alignment vertical="center" wrapText="1"/>
    </xf>
    <xf numFmtId="0" fontId="0" fillId="0" borderId="14" xfId="0" applyBorder="1" applyAlignment="1">
      <alignment vertical="center"/>
    </xf>
    <xf numFmtId="0" fontId="32" fillId="0" borderId="23" xfId="0" applyFont="1" applyBorder="1" applyAlignment="1" applyProtection="1">
      <alignment horizontal="center" vertical="center"/>
      <protection locked="0"/>
    </xf>
    <xf numFmtId="49" fontId="32" fillId="0" borderId="23" xfId="0" applyNumberFormat="1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167" fontId="32" fillId="0" borderId="23" xfId="0" applyNumberFormat="1" applyFont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  <protection locked="0"/>
    </xf>
    <xf numFmtId="0" fontId="33" fillId="0" borderId="23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4" fontId="25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19" fillId="4" borderId="0" xfId="0" applyNumberFormat="1" applyFont="1" applyFill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0" fillId="0" borderId="0" xfId="0"/>
    <xf numFmtId="0" fontId="17" fillId="4" borderId="7" xfId="0" applyFont="1" applyFill="1" applyBorder="1" applyAlignment="1">
      <alignment horizontal="right" vertical="center"/>
    </xf>
    <xf numFmtId="0" fontId="17" fillId="4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/>
    </xf>
    <xf numFmtId="4" fontId="19" fillId="0" borderId="0" xfId="0" applyNumberFormat="1" applyFont="1" applyAlignment="1">
      <alignment horizontal="right" vertical="center"/>
    </xf>
    <xf numFmtId="0" fontId="17" fillId="4" borderId="6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" fontId="25" fillId="5" borderId="0" xfId="0" applyNumberFormat="1" applyFont="1" applyFill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2/741122624" TargetMode="External"/><Relationship Id="rId21" Type="http://schemas.openxmlformats.org/officeDocument/2006/relationships/hyperlink" Target="https://podminky.urs.cz/item/CS_URS_2024_02/460891221" TargetMode="External"/><Relationship Id="rId42" Type="http://schemas.openxmlformats.org/officeDocument/2006/relationships/hyperlink" Target="https://podminky.urs.cz/item/CS_URS_2024_02/460871142" TargetMode="External"/><Relationship Id="rId63" Type="http://schemas.openxmlformats.org/officeDocument/2006/relationships/hyperlink" Target="https://podminky.urs.cz/item/CS_URS_2024_02/460921213" TargetMode="External"/><Relationship Id="rId84" Type="http://schemas.openxmlformats.org/officeDocument/2006/relationships/hyperlink" Target="https://podminky.urs.cz/item/CS_URS_2024_02/210100006" TargetMode="External"/><Relationship Id="rId138" Type="http://schemas.openxmlformats.org/officeDocument/2006/relationships/hyperlink" Target="https://podminky.urs.cz/item/CS_URS_2024_02/460431282" TargetMode="External"/><Relationship Id="rId159" Type="http://schemas.openxmlformats.org/officeDocument/2006/relationships/hyperlink" Target="https://podminky.urs.cz/item/CS_URS_2024_02/741130017" TargetMode="External"/><Relationship Id="rId170" Type="http://schemas.openxmlformats.org/officeDocument/2006/relationships/hyperlink" Target="https://podminky.urs.cz/item/CS_URS_2024_02/210950101" TargetMode="External"/><Relationship Id="rId191" Type="http://schemas.openxmlformats.org/officeDocument/2006/relationships/hyperlink" Target="https://podminky.urs.cz/item/CS_URS_2024_02/460891221" TargetMode="External"/><Relationship Id="rId205" Type="http://schemas.openxmlformats.org/officeDocument/2006/relationships/hyperlink" Target="https://podminky.urs.cz/item/CS_URS_2024_02/218160683" TargetMode="External"/><Relationship Id="rId107" Type="http://schemas.openxmlformats.org/officeDocument/2006/relationships/hyperlink" Target="https://podminky.urs.cz/item/CS_URS_2024_02/741130005" TargetMode="External"/><Relationship Id="rId11" Type="http://schemas.openxmlformats.org/officeDocument/2006/relationships/hyperlink" Target="https://podminky.urs.cz/item/CS_URS_2024_02/468011121" TargetMode="External"/><Relationship Id="rId32" Type="http://schemas.openxmlformats.org/officeDocument/2006/relationships/hyperlink" Target="https://podminky.urs.cz/item/CS_URS_2024_02/460242221" TargetMode="External"/><Relationship Id="rId37" Type="http://schemas.openxmlformats.org/officeDocument/2006/relationships/hyperlink" Target="https://podminky.urs.cz/item/CS_URS_2024_02/741410021" TargetMode="External"/><Relationship Id="rId53" Type="http://schemas.openxmlformats.org/officeDocument/2006/relationships/hyperlink" Target="https://podminky.urs.cz/item/CS_URS_2024_02/741130014" TargetMode="External"/><Relationship Id="rId58" Type="http://schemas.openxmlformats.org/officeDocument/2006/relationships/hyperlink" Target="https://podminky.urs.cz/item/CS_URS_2024_02/HZS1302" TargetMode="External"/><Relationship Id="rId74" Type="http://schemas.openxmlformats.org/officeDocument/2006/relationships/hyperlink" Target="https://podminky.urs.cz/item/CS_URS_2024_02/460661112" TargetMode="External"/><Relationship Id="rId79" Type="http://schemas.openxmlformats.org/officeDocument/2006/relationships/hyperlink" Target="https://podminky.urs.cz/item/CS_URS_2024_02/460091112" TargetMode="External"/><Relationship Id="rId102" Type="http://schemas.openxmlformats.org/officeDocument/2006/relationships/hyperlink" Target="https://podminky.urs.cz/item/CS_URS_2024_02/460941312" TargetMode="External"/><Relationship Id="rId123" Type="http://schemas.openxmlformats.org/officeDocument/2006/relationships/hyperlink" Target="https://podminky.urs.cz/item/CS_URS_2024_02/741230001" TargetMode="External"/><Relationship Id="rId128" Type="http://schemas.openxmlformats.org/officeDocument/2006/relationships/hyperlink" Target="https://podminky.urs.cz/item/CS_URS_2024_02/460871133" TargetMode="External"/><Relationship Id="rId144" Type="http://schemas.openxmlformats.org/officeDocument/2006/relationships/hyperlink" Target="https://podminky.urs.cz/item/CS_URS_2024_02/741410021" TargetMode="External"/><Relationship Id="rId149" Type="http://schemas.openxmlformats.org/officeDocument/2006/relationships/hyperlink" Target="https://podminky.urs.cz/item/CS_URS_2024_02/974031169" TargetMode="External"/><Relationship Id="rId5" Type="http://schemas.openxmlformats.org/officeDocument/2006/relationships/hyperlink" Target="https://podminky.urs.cz/item/CS_URS_2024_02/741320042" TargetMode="External"/><Relationship Id="rId90" Type="http://schemas.openxmlformats.org/officeDocument/2006/relationships/hyperlink" Target="https://podminky.urs.cz/item/CS_URS_2024_02/460161312" TargetMode="External"/><Relationship Id="rId95" Type="http://schemas.openxmlformats.org/officeDocument/2006/relationships/hyperlink" Target="https://podminky.urs.cz/item/CS_URS_2024_02/460671114" TargetMode="External"/><Relationship Id="rId160" Type="http://schemas.openxmlformats.org/officeDocument/2006/relationships/hyperlink" Target="https://podminky.urs.cz/item/CS_URS_2024_02/210950101" TargetMode="External"/><Relationship Id="rId165" Type="http://schemas.openxmlformats.org/officeDocument/2006/relationships/hyperlink" Target="https://podminky.urs.cz/item/CS_URS_2024_02/741122024" TargetMode="External"/><Relationship Id="rId181" Type="http://schemas.openxmlformats.org/officeDocument/2006/relationships/hyperlink" Target="https://podminky.urs.cz/item/CS_URS_2024_02/741130007" TargetMode="External"/><Relationship Id="rId186" Type="http://schemas.openxmlformats.org/officeDocument/2006/relationships/hyperlink" Target="https://podminky.urs.cz/item/CS_URS_2024_02/468031221" TargetMode="External"/><Relationship Id="rId211" Type="http://schemas.openxmlformats.org/officeDocument/2006/relationships/hyperlink" Target="https://podminky.urs.cz/item/CS_URS_2024_02/210280215" TargetMode="External"/><Relationship Id="rId22" Type="http://schemas.openxmlformats.org/officeDocument/2006/relationships/hyperlink" Target="https://podminky.urs.cz/item/CS_URS_2024_02/460030011" TargetMode="External"/><Relationship Id="rId27" Type="http://schemas.openxmlformats.org/officeDocument/2006/relationships/hyperlink" Target="https://podminky.urs.cz/item/CS_URS_2024_02/460431282" TargetMode="External"/><Relationship Id="rId43" Type="http://schemas.openxmlformats.org/officeDocument/2006/relationships/hyperlink" Target="https://podminky.urs.cz/item/CS_URS_2024_02/460131113" TargetMode="External"/><Relationship Id="rId48" Type="http://schemas.openxmlformats.org/officeDocument/2006/relationships/hyperlink" Target="https://podminky.urs.cz/item/CS_URS_2024_02/460791113" TargetMode="External"/><Relationship Id="rId64" Type="http://schemas.openxmlformats.org/officeDocument/2006/relationships/hyperlink" Target="https://podminky.urs.cz/item/CS_URS_2024_02/468011123" TargetMode="External"/><Relationship Id="rId69" Type="http://schemas.openxmlformats.org/officeDocument/2006/relationships/hyperlink" Target="https://podminky.urs.cz/item/CS_URS_2024_02/460742141" TargetMode="External"/><Relationship Id="rId113" Type="http://schemas.openxmlformats.org/officeDocument/2006/relationships/hyperlink" Target="https://podminky.urs.cz/item/CS_URS_2024_02/741410001" TargetMode="External"/><Relationship Id="rId118" Type="http://schemas.openxmlformats.org/officeDocument/2006/relationships/hyperlink" Target="https://podminky.urs.cz/item/CS_URS_2024_02/218100002" TargetMode="External"/><Relationship Id="rId134" Type="http://schemas.openxmlformats.org/officeDocument/2006/relationships/hyperlink" Target="https://podminky.urs.cz/item/CS_URS_2024_02/460871155" TargetMode="External"/><Relationship Id="rId139" Type="http://schemas.openxmlformats.org/officeDocument/2006/relationships/hyperlink" Target="https://podminky.urs.cz/item/CS_URS_2024_02/210902047" TargetMode="External"/><Relationship Id="rId80" Type="http://schemas.openxmlformats.org/officeDocument/2006/relationships/hyperlink" Target="https://podminky.urs.cz/item/CS_URS_2024_02/460391123" TargetMode="External"/><Relationship Id="rId85" Type="http://schemas.openxmlformats.org/officeDocument/2006/relationships/hyperlink" Target="https://podminky.urs.cz/item/CS_URS_2024_02/210950101" TargetMode="External"/><Relationship Id="rId150" Type="http://schemas.openxmlformats.org/officeDocument/2006/relationships/hyperlink" Target="https://podminky.urs.cz/item/CS_URS_2024_02/210191531" TargetMode="External"/><Relationship Id="rId155" Type="http://schemas.openxmlformats.org/officeDocument/2006/relationships/hyperlink" Target="https://podminky.urs.cz/item/CS_URS_2024_02/741122624" TargetMode="External"/><Relationship Id="rId171" Type="http://schemas.openxmlformats.org/officeDocument/2006/relationships/hyperlink" Target="https://podminky.urs.cz/item/CS_URS_2024_02/741130005" TargetMode="External"/><Relationship Id="rId176" Type="http://schemas.openxmlformats.org/officeDocument/2006/relationships/hyperlink" Target="https://podminky.urs.cz/item/CS_URS_2024_02/279351412" TargetMode="External"/><Relationship Id="rId192" Type="http://schemas.openxmlformats.org/officeDocument/2006/relationships/hyperlink" Target="https://podminky.urs.cz/item/CS_URS_2024_02/460161312" TargetMode="External"/><Relationship Id="rId197" Type="http://schemas.openxmlformats.org/officeDocument/2006/relationships/hyperlink" Target="https://podminky.urs.cz/item/CS_URS_2024_02/741122223" TargetMode="External"/><Relationship Id="rId206" Type="http://schemas.openxmlformats.org/officeDocument/2006/relationships/hyperlink" Target="https://podminky.urs.cz/item/CS_URS_2024_02/741120821" TargetMode="External"/><Relationship Id="rId201" Type="http://schemas.openxmlformats.org/officeDocument/2006/relationships/hyperlink" Target="https://podminky.urs.cz/item/CS_URS_2024_02/460242111" TargetMode="External"/><Relationship Id="rId12" Type="http://schemas.openxmlformats.org/officeDocument/2006/relationships/hyperlink" Target="https://podminky.urs.cz/item/CS_URS_2024_02/460871142" TargetMode="External"/><Relationship Id="rId17" Type="http://schemas.openxmlformats.org/officeDocument/2006/relationships/hyperlink" Target="https://podminky.urs.cz/item/CS_URS_2024_02/460881612" TargetMode="External"/><Relationship Id="rId33" Type="http://schemas.openxmlformats.org/officeDocument/2006/relationships/hyperlink" Target="https://podminky.urs.cz/item/CS_URS_2024_02/460661112" TargetMode="External"/><Relationship Id="rId38" Type="http://schemas.openxmlformats.org/officeDocument/2006/relationships/hyperlink" Target="https://podminky.urs.cz/item/CS_URS_2024_02/460061121" TargetMode="External"/><Relationship Id="rId59" Type="http://schemas.openxmlformats.org/officeDocument/2006/relationships/hyperlink" Target="https://podminky.urs.cz/item/CS_URS_2024_02/468021121" TargetMode="External"/><Relationship Id="rId103" Type="http://schemas.openxmlformats.org/officeDocument/2006/relationships/hyperlink" Target="https://podminky.urs.cz/item/CS_URS_2024_02/741128001" TargetMode="External"/><Relationship Id="rId108" Type="http://schemas.openxmlformats.org/officeDocument/2006/relationships/hyperlink" Target="https://podminky.urs.cz/item/CS_URS_2024_02/741130014" TargetMode="External"/><Relationship Id="rId124" Type="http://schemas.openxmlformats.org/officeDocument/2006/relationships/hyperlink" Target="https://podminky.urs.cz/item/CS_URS_2024_02/741331032" TargetMode="External"/><Relationship Id="rId129" Type="http://schemas.openxmlformats.org/officeDocument/2006/relationships/hyperlink" Target="https://podminky.urs.cz/item/CS_URS_2024_02/783903160" TargetMode="External"/><Relationship Id="rId54" Type="http://schemas.openxmlformats.org/officeDocument/2006/relationships/hyperlink" Target="https://podminky.urs.cz/item/CS_URS_2024_02/741130017" TargetMode="External"/><Relationship Id="rId70" Type="http://schemas.openxmlformats.org/officeDocument/2006/relationships/hyperlink" Target="https://podminky.urs.cz/item/CS_URS_2024_02/460161272" TargetMode="External"/><Relationship Id="rId75" Type="http://schemas.openxmlformats.org/officeDocument/2006/relationships/hyperlink" Target="https://podminky.urs.cz/item/CS_URS_2024_02/210950121" TargetMode="External"/><Relationship Id="rId91" Type="http://schemas.openxmlformats.org/officeDocument/2006/relationships/hyperlink" Target="https://podminky.urs.cz/item/CS_URS_2024_02/460431332" TargetMode="External"/><Relationship Id="rId96" Type="http://schemas.openxmlformats.org/officeDocument/2006/relationships/hyperlink" Target="https://podminky.urs.cz/item/CS_URS_2024_02/460661112" TargetMode="External"/><Relationship Id="rId140" Type="http://schemas.openxmlformats.org/officeDocument/2006/relationships/hyperlink" Target="https://podminky.urs.cz/item/CS_URS_2024_02/210950121" TargetMode="External"/><Relationship Id="rId145" Type="http://schemas.openxmlformats.org/officeDocument/2006/relationships/hyperlink" Target="https://podminky.urs.cz/item/CS_URS_2024_02/469973117" TargetMode="External"/><Relationship Id="rId161" Type="http://schemas.openxmlformats.org/officeDocument/2006/relationships/hyperlink" Target="https://podminky.urs.cz/item/CS_URS_2024_02/741240011" TargetMode="External"/><Relationship Id="rId166" Type="http://schemas.openxmlformats.org/officeDocument/2006/relationships/hyperlink" Target="https://podminky.urs.cz/item/CS_URS_2024_02/741122623" TargetMode="External"/><Relationship Id="rId182" Type="http://schemas.openxmlformats.org/officeDocument/2006/relationships/hyperlink" Target="https://podminky.urs.cz/item/CS_URS_2024_02/741130006" TargetMode="External"/><Relationship Id="rId187" Type="http://schemas.openxmlformats.org/officeDocument/2006/relationships/hyperlink" Target="https://podminky.urs.cz/item/CS_URS_2024_02/468021221" TargetMode="External"/><Relationship Id="rId1" Type="http://schemas.openxmlformats.org/officeDocument/2006/relationships/hyperlink" Target="https://podminky.urs.cz/item/CS_URS_2024_02/741130014" TargetMode="External"/><Relationship Id="rId6" Type="http://schemas.openxmlformats.org/officeDocument/2006/relationships/hyperlink" Target="https://podminky.urs.cz/item/CS_URS_2024_02/210902147" TargetMode="External"/><Relationship Id="rId212" Type="http://schemas.openxmlformats.org/officeDocument/2006/relationships/hyperlink" Target="https://podminky.urs.cz/item/CS_URS_2024_02/460341121" TargetMode="External"/><Relationship Id="rId23" Type="http://schemas.openxmlformats.org/officeDocument/2006/relationships/hyperlink" Target="https://podminky.urs.cz/item/CS_URS_2024_02/460581111" TargetMode="External"/><Relationship Id="rId28" Type="http://schemas.openxmlformats.org/officeDocument/2006/relationships/hyperlink" Target="https://podminky.urs.cz/item/CS_URS_2024_02/468161115" TargetMode="External"/><Relationship Id="rId49" Type="http://schemas.openxmlformats.org/officeDocument/2006/relationships/hyperlink" Target="https://podminky.urs.cz/item/CS_URS_2024_02/741128001" TargetMode="External"/><Relationship Id="rId114" Type="http://schemas.openxmlformats.org/officeDocument/2006/relationships/hyperlink" Target="https://podminky.urs.cz/item/CS_URS_2024_02/974031142" TargetMode="External"/><Relationship Id="rId119" Type="http://schemas.openxmlformats.org/officeDocument/2006/relationships/hyperlink" Target="https://podminky.urs.cz/item/CS_URS_2024_02/218192611" TargetMode="External"/><Relationship Id="rId44" Type="http://schemas.openxmlformats.org/officeDocument/2006/relationships/hyperlink" Target="https://podminky.urs.cz/item/CS_URS_2024_02/460391123" TargetMode="External"/><Relationship Id="rId60" Type="http://schemas.openxmlformats.org/officeDocument/2006/relationships/hyperlink" Target="https://podminky.urs.cz/item/CS_URS_2024_02/460911122" TargetMode="External"/><Relationship Id="rId65" Type="http://schemas.openxmlformats.org/officeDocument/2006/relationships/hyperlink" Target="https://podminky.urs.cz/item/CS_URS_2024_02/460871155" TargetMode="External"/><Relationship Id="rId81" Type="http://schemas.openxmlformats.org/officeDocument/2006/relationships/hyperlink" Target="https://podminky.urs.cz/item/CS_URS_2024_02/741125843" TargetMode="External"/><Relationship Id="rId86" Type="http://schemas.openxmlformats.org/officeDocument/2006/relationships/hyperlink" Target="https://podminky.urs.cz/item/CS_URS_2024_02/741128001" TargetMode="External"/><Relationship Id="rId130" Type="http://schemas.openxmlformats.org/officeDocument/2006/relationships/hyperlink" Target="https://podminky.urs.cz/item/CS_URS_2024_02/460871121" TargetMode="External"/><Relationship Id="rId135" Type="http://schemas.openxmlformats.org/officeDocument/2006/relationships/hyperlink" Target="https://podminky.urs.cz/item/CS_URS_2024_02/460161312" TargetMode="External"/><Relationship Id="rId151" Type="http://schemas.openxmlformats.org/officeDocument/2006/relationships/hyperlink" Target="https://podminky.urs.cz/item/CS_URS_2024_02/965081611" TargetMode="External"/><Relationship Id="rId156" Type="http://schemas.openxmlformats.org/officeDocument/2006/relationships/hyperlink" Target="https://podminky.urs.cz/item/CS_URS_2024_02/210120102" TargetMode="External"/><Relationship Id="rId177" Type="http://schemas.openxmlformats.org/officeDocument/2006/relationships/hyperlink" Target="https://podminky.urs.cz/item/CS_URS_2024_02/460791113" TargetMode="External"/><Relationship Id="rId198" Type="http://schemas.openxmlformats.org/officeDocument/2006/relationships/hyperlink" Target="https://podminky.urs.cz/item/CS_URS_2024_02/210950121" TargetMode="External"/><Relationship Id="rId172" Type="http://schemas.openxmlformats.org/officeDocument/2006/relationships/hyperlink" Target="https://podminky.urs.cz/item/CS_URS_2024_02/741331032" TargetMode="External"/><Relationship Id="rId193" Type="http://schemas.openxmlformats.org/officeDocument/2006/relationships/hyperlink" Target="https://podminky.urs.cz/item/CS_URS_2024_02/460431332" TargetMode="External"/><Relationship Id="rId202" Type="http://schemas.openxmlformats.org/officeDocument/2006/relationships/hyperlink" Target="https://podminky.urs.cz/item/CS_URS_2024_01/468051121" TargetMode="External"/><Relationship Id="rId207" Type="http://schemas.openxmlformats.org/officeDocument/2006/relationships/hyperlink" Target="https://podminky.urs.cz/item/CS_URS_2024_02/218120102" TargetMode="External"/><Relationship Id="rId13" Type="http://schemas.openxmlformats.org/officeDocument/2006/relationships/hyperlink" Target="https://podminky.urs.cz/item/CS_URS_2024_01/468051121" TargetMode="External"/><Relationship Id="rId18" Type="http://schemas.openxmlformats.org/officeDocument/2006/relationships/hyperlink" Target="https://podminky.urs.cz/item/CS_URS_2024_02/468021111" TargetMode="External"/><Relationship Id="rId39" Type="http://schemas.openxmlformats.org/officeDocument/2006/relationships/hyperlink" Target="https://podminky.urs.cz/item/CS_URS_2024_02/460061122" TargetMode="External"/><Relationship Id="rId109" Type="http://schemas.openxmlformats.org/officeDocument/2006/relationships/hyperlink" Target="https://podminky.urs.cz/item/CS_URS_2024_02/741130017" TargetMode="External"/><Relationship Id="rId34" Type="http://schemas.openxmlformats.org/officeDocument/2006/relationships/hyperlink" Target="https://podminky.urs.cz/item/CS_URS_2024_02/210902047" TargetMode="External"/><Relationship Id="rId50" Type="http://schemas.openxmlformats.org/officeDocument/2006/relationships/hyperlink" Target="https://podminky.urs.cz/item/CS_URS_2024_02/210812041" TargetMode="External"/><Relationship Id="rId55" Type="http://schemas.openxmlformats.org/officeDocument/2006/relationships/hyperlink" Target="https://podminky.urs.cz/item/CS_URS_2024_02/210100006" TargetMode="External"/><Relationship Id="rId76" Type="http://schemas.openxmlformats.org/officeDocument/2006/relationships/hyperlink" Target="https://podminky.urs.cz/item/CS_URS_2024_02/210813041" TargetMode="External"/><Relationship Id="rId97" Type="http://schemas.openxmlformats.org/officeDocument/2006/relationships/hyperlink" Target="https://podminky.urs.cz/item/CS_URS_2024_02/741410021" TargetMode="External"/><Relationship Id="rId104" Type="http://schemas.openxmlformats.org/officeDocument/2006/relationships/hyperlink" Target="https://podminky.urs.cz/item/CS_URS_2024_02/741123309" TargetMode="External"/><Relationship Id="rId120" Type="http://schemas.openxmlformats.org/officeDocument/2006/relationships/hyperlink" Target="https://podminky.urs.cz/item/CS_URS_2024_02/741230001" TargetMode="External"/><Relationship Id="rId125" Type="http://schemas.openxmlformats.org/officeDocument/2006/relationships/hyperlink" Target="https://podminky.urs.cz/item/CS_URS_2024_02/468041123" TargetMode="External"/><Relationship Id="rId141" Type="http://schemas.openxmlformats.org/officeDocument/2006/relationships/hyperlink" Target="https://podminky.urs.cz/item/CS_URS_2024_02/460791214" TargetMode="External"/><Relationship Id="rId146" Type="http://schemas.openxmlformats.org/officeDocument/2006/relationships/hyperlink" Target="https://podminky.urs.cz/item/CS_URS_2024_02/997013601" TargetMode="External"/><Relationship Id="rId167" Type="http://schemas.openxmlformats.org/officeDocument/2006/relationships/hyperlink" Target="https://podminky.urs.cz/item/CS_URS_2024_02/218100002" TargetMode="External"/><Relationship Id="rId188" Type="http://schemas.openxmlformats.org/officeDocument/2006/relationships/hyperlink" Target="https://podminky.urs.cz/item/CS_URS_2024_02/460911122" TargetMode="External"/><Relationship Id="rId7" Type="http://schemas.openxmlformats.org/officeDocument/2006/relationships/hyperlink" Target="https://podminky.urs.cz/item/CS_URS_2024_02/210902047" TargetMode="External"/><Relationship Id="rId71" Type="http://schemas.openxmlformats.org/officeDocument/2006/relationships/hyperlink" Target="https://podminky.urs.cz/item/CS_URS_2024_02/460431282" TargetMode="External"/><Relationship Id="rId92" Type="http://schemas.openxmlformats.org/officeDocument/2006/relationships/hyperlink" Target="https://podminky.urs.cz/item/CS_URS_2024_02/210902047" TargetMode="External"/><Relationship Id="rId162" Type="http://schemas.openxmlformats.org/officeDocument/2006/relationships/hyperlink" Target="https://podminky.urs.cz/item/CS_URS_2024_02/218100002" TargetMode="External"/><Relationship Id="rId183" Type="http://schemas.openxmlformats.org/officeDocument/2006/relationships/hyperlink" Target="https://podminky.urs.cz/item/CS_URS_2024_02/210950101" TargetMode="External"/><Relationship Id="rId213" Type="http://schemas.openxmlformats.org/officeDocument/2006/relationships/hyperlink" Target="https://podminky.urs.cz/item/CS_URS_2024_02/460671114" TargetMode="External"/><Relationship Id="rId2" Type="http://schemas.openxmlformats.org/officeDocument/2006/relationships/hyperlink" Target="https://podminky.urs.cz/item/CS_URS_2024_02/741130017" TargetMode="External"/><Relationship Id="rId29" Type="http://schemas.openxmlformats.org/officeDocument/2006/relationships/hyperlink" Target="https://podminky.urs.cz/item/CS_URS_2024_01/460791116" TargetMode="External"/><Relationship Id="rId24" Type="http://schemas.openxmlformats.org/officeDocument/2006/relationships/hyperlink" Target="https://podminky.urs.cz/item/CS_URS_2024_02/468081211" TargetMode="External"/><Relationship Id="rId40" Type="http://schemas.openxmlformats.org/officeDocument/2006/relationships/hyperlink" Target="https://podminky.urs.cz/item/CS_URS_2024_02/997013601" TargetMode="External"/><Relationship Id="rId45" Type="http://schemas.openxmlformats.org/officeDocument/2006/relationships/hyperlink" Target="https://podminky.urs.cz/item/CS_URS_2024_02/279351411" TargetMode="External"/><Relationship Id="rId66" Type="http://schemas.openxmlformats.org/officeDocument/2006/relationships/hyperlink" Target="https://podminky.urs.cz/item/CS_URS_2024_02/460030011" TargetMode="External"/><Relationship Id="rId87" Type="http://schemas.openxmlformats.org/officeDocument/2006/relationships/hyperlink" Target="https://podminky.urs.cz/item/CS_URS_2024_02/468011143" TargetMode="External"/><Relationship Id="rId110" Type="http://schemas.openxmlformats.org/officeDocument/2006/relationships/hyperlink" Target="https://podminky.urs.cz/item/CS_URS_2024_02/210950101" TargetMode="External"/><Relationship Id="rId115" Type="http://schemas.openxmlformats.org/officeDocument/2006/relationships/hyperlink" Target="https://podminky.urs.cz/item/CS_URS_2024_02/460941312" TargetMode="External"/><Relationship Id="rId131" Type="http://schemas.openxmlformats.org/officeDocument/2006/relationships/hyperlink" Target="https://podminky.urs.cz/item/CS_URS_2024_02/468021221" TargetMode="External"/><Relationship Id="rId136" Type="http://schemas.openxmlformats.org/officeDocument/2006/relationships/hyperlink" Target="https://podminky.urs.cz/item/CS_URS_2024_02/460431332" TargetMode="External"/><Relationship Id="rId157" Type="http://schemas.openxmlformats.org/officeDocument/2006/relationships/hyperlink" Target="https://podminky.urs.cz/item/CS_URS_2024_02/741130005" TargetMode="External"/><Relationship Id="rId178" Type="http://schemas.openxmlformats.org/officeDocument/2006/relationships/hyperlink" Target="https://podminky.urs.cz/item/CS_URS_2024_02/741128001" TargetMode="External"/><Relationship Id="rId61" Type="http://schemas.openxmlformats.org/officeDocument/2006/relationships/hyperlink" Target="https://podminky.urs.cz/item/CS_URS_2024_02/468011121" TargetMode="External"/><Relationship Id="rId82" Type="http://schemas.openxmlformats.org/officeDocument/2006/relationships/hyperlink" Target="https://podminky.urs.cz/item/CS_URS_2024_02/460791113" TargetMode="External"/><Relationship Id="rId152" Type="http://schemas.openxmlformats.org/officeDocument/2006/relationships/hyperlink" Target="https://podminky.urs.cz/item/CS_URS_2024_02/460941312" TargetMode="External"/><Relationship Id="rId173" Type="http://schemas.openxmlformats.org/officeDocument/2006/relationships/hyperlink" Target="https://podminky.urs.cz/item/CS_URS_2024_02/460131113" TargetMode="External"/><Relationship Id="rId194" Type="http://schemas.openxmlformats.org/officeDocument/2006/relationships/hyperlink" Target="https://podminky.urs.cz/item/CS_URS_2024_02/460661112" TargetMode="External"/><Relationship Id="rId199" Type="http://schemas.openxmlformats.org/officeDocument/2006/relationships/hyperlink" Target="https://podminky.urs.cz/item/CS_URS_2024_02/741130006" TargetMode="External"/><Relationship Id="rId203" Type="http://schemas.openxmlformats.org/officeDocument/2006/relationships/hyperlink" Target="https://podminky.urs.cz/item/CS_URS_2024_02/997013601" TargetMode="External"/><Relationship Id="rId208" Type="http://schemas.openxmlformats.org/officeDocument/2006/relationships/hyperlink" Target="https://podminky.urs.cz/item/CS_URS_2024_02/741990041" TargetMode="External"/><Relationship Id="rId19" Type="http://schemas.openxmlformats.org/officeDocument/2006/relationships/hyperlink" Target="https://podminky.urs.cz/item/CS_URS_2024_02/460881511" TargetMode="External"/><Relationship Id="rId14" Type="http://schemas.openxmlformats.org/officeDocument/2006/relationships/hyperlink" Target="https://podminky.urs.cz/item/CS_URS_2024_02/468031211" TargetMode="External"/><Relationship Id="rId30" Type="http://schemas.openxmlformats.org/officeDocument/2006/relationships/hyperlink" Target="https://podminky.urs.cz/item/CS_URS_2024_02/460242211" TargetMode="External"/><Relationship Id="rId35" Type="http://schemas.openxmlformats.org/officeDocument/2006/relationships/hyperlink" Target="https://podminky.urs.cz/item/CS_URS_2024_02/210950121" TargetMode="External"/><Relationship Id="rId56" Type="http://schemas.openxmlformats.org/officeDocument/2006/relationships/hyperlink" Target="https://podminky.urs.cz/item/CS_URS_2024_02/210950101" TargetMode="External"/><Relationship Id="rId77" Type="http://schemas.openxmlformats.org/officeDocument/2006/relationships/hyperlink" Target="https://podminky.urs.cz/item/CS_URS_2024_02/460791213" TargetMode="External"/><Relationship Id="rId100" Type="http://schemas.openxmlformats.org/officeDocument/2006/relationships/hyperlink" Target="https://podminky.urs.cz/item/CS_URS_2024_02/974031169" TargetMode="External"/><Relationship Id="rId105" Type="http://schemas.openxmlformats.org/officeDocument/2006/relationships/hyperlink" Target="https://podminky.urs.cz/item/CS_URS_2024_02/741122623" TargetMode="External"/><Relationship Id="rId126" Type="http://schemas.openxmlformats.org/officeDocument/2006/relationships/hyperlink" Target="https://podminky.urs.cz/item/CS_URS_2024_02/468011143" TargetMode="External"/><Relationship Id="rId147" Type="http://schemas.openxmlformats.org/officeDocument/2006/relationships/hyperlink" Target="https://podminky.urs.cz/item/CS_URS_2024_02/971033161" TargetMode="External"/><Relationship Id="rId168" Type="http://schemas.openxmlformats.org/officeDocument/2006/relationships/hyperlink" Target="https://podminky.urs.cz/item/CS_URS_2024_02/218192611" TargetMode="External"/><Relationship Id="rId8" Type="http://schemas.openxmlformats.org/officeDocument/2006/relationships/hyperlink" Target="https://podminky.urs.cz/item/CS_URS_2024_02/741122624" TargetMode="External"/><Relationship Id="rId51" Type="http://schemas.openxmlformats.org/officeDocument/2006/relationships/hyperlink" Target="https://podminky.urs.cz/item/CS_URS_2024_02/741123309" TargetMode="External"/><Relationship Id="rId72" Type="http://schemas.openxmlformats.org/officeDocument/2006/relationships/hyperlink" Target="https://podminky.urs.cz/item/CS_URS_2024_02/460242211" TargetMode="External"/><Relationship Id="rId93" Type="http://schemas.openxmlformats.org/officeDocument/2006/relationships/hyperlink" Target="https://podminky.urs.cz/item/CS_URS_2024_02/210950121" TargetMode="External"/><Relationship Id="rId98" Type="http://schemas.openxmlformats.org/officeDocument/2006/relationships/hyperlink" Target="https://podminky.urs.cz/item/CS_URS_2024_02/971033161" TargetMode="External"/><Relationship Id="rId121" Type="http://schemas.openxmlformats.org/officeDocument/2006/relationships/hyperlink" Target="https://podminky.urs.cz/item/CS_URS_2024_02/210950101" TargetMode="External"/><Relationship Id="rId142" Type="http://schemas.openxmlformats.org/officeDocument/2006/relationships/hyperlink" Target="https://podminky.urs.cz/item/CS_URS_2024_02/460671114" TargetMode="External"/><Relationship Id="rId163" Type="http://schemas.openxmlformats.org/officeDocument/2006/relationships/hyperlink" Target="https://podminky.urs.cz/item/CS_URS_2024_02/974031142" TargetMode="External"/><Relationship Id="rId184" Type="http://schemas.openxmlformats.org/officeDocument/2006/relationships/hyperlink" Target="https://podminky.urs.cz/item/CS_URS_2024_02/741410001" TargetMode="External"/><Relationship Id="rId189" Type="http://schemas.openxmlformats.org/officeDocument/2006/relationships/hyperlink" Target="https://podminky.urs.cz/item/CS_URS_2024_02/460881612" TargetMode="External"/><Relationship Id="rId3" Type="http://schemas.openxmlformats.org/officeDocument/2006/relationships/hyperlink" Target="https://podminky.urs.cz/item/CS_URS_2024_02/741130007" TargetMode="External"/><Relationship Id="rId214" Type="http://schemas.openxmlformats.org/officeDocument/2006/relationships/drawing" Target="../drawings/drawing2.xml"/><Relationship Id="rId25" Type="http://schemas.openxmlformats.org/officeDocument/2006/relationships/hyperlink" Target="https://podminky.urs.cz/item/CS_URS_2024_02/460742141" TargetMode="External"/><Relationship Id="rId46" Type="http://schemas.openxmlformats.org/officeDocument/2006/relationships/hyperlink" Target="https://podminky.urs.cz/item/CS_URS_2024_02/279351412" TargetMode="External"/><Relationship Id="rId67" Type="http://schemas.openxmlformats.org/officeDocument/2006/relationships/hyperlink" Target="https://podminky.urs.cz/item/CS_URS_2024_02/460581111" TargetMode="External"/><Relationship Id="rId116" Type="http://schemas.openxmlformats.org/officeDocument/2006/relationships/hyperlink" Target="https://podminky.urs.cz/item/CS_URS_2024_02/741122024" TargetMode="External"/><Relationship Id="rId137" Type="http://schemas.openxmlformats.org/officeDocument/2006/relationships/hyperlink" Target="https://podminky.urs.cz/item/CS_URS_2024_02/460161272" TargetMode="External"/><Relationship Id="rId158" Type="http://schemas.openxmlformats.org/officeDocument/2006/relationships/hyperlink" Target="https://podminky.urs.cz/item/CS_URS_2024_02/741130014" TargetMode="External"/><Relationship Id="rId20" Type="http://schemas.openxmlformats.org/officeDocument/2006/relationships/hyperlink" Target="https://podminky.urs.cz/item/CS_URS_2024_02/460871155" TargetMode="External"/><Relationship Id="rId41" Type="http://schemas.openxmlformats.org/officeDocument/2006/relationships/hyperlink" Target="https://podminky.urs.cz/item/CS_URS_2024_02/468011121" TargetMode="External"/><Relationship Id="rId62" Type="http://schemas.openxmlformats.org/officeDocument/2006/relationships/hyperlink" Target="https://podminky.urs.cz/item/CS_URS_2024_02/460871142" TargetMode="External"/><Relationship Id="rId83" Type="http://schemas.openxmlformats.org/officeDocument/2006/relationships/hyperlink" Target="https://podminky.urs.cz/item/CS_URS_2024_02/210812041" TargetMode="External"/><Relationship Id="rId88" Type="http://schemas.openxmlformats.org/officeDocument/2006/relationships/hyperlink" Target="https://podminky.urs.cz/item/CS_URS_2024_02/460871135" TargetMode="External"/><Relationship Id="rId111" Type="http://schemas.openxmlformats.org/officeDocument/2006/relationships/hyperlink" Target="https://podminky.urs.cz/item/CS_URS_2024_02/741240011" TargetMode="External"/><Relationship Id="rId132" Type="http://schemas.openxmlformats.org/officeDocument/2006/relationships/hyperlink" Target="https://podminky.urs.cz/item/CS_URS_2024_02/460911122" TargetMode="External"/><Relationship Id="rId153" Type="http://schemas.openxmlformats.org/officeDocument/2006/relationships/hyperlink" Target="https://podminky.urs.cz/item/CS_URS_2024_02/741128001" TargetMode="External"/><Relationship Id="rId174" Type="http://schemas.openxmlformats.org/officeDocument/2006/relationships/hyperlink" Target="https://podminky.urs.cz/item/CS_URS_2024_02/460391123" TargetMode="External"/><Relationship Id="rId179" Type="http://schemas.openxmlformats.org/officeDocument/2006/relationships/hyperlink" Target="https://podminky.urs.cz/item/CS_URS_2024_02/741122134" TargetMode="External"/><Relationship Id="rId195" Type="http://schemas.openxmlformats.org/officeDocument/2006/relationships/hyperlink" Target="https://podminky.urs.cz/item/CS_URS_2024_02/460671114" TargetMode="External"/><Relationship Id="rId209" Type="http://schemas.openxmlformats.org/officeDocument/2006/relationships/hyperlink" Target="https://podminky.urs.cz/item/CS_URS_2024_02/210280003" TargetMode="External"/><Relationship Id="rId190" Type="http://schemas.openxmlformats.org/officeDocument/2006/relationships/hyperlink" Target="https://podminky.urs.cz/item/CS_URS_2024_02/460871155" TargetMode="External"/><Relationship Id="rId204" Type="http://schemas.openxmlformats.org/officeDocument/2006/relationships/hyperlink" Target="https://podminky.urs.cz/item/CS_URS_2024_02/218160682" TargetMode="External"/><Relationship Id="rId15" Type="http://schemas.openxmlformats.org/officeDocument/2006/relationships/hyperlink" Target="https://podminky.urs.cz/item/CS_URS_2024_02/468021221" TargetMode="External"/><Relationship Id="rId36" Type="http://schemas.openxmlformats.org/officeDocument/2006/relationships/hyperlink" Target="https://podminky.urs.cz/item/CS_URS_2024_02/460791214" TargetMode="External"/><Relationship Id="rId57" Type="http://schemas.openxmlformats.org/officeDocument/2006/relationships/hyperlink" Target="https://podminky.urs.cz/item/CS_URS_2024_02/741410001" TargetMode="External"/><Relationship Id="rId106" Type="http://schemas.openxmlformats.org/officeDocument/2006/relationships/hyperlink" Target="https://podminky.urs.cz/item/CS_URS_2024_02/210120102" TargetMode="External"/><Relationship Id="rId127" Type="http://schemas.openxmlformats.org/officeDocument/2006/relationships/hyperlink" Target="https://podminky.urs.cz/item/CS_URS_2024_02/460871135" TargetMode="External"/><Relationship Id="rId10" Type="http://schemas.openxmlformats.org/officeDocument/2006/relationships/hyperlink" Target="https://podminky.urs.cz/item/CS_URS_2024_02/741128001" TargetMode="External"/><Relationship Id="rId31" Type="http://schemas.openxmlformats.org/officeDocument/2006/relationships/hyperlink" Target="https://podminky.urs.cz/item/CS_URS_2024_02/460242111" TargetMode="External"/><Relationship Id="rId52" Type="http://schemas.openxmlformats.org/officeDocument/2006/relationships/hyperlink" Target="https://podminky.urs.cz/item/CS_URS_2024_02/210120102" TargetMode="External"/><Relationship Id="rId73" Type="http://schemas.openxmlformats.org/officeDocument/2006/relationships/hyperlink" Target="https://podminky.urs.cz/item/CS_URS_2024_02/460242111" TargetMode="External"/><Relationship Id="rId78" Type="http://schemas.openxmlformats.org/officeDocument/2006/relationships/hyperlink" Target="https://podminky.urs.cz/item/CS_URS_2024_02/460671114" TargetMode="External"/><Relationship Id="rId94" Type="http://schemas.openxmlformats.org/officeDocument/2006/relationships/hyperlink" Target="https://podminky.urs.cz/item/CS_URS_2024_02/460791214" TargetMode="External"/><Relationship Id="rId99" Type="http://schemas.openxmlformats.org/officeDocument/2006/relationships/hyperlink" Target="https://podminky.urs.cz/item/CS_URS_2024_02/974031142" TargetMode="External"/><Relationship Id="rId101" Type="http://schemas.openxmlformats.org/officeDocument/2006/relationships/hyperlink" Target="https://podminky.urs.cz/item/CS_URS_2024_02/210191531" TargetMode="External"/><Relationship Id="rId122" Type="http://schemas.openxmlformats.org/officeDocument/2006/relationships/hyperlink" Target="https://podminky.urs.cz/item/CS_URS_2024_02/741130005" TargetMode="External"/><Relationship Id="rId143" Type="http://schemas.openxmlformats.org/officeDocument/2006/relationships/hyperlink" Target="https://podminky.urs.cz/item/CS_URS_2024_02/460661112" TargetMode="External"/><Relationship Id="rId148" Type="http://schemas.openxmlformats.org/officeDocument/2006/relationships/hyperlink" Target="https://podminky.urs.cz/item/CS_URS_2024_02/974031142" TargetMode="External"/><Relationship Id="rId164" Type="http://schemas.openxmlformats.org/officeDocument/2006/relationships/hyperlink" Target="https://podminky.urs.cz/item/CS_URS_2024_02/460941312" TargetMode="External"/><Relationship Id="rId169" Type="http://schemas.openxmlformats.org/officeDocument/2006/relationships/hyperlink" Target="https://podminky.urs.cz/item/CS_URS_2024_02/741230001" TargetMode="External"/><Relationship Id="rId185" Type="http://schemas.openxmlformats.org/officeDocument/2006/relationships/hyperlink" Target="https://podminky.urs.cz/item/CS_URS_2024_02/HZS1302" TargetMode="External"/><Relationship Id="rId4" Type="http://schemas.openxmlformats.org/officeDocument/2006/relationships/hyperlink" Target="https://podminky.urs.cz/item/CS_URS_2024_02/210950101" TargetMode="External"/><Relationship Id="rId9" Type="http://schemas.openxmlformats.org/officeDocument/2006/relationships/hyperlink" Target="https://podminky.urs.cz/item/CS_URS_2024_02/741122223" TargetMode="External"/><Relationship Id="rId180" Type="http://schemas.openxmlformats.org/officeDocument/2006/relationships/hyperlink" Target="https://podminky.urs.cz/item/CS_URS_2024_02/741130014" TargetMode="External"/><Relationship Id="rId210" Type="http://schemas.openxmlformats.org/officeDocument/2006/relationships/hyperlink" Target="https://podminky.urs.cz/item/CS_URS_2024_02/210280211" TargetMode="External"/><Relationship Id="rId26" Type="http://schemas.openxmlformats.org/officeDocument/2006/relationships/hyperlink" Target="https://podminky.urs.cz/item/CS_URS_2024_02/460161272" TargetMode="External"/><Relationship Id="rId47" Type="http://schemas.openxmlformats.org/officeDocument/2006/relationships/hyperlink" Target="https://podminky.urs.cz/item/CS_URS_2024_02/460791115" TargetMode="External"/><Relationship Id="rId68" Type="http://schemas.openxmlformats.org/officeDocument/2006/relationships/hyperlink" Target="https://podminky.urs.cz/item/CS_URS_2024_02/468081211" TargetMode="External"/><Relationship Id="rId89" Type="http://schemas.openxmlformats.org/officeDocument/2006/relationships/hyperlink" Target="https://podminky.urs.cz/item/CS_URS_2024_02/460871133" TargetMode="External"/><Relationship Id="rId112" Type="http://schemas.openxmlformats.org/officeDocument/2006/relationships/hyperlink" Target="https://podminky.urs.cz/item/CS_URS_2024_02/218100002" TargetMode="External"/><Relationship Id="rId133" Type="http://schemas.openxmlformats.org/officeDocument/2006/relationships/hyperlink" Target="https://podminky.urs.cz/item/CS_URS_2024_02/460881612" TargetMode="External"/><Relationship Id="rId154" Type="http://schemas.openxmlformats.org/officeDocument/2006/relationships/hyperlink" Target="https://podminky.urs.cz/item/CS_URS_2024_02/741123309" TargetMode="External"/><Relationship Id="rId175" Type="http://schemas.openxmlformats.org/officeDocument/2006/relationships/hyperlink" Target="https://podminky.urs.cz/item/CS_URS_2024_02/279351411" TargetMode="External"/><Relationship Id="rId196" Type="http://schemas.openxmlformats.org/officeDocument/2006/relationships/hyperlink" Target="https://podminky.urs.cz/item/CS_URS_2024_02/460791113" TargetMode="External"/><Relationship Id="rId200" Type="http://schemas.openxmlformats.org/officeDocument/2006/relationships/hyperlink" Target="https://podminky.urs.cz/item/CS_URS_2024_02/460242211" TargetMode="External"/><Relationship Id="rId16" Type="http://schemas.openxmlformats.org/officeDocument/2006/relationships/hyperlink" Target="https://podminky.urs.cz/item/CS_URS_2024_02/46091112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210290369" TargetMode="External"/><Relationship Id="rId13" Type="http://schemas.openxmlformats.org/officeDocument/2006/relationships/hyperlink" Target="https://podminky.urs.cz/item/CS_URS_2024_02/218100004" TargetMode="External"/><Relationship Id="rId18" Type="http://schemas.openxmlformats.org/officeDocument/2006/relationships/hyperlink" Target="https://podminky.urs.cz/item/CS_URS_2024_02/741353811" TargetMode="External"/><Relationship Id="rId3" Type="http://schemas.openxmlformats.org/officeDocument/2006/relationships/hyperlink" Target="https://podminky.urs.cz/item/CS_URS_2024_02/468081111" TargetMode="External"/><Relationship Id="rId21" Type="http://schemas.openxmlformats.org/officeDocument/2006/relationships/hyperlink" Target="https://podminky.urs.cz/item/CS_URS_2024_02/210070011" TargetMode="External"/><Relationship Id="rId7" Type="http://schemas.openxmlformats.org/officeDocument/2006/relationships/hyperlink" Target="https://podminky.urs.cz/item/CS_URS_2024_02/741920431" TargetMode="External"/><Relationship Id="rId12" Type="http://schemas.openxmlformats.org/officeDocument/2006/relationships/hyperlink" Target="https://podminky.urs.cz/item/CS_URS_2024_02/741120821" TargetMode="External"/><Relationship Id="rId17" Type="http://schemas.openxmlformats.org/officeDocument/2006/relationships/hyperlink" Target="https://podminky.urs.cz/item/CS_URS_2024_02/741331032" TargetMode="External"/><Relationship Id="rId2" Type="http://schemas.openxmlformats.org/officeDocument/2006/relationships/hyperlink" Target="https://podminky.urs.cz/item/CS_URS_2024_02/HZS2171" TargetMode="External"/><Relationship Id="rId16" Type="http://schemas.openxmlformats.org/officeDocument/2006/relationships/hyperlink" Target="https://podminky.urs.cz/item/CS_URS_2024_02/741130011" TargetMode="External"/><Relationship Id="rId20" Type="http://schemas.openxmlformats.org/officeDocument/2006/relationships/hyperlink" Target="https://podminky.urs.cz/item/CS_URS_2024_02/741910524" TargetMode="External"/><Relationship Id="rId1" Type="http://schemas.openxmlformats.org/officeDocument/2006/relationships/hyperlink" Target="https://podminky.urs.cz/item/CS_URS_2024_02/767493801" TargetMode="External"/><Relationship Id="rId6" Type="http://schemas.openxmlformats.org/officeDocument/2006/relationships/hyperlink" Target="https://podminky.urs.cz/item/CS_URS_2024_02/210103002" TargetMode="External"/><Relationship Id="rId11" Type="http://schemas.openxmlformats.org/officeDocument/2006/relationships/hyperlink" Target="https://podminky.urs.cz/item/CS_URS_2024_02/741915814" TargetMode="External"/><Relationship Id="rId5" Type="http://schemas.openxmlformats.org/officeDocument/2006/relationships/hyperlink" Target="https://podminky.urs.cz/item/CS_URS_2024_02/210021056" TargetMode="External"/><Relationship Id="rId15" Type="http://schemas.openxmlformats.org/officeDocument/2006/relationships/hyperlink" Target="https://podminky.urs.cz/item/CS_URS_2024_02/741336841" TargetMode="External"/><Relationship Id="rId23" Type="http://schemas.openxmlformats.org/officeDocument/2006/relationships/drawing" Target="../drawings/drawing3.xml"/><Relationship Id="rId10" Type="http://schemas.openxmlformats.org/officeDocument/2006/relationships/hyperlink" Target="https://podminky.urs.cz/item/CS_URS_2024_02/460791212" TargetMode="External"/><Relationship Id="rId19" Type="http://schemas.openxmlformats.org/officeDocument/2006/relationships/hyperlink" Target="https://podminky.urs.cz/item/CS_URS_2024_02/741350201" TargetMode="External"/><Relationship Id="rId4" Type="http://schemas.openxmlformats.org/officeDocument/2006/relationships/hyperlink" Target="https://podminky.urs.cz/item/CS_URS_2024_02/953991111" TargetMode="External"/><Relationship Id="rId9" Type="http://schemas.openxmlformats.org/officeDocument/2006/relationships/hyperlink" Target="https://podminky.urs.cz/item/CS_URS_2024_02/210812041" TargetMode="External"/><Relationship Id="rId14" Type="http://schemas.openxmlformats.org/officeDocument/2006/relationships/hyperlink" Target="https://podminky.urs.cz/item/CS_URS_2024_02/741990041" TargetMode="External"/><Relationship Id="rId22" Type="http://schemas.openxmlformats.org/officeDocument/2006/relationships/hyperlink" Target="https://podminky.urs.cz/item/CS_URS_2024_02/2100210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9"/>
  <sheetViews>
    <sheetView showGridLines="0" tabSelected="1" topLeftCell="A94" workbookViewId="0">
      <selection activeCell="AN101" sqref="AN101:AP101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1" t="s">
        <v>0</v>
      </c>
      <c r="AZ1" s="11" t="s">
        <v>1</v>
      </c>
      <c r="BA1" s="11" t="s">
        <v>2</v>
      </c>
      <c r="BB1" s="11" t="s">
        <v>1</v>
      </c>
      <c r="BT1" s="11" t="s">
        <v>3</v>
      </c>
      <c r="BU1" s="11" t="s">
        <v>3</v>
      </c>
      <c r="BV1" s="11" t="s">
        <v>4</v>
      </c>
    </row>
    <row r="2" spans="1:74" ht="36.9" customHeight="1">
      <c r="AR2" s="169" t="s">
        <v>5</v>
      </c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S2" s="12" t="s">
        <v>6</v>
      </c>
      <c r="BT2" s="12" t="s">
        <v>7</v>
      </c>
    </row>
    <row r="3" spans="1:74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" customHeight="1">
      <c r="B4" s="15"/>
      <c r="D4" s="16" t="s">
        <v>9</v>
      </c>
      <c r="AR4" s="15"/>
      <c r="AS4" s="17" t="s">
        <v>10</v>
      </c>
      <c r="BS4" s="12" t="s">
        <v>11</v>
      </c>
    </row>
    <row r="5" spans="1:74" ht="12" customHeight="1">
      <c r="B5" s="15"/>
      <c r="D5" s="18" t="s">
        <v>12</v>
      </c>
      <c r="K5" s="190" t="s">
        <v>13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R5" s="15"/>
      <c r="BS5" s="12" t="s">
        <v>6</v>
      </c>
    </row>
    <row r="6" spans="1:74" ht="36.9" customHeight="1">
      <c r="B6" s="15"/>
      <c r="D6" s="20" t="s">
        <v>14</v>
      </c>
      <c r="K6" s="191" t="s">
        <v>15</v>
      </c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R6" s="15"/>
      <c r="BS6" s="12" t="s">
        <v>6</v>
      </c>
    </row>
    <row r="7" spans="1:74" ht="12" customHeight="1">
      <c r="B7" s="15"/>
      <c r="D7" s="21" t="s">
        <v>16</v>
      </c>
      <c r="K7" s="19" t="s">
        <v>1</v>
      </c>
      <c r="AK7" s="21" t="s">
        <v>17</v>
      </c>
      <c r="AN7" s="19" t="s">
        <v>1</v>
      </c>
      <c r="AR7" s="15"/>
      <c r="BS7" s="12" t="s">
        <v>6</v>
      </c>
    </row>
    <row r="8" spans="1:74" ht="12" customHeight="1">
      <c r="B8" s="15"/>
      <c r="D8" s="21" t="s">
        <v>18</v>
      </c>
      <c r="K8" s="19" t="s">
        <v>19</v>
      </c>
      <c r="AK8" s="21" t="s">
        <v>20</v>
      </c>
      <c r="AN8" s="19" t="s">
        <v>21</v>
      </c>
      <c r="AR8" s="15"/>
      <c r="BS8" s="12" t="s">
        <v>6</v>
      </c>
    </row>
    <row r="9" spans="1:74" ht="14.4" customHeight="1">
      <c r="B9" s="15"/>
      <c r="AR9" s="15"/>
      <c r="BS9" s="12" t="s">
        <v>6</v>
      </c>
    </row>
    <row r="10" spans="1:74" ht="12" customHeight="1">
      <c r="B10" s="15"/>
      <c r="D10" s="21" t="s">
        <v>22</v>
      </c>
      <c r="AK10" s="21" t="s">
        <v>23</v>
      </c>
      <c r="AN10" s="19" t="s">
        <v>1</v>
      </c>
      <c r="AR10" s="15"/>
      <c r="BS10" s="12" t="s">
        <v>6</v>
      </c>
    </row>
    <row r="11" spans="1:74" ht="18.45" customHeight="1">
      <c r="B11" s="15"/>
      <c r="E11" s="19" t="s">
        <v>24</v>
      </c>
      <c r="AK11" s="21" t="s">
        <v>25</v>
      </c>
      <c r="AN11" s="19" t="s">
        <v>1</v>
      </c>
      <c r="AR11" s="15"/>
      <c r="BS11" s="12" t="s">
        <v>6</v>
      </c>
    </row>
    <row r="12" spans="1:74" ht="6.9" customHeight="1">
      <c r="B12" s="15"/>
      <c r="AR12" s="15"/>
      <c r="BS12" s="12" t="s">
        <v>6</v>
      </c>
    </row>
    <row r="13" spans="1:74" ht="12" customHeight="1">
      <c r="B13" s="15"/>
      <c r="D13" s="21" t="s">
        <v>26</v>
      </c>
      <c r="AK13" s="21" t="s">
        <v>23</v>
      </c>
      <c r="AN13" s="19" t="s">
        <v>1</v>
      </c>
      <c r="AR13" s="15"/>
      <c r="BS13" s="12" t="s">
        <v>6</v>
      </c>
    </row>
    <row r="14" spans="1:74" ht="13.2">
      <c r="B14" s="15"/>
      <c r="E14" s="19" t="s">
        <v>27</v>
      </c>
      <c r="AK14" s="21" t="s">
        <v>25</v>
      </c>
      <c r="AN14" s="19" t="s">
        <v>1</v>
      </c>
      <c r="AR14" s="15"/>
      <c r="BS14" s="12" t="s">
        <v>6</v>
      </c>
    </row>
    <row r="15" spans="1:74" ht="6.9" customHeight="1">
      <c r="B15" s="15"/>
      <c r="AR15" s="15"/>
      <c r="BS15" s="12" t="s">
        <v>3</v>
      </c>
    </row>
    <row r="16" spans="1:74" ht="12" customHeight="1">
      <c r="B16" s="15"/>
      <c r="D16" s="21" t="s">
        <v>28</v>
      </c>
      <c r="AK16" s="21" t="s">
        <v>23</v>
      </c>
      <c r="AN16" s="19" t="s">
        <v>1</v>
      </c>
      <c r="AR16" s="15"/>
      <c r="BS16" s="12" t="s">
        <v>3</v>
      </c>
    </row>
    <row r="17" spans="2:71" ht="18.45" customHeight="1">
      <c r="B17" s="15"/>
      <c r="E17" s="19" t="s">
        <v>27</v>
      </c>
      <c r="AK17" s="21" t="s">
        <v>25</v>
      </c>
      <c r="AN17" s="19" t="s">
        <v>1</v>
      </c>
      <c r="AR17" s="15"/>
      <c r="BS17" s="12" t="s">
        <v>29</v>
      </c>
    </row>
    <row r="18" spans="2:71" ht="6.9" customHeight="1">
      <c r="B18" s="15"/>
      <c r="AR18" s="15"/>
      <c r="BS18" s="12" t="s">
        <v>6</v>
      </c>
    </row>
    <row r="19" spans="2:71" ht="12" customHeight="1">
      <c r="B19" s="15"/>
      <c r="D19" s="21" t="s">
        <v>30</v>
      </c>
      <c r="AK19" s="21" t="s">
        <v>23</v>
      </c>
      <c r="AN19" s="19" t="s">
        <v>1</v>
      </c>
      <c r="AR19" s="15"/>
      <c r="BS19" s="12" t="s">
        <v>6</v>
      </c>
    </row>
    <row r="20" spans="2:71" ht="18.45" customHeight="1">
      <c r="B20" s="15"/>
      <c r="E20" s="19" t="s">
        <v>31</v>
      </c>
      <c r="AK20" s="21" t="s">
        <v>25</v>
      </c>
      <c r="AN20" s="19" t="s">
        <v>1</v>
      </c>
      <c r="AR20" s="15"/>
      <c r="BS20" s="12" t="s">
        <v>3</v>
      </c>
    </row>
    <row r="21" spans="2:71" ht="6.9" customHeight="1">
      <c r="B21" s="15"/>
      <c r="AR21" s="15"/>
    </row>
    <row r="22" spans="2:71" ht="12" customHeight="1">
      <c r="B22" s="15"/>
      <c r="D22" s="21" t="s">
        <v>32</v>
      </c>
      <c r="AR22" s="15"/>
    </row>
    <row r="23" spans="2:71" ht="16.5" customHeight="1">
      <c r="B23" s="15"/>
      <c r="E23" s="192" t="s">
        <v>1</v>
      </c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R23" s="15"/>
    </row>
    <row r="24" spans="2:71" ht="6.9" customHeight="1">
      <c r="B24" s="15"/>
      <c r="AR24" s="15"/>
    </row>
    <row r="25" spans="2:71" ht="6.9" customHeight="1">
      <c r="B25" s="15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R25" s="15"/>
    </row>
    <row r="26" spans="2:71" ht="14.4" customHeight="1">
      <c r="B26" s="15"/>
      <c r="D26" s="24" t="s">
        <v>33</v>
      </c>
      <c r="AK26" s="193">
        <f>ROUND(AG94,2)</f>
        <v>0</v>
      </c>
      <c r="AL26" s="170"/>
      <c r="AM26" s="170"/>
      <c r="AN26" s="170"/>
      <c r="AO26" s="170"/>
      <c r="AR26" s="15"/>
    </row>
    <row r="27" spans="2:71" ht="14.4" customHeight="1">
      <c r="B27" s="15"/>
      <c r="D27" s="24" t="s">
        <v>34</v>
      </c>
      <c r="AK27" s="193">
        <f>ROUND(AG98, 2)</f>
        <v>0</v>
      </c>
      <c r="AL27" s="193"/>
      <c r="AM27" s="193"/>
      <c r="AN27" s="193"/>
      <c r="AO27" s="193"/>
      <c r="AR27" s="15"/>
    </row>
    <row r="28" spans="2:71" s="1" customFormat="1" ht="6.9" customHeight="1">
      <c r="B28" s="26"/>
      <c r="AR28" s="26"/>
    </row>
    <row r="29" spans="2:71" s="1" customFormat="1" ht="25.95" customHeight="1">
      <c r="B29" s="26"/>
      <c r="D29" s="27" t="s">
        <v>35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182">
        <f>ROUND(AK26 + AK27, 2)</f>
        <v>0</v>
      </c>
      <c r="AL29" s="183"/>
      <c r="AM29" s="183"/>
      <c r="AN29" s="183"/>
      <c r="AO29" s="183"/>
      <c r="AR29" s="26"/>
    </row>
    <row r="30" spans="2:71" s="1" customFormat="1" ht="6.9" customHeight="1">
      <c r="B30" s="26"/>
      <c r="AR30" s="26"/>
    </row>
    <row r="31" spans="2:71" s="1" customFormat="1" ht="13.2">
      <c r="B31" s="26"/>
      <c r="L31" s="184" t="s">
        <v>36</v>
      </c>
      <c r="M31" s="184"/>
      <c r="N31" s="184"/>
      <c r="O31" s="184"/>
      <c r="P31" s="184"/>
      <c r="W31" s="184" t="s">
        <v>37</v>
      </c>
      <c r="X31" s="184"/>
      <c r="Y31" s="184"/>
      <c r="Z31" s="184"/>
      <c r="AA31" s="184"/>
      <c r="AB31" s="184"/>
      <c r="AC31" s="184"/>
      <c r="AD31" s="184"/>
      <c r="AE31" s="184"/>
      <c r="AK31" s="184" t="s">
        <v>38</v>
      </c>
      <c r="AL31" s="184"/>
      <c r="AM31" s="184"/>
      <c r="AN31" s="184"/>
      <c r="AO31" s="184"/>
      <c r="AR31" s="26"/>
    </row>
    <row r="32" spans="2:71" s="2" customFormat="1" ht="14.4" customHeight="1">
      <c r="B32" s="30"/>
      <c r="D32" s="21" t="s">
        <v>39</v>
      </c>
      <c r="F32" s="21" t="s">
        <v>40</v>
      </c>
      <c r="L32" s="189">
        <v>0.21</v>
      </c>
      <c r="M32" s="181"/>
      <c r="N32" s="181"/>
      <c r="O32" s="181"/>
      <c r="P32" s="181"/>
      <c r="W32" s="180">
        <f>ROUND(AZ94 + SUM(CD98:CD106), 2)</f>
        <v>0</v>
      </c>
      <c r="X32" s="181"/>
      <c r="Y32" s="181"/>
      <c r="Z32" s="181"/>
      <c r="AA32" s="181"/>
      <c r="AB32" s="181"/>
      <c r="AC32" s="181"/>
      <c r="AD32" s="181"/>
      <c r="AE32" s="181"/>
      <c r="AK32" s="180">
        <f>ROUND(AV94 + SUM(BY98:BY106), 2)</f>
        <v>0</v>
      </c>
      <c r="AL32" s="181"/>
      <c r="AM32" s="181"/>
      <c r="AN32" s="181"/>
      <c r="AO32" s="181"/>
      <c r="AR32" s="30"/>
    </row>
    <row r="33" spans="2:44" s="2" customFormat="1" ht="14.4" customHeight="1">
      <c r="B33" s="30"/>
      <c r="F33" s="21" t="s">
        <v>41</v>
      </c>
      <c r="L33" s="189">
        <v>0.12</v>
      </c>
      <c r="M33" s="181"/>
      <c r="N33" s="181"/>
      <c r="O33" s="181"/>
      <c r="P33" s="181"/>
      <c r="W33" s="180">
        <f>ROUND(BA94 + SUM(CE98:CE106), 2)</f>
        <v>0</v>
      </c>
      <c r="X33" s="181"/>
      <c r="Y33" s="181"/>
      <c r="Z33" s="181"/>
      <c r="AA33" s="181"/>
      <c r="AB33" s="181"/>
      <c r="AC33" s="181"/>
      <c r="AD33" s="181"/>
      <c r="AE33" s="181"/>
      <c r="AK33" s="180">
        <f>ROUND(AW94 + SUM(BZ98:BZ106), 2)</f>
        <v>0</v>
      </c>
      <c r="AL33" s="181"/>
      <c r="AM33" s="181"/>
      <c r="AN33" s="181"/>
      <c r="AO33" s="181"/>
      <c r="AR33" s="30"/>
    </row>
    <row r="34" spans="2:44" s="2" customFormat="1" ht="14.4" hidden="1" customHeight="1">
      <c r="B34" s="30"/>
      <c r="F34" s="21" t="s">
        <v>42</v>
      </c>
      <c r="L34" s="189">
        <v>0.21</v>
      </c>
      <c r="M34" s="181"/>
      <c r="N34" s="181"/>
      <c r="O34" s="181"/>
      <c r="P34" s="181"/>
      <c r="W34" s="180">
        <f>ROUND(BB94 + SUM(CF98:CF106), 2)</f>
        <v>0</v>
      </c>
      <c r="X34" s="181"/>
      <c r="Y34" s="181"/>
      <c r="Z34" s="181"/>
      <c r="AA34" s="181"/>
      <c r="AB34" s="181"/>
      <c r="AC34" s="181"/>
      <c r="AD34" s="181"/>
      <c r="AE34" s="181"/>
      <c r="AK34" s="180">
        <v>0</v>
      </c>
      <c r="AL34" s="181"/>
      <c r="AM34" s="181"/>
      <c r="AN34" s="181"/>
      <c r="AO34" s="181"/>
      <c r="AR34" s="30"/>
    </row>
    <row r="35" spans="2:44" s="2" customFormat="1" ht="14.4" hidden="1" customHeight="1">
      <c r="B35" s="30"/>
      <c r="F35" s="21" t="s">
        <v>43</v>
      </c>
      <c r="L35" s="189">
        <v>0.12</v>
      </c>
      <c r="M35" s="181"/>
      <c r="N35" s="181"/>
      <c r="O35" s="181"/>
      <c r="P35" s="181"/>
      <c r="W35" s="180">
        <f>ROUND(BC94 + SUM(CG98:CG106), 2)</f>
        <v>0</v>
      </c>
      <c r="X35" s="181"/>
      <c r="Y35" s="181"/>
      <c r="Z35" s="181"/>
      <c r="AA35" s="181"/>
      <c r="AB35" s="181"/>
      <c r="AC35" s="181"/>
      <c r="AD35" s="181"/>
      <c r="AE35" s="181"/>
      <c r="AK35" s="180">
        <v>0</v>
      </c>
      <c r="AL35" s="181"/>
      <c r="AM35" s="181"/>
      <c r="AN35" s="181"/>
      <c r="AO35" s="181"/>
      <c r="AR35" s="30"/>
    </row>
    <row r="36" spans="2:44" s="2" customFormat="1" ht="14.4" hidden="1" customHeight="1">
      <c r="B36" s="30"/>
      <c r="F36" s="21" t="s">
        <v>44</v>
      </c>
      <c r="L36" s="189">
        <v>0</v>
      </c>
      <c r="M36" s="181"/>
      <c r="N36" s="181"/>
      <c r="O36" s="181"/>
      <c r="P36" s="181"/>
      <c r="W36" s="180">
        <f>ROUND(BD94 + SUM(CH98:CH106), 2)</f>
        <v>0</v>
      </c>
      <c r="X36" s="181"/>
      <c r="Y36" s="181"/>
      <c r="Z36" s="181"/>
      <c r="AA36" s="181"/>
      <c r="AB36" s="181"/>
      <c r="AC36" s="181"/>
      <c r="AD36" s="181"/>
      <c r="AE36" s="181"/>
      <c r="AK36" s="180">
        <v>0</v>
      </c>
      <c r="AL36" s="181"/>
      <c r="AM36" s="181"/>
      <c r="AN36" s="181"/>
      <c r="AO36" s="181"/>
      <c r="AR36" s="30"/>
    </row>
    <row r="37" spans="2:44" s="1" customFormat="1" ht="6.9" customHeight="1">
      <c r="B37" s="26"/>
      <c r="AR37" s="26"/>
    </row>
    <row r="38" spans="2:44" s="1" customFormat="1" ht="25.95" customHeight="1">
      <c r="B38" s="26"/>
      <c r="C38" s="31"/>
      <c r="D38" s="32" t="s">
        <v>45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4" t="s">
        <v>46</v>
      </c>
      <c r="U38" s="33"/>
      <c r="V38" s="33"/>
      <c r="W38" s="33"/>
      <c r="X38" s="168" t="s">
        <v>47</v>
      </c>
      <c r="Y38" s="166"/>
      <c r="Z38" s="166"/>
      <c r="AA38" s="166"/>
      <c r="AB38" s="166"/>
      <c r="AC38" s="33"/>
      <c r="AD38" s="33"/>
      <c r="AE38" s="33"/>
      <c r="AF38" s="33"/>
      <c r="AG38" s="33"/>
      <c r="AH38" s="33"/>
      <c r="AI38" s="33"/>
      <c r="AJ38" s="33"/>
      <c r="AK38" s="165">
        <f>SUM(AK29:AK36)</f>
        <v>0</v>
      </c>
      <c r="AL38" s="166"/>
      <c r="AM38" s="166"/>
      <c r="AN38" s="166"/>
      <c r="AO38" s="167"/>
      <c r="AP38" s="31"/>
      <c r="AQ38" s="31"/>
      <c r="AR38" s="26"/>
    </row>
    <row r="39" spans="2:44" s="1" customFormat="1" ht="6.9" customHeight="1">
      <c r="B39" s="26"/>
      <c r="AR39" s="26"/>
    </row>
    <row r="40" spans="2:44" s="1" customFormat="1" ht="14.4" customHeight="1">
      <c r="B40" s="26"/>
      <c r="AR40" s="26"/>
    </row>
    <row r="41" spans="2:44" ht="14.4" customHeight="1">
      <c r="B41" s="15"/>
      <c r="AR41" s="15"/>
    </row>
    <row r="42" spans="2:44" ht="14.4" customHeight="1">
      <c r="B42" s="15"/>
      <c r="AR42" s="15"/>
    </row>
    <row r="43" spans="2:44" ht="14.4" customHeight="1">
      <c r="B43" s="15"/>
      <c r="AR43" s="15"/>
    </row>
    <row r="44" spans="2:44" ht="14.4" customHeight="1">
      <c r="B44" s="15"/>
      <c r="AR44" s="15"/>
    </row>
    <row r="45" spans="2:44" ht="14.4" customHeight="1">
      <c r="B45" s="15"/>
      <c r="AR45" s="15"/>
    </row>
    <row r="46" spans="2:44" ht="14.4" customHeight="1">
      <c r="B46" s="15"/>
      <c r="AR46" s="15"/>
    </row>
    <row r="47" spans="2:44" ht="14.4" customHeight="1">
      <c r="B47" s="15"/>
      <c r="AR47" s="15"/>
    </row>
    <row r="48" spans="2:44" ht="14.4" customHeight="1">
      <c r="B48" s="15"/>
      <c r="AR48" s="15"/>
    </row>
    <row r="49" spans="2:44" s="1" customFormat="1" ht="14.4" customHeight="1">
      <c r="B49" s="26"/>
      <c r="D49" s="35" t="s">
        <v>48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5" t="s">
        <v>49</v>
      </c>
      <c r="AI49" s="36"/>
      <c r="AJ49" s="36"/>
      <c r="AK49" s="36"/>
      <c r="AL49" s="36"/>
      <c r="AM49" s="36"/>
      <c r="AN49" s="36"/>
      <c r="AO49" s="36"/>
      <c r="AR49" s="26"/>
    </row>
    <row r="50" spans="2:44">
      <c r="B50" s="15"/>
      <c r="AR50" s="15"/>
    </row>
    <row r="51" spans="2:44">
      <c r="B51" s="15"/>
      <c r="AR51" s="15"/>
    </row>
    <row r="52" spans="2:44">
      <c r="B52" s="15"/>
      <c r="AR52" s="15"/>
    </row>
    <row r="53" spans="2:44">
      <c r="B53" s="15"/>
      <c r="AR53" s="15"/>
    </row>
    <row r="54" spans="2:44">
      <c r="B54" s="15"/>
      <c r="AR54" s="15"/>
    </row>
    <row r="55" spans="2:44">
      <c r="B55" s="15"/>
      <c r="AR55" s="15"/>
    </row>
    <row r="56" spans="2:44">
      <c r="B56" s="15"/>
      <c r="AR56" s="15"/>
    </row>
    <row r="57" spans="2:44">
      <c r="B57" s="15"/>
      <c r="AR57" s="15"/>
    </row>
    <row r="58" spans="2:44">
      <c r="B58" s="15"/>
      <c r="AR58" s="15"/>
    </row>
    <row r="59" spans="2:44">
      <c r="B59" s="15"/>
      <c r="AR59" s="15"/>
    </row>
    <row r="60" spans="2:44" s="1" customFormat="1" ht="13.2">
      <c r="B60" s="26"/>
      <c r="D60" s="37" t="s">
        <v>50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37" t="s">
        <v>51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37" t="s">
        <v>50</v>
      </c>
      <c r="AI60" s="28"/>
      <c r="AJ60" s="28"/>
      <c r="AK60" s="28"/>
      <c r="AL60" s="28"/>
      <c r="AM60" s="37" t="s">
        <v>51</v>
      </c>
      <c r="AN60" s="28"/>
      <c r="AO60" s="28"/>
      <c r="AR60" s="26"/>
    </row>
    <row r="61" spans="2:44">
      <c r="B61" s="15"/>
      <c r="AR61" s="15"/>
    </row>
    <row r="62" spans="2:44">
      <c r="B62" s="15"/>
      <c r="AR62" s="15"/>
    </row>
    <row r="63" spans="2:44">
      <c r="B63" s="15"/>
      <c r="AR63" s="15"/>
    </row>
    <row r="64" spans="2:44" s="1" customFormat="1" ht="13.2">
      <c r="B64" s="26"/>
      <c r="D64" s="35" t="s">
        <v>52</v>
      </c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5" t="s">
        <v>53</v>
      </c>
      <c r="AI64" s="36"/>
      <c r="AJ64" s="36"/>
      <c r="AK64" s="36"/>
      <c r="AL64" s="36"/>
      <c r="AM64" s="36"/>
      <c r="AN64" s="36"/>
      <c r="AO64" s="36"/>
      <c r="AR64" s="26"/>
    </row>
    <row r="65" spans="2:44">
      <c r="B65" s="15"/>
      <c r="AR65" s="15"/>
    </row>
    <row r="66" spans="2:44">
      <c r="B66" s="15"/>
      <c r="AR66" s="15"/>
    </row>
    <row r="67" spans="2:44">
      <c r="B67" s="15"/>
      <c r="AR67" s="15"/>
    </row>
    <row r="68" spans="2:44">
      <c r="B68" s="15"/>
      <c r="AR68" s="15"/>
    </row>
    <row r="69" spans="2:44">
      <c r="B69" s="15"/>
      <c r="AR69" s="15"/>
    </row>
    <row r="70" spans="2:44">
      <c r="B70" s="15"/>
      <c r="AR70" s="15"/>
    </row>
    <row r="71" spans="2:44">
      <c r="B71" s="15"/>
      <c r="AR71" s="15"/>
    </row>
    <row r="72" spans="2:44">
      <c r="B72" s="15"/>
      <c r="AR72" s="15"/>
    </row>
    <row r="73" spans="2:44">
      <c r="B73" s="15"/>
      <c r="AR73" s="15"/>
    </row>
    <row r="74" spans="2:44">
      <c r="B74" s="15"/>
      <c r="AR74" s="15"/>
    </row>
    <row r="75" spans="2:44" s="1" customFormat="1" ht="13.2">
      <c r="B75" s="26"/>
      <c r="D75" s="37" t="s">
        <v>50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37" t="s">
        <v>51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37" t="s">
        <v>50</v>
      </c>
      <c r="AI75" s="28"/>
      <c r="AJ75" s="28"/>
      <c r="AK75" s="28"/>
      <c r="AL75" s="28"/>
      <c r="AM75" s="37" t="s">
        <v>51</v>
      </c>
      <c r="AN75" s="28"/>
      <c r="AO75" s="28"/>
      <c r="AR75" s="26"/>
    </row>
    <row r="76" spans="2:44" s="1" customFormat="1">
      <c r="B76" s="26"/>
      <c r="AR76" s="26"/>
    </row>
    <row r="77" spans="2:44" s="1" customFormat="1" ht="6.9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26"/>
    </row>
    <row r="81" spans="1:91" s="1" customFormat="1" ht="6.9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26"/>
    </row>
    <row r="82" spans="1:91" s="1" customFormat="1" ht="24.9" customHeight="1">
      <c r="B82" s="26"/>
      <c r="C82" s="16" t="s">
        <v>54</v>
      </c>
      <c r="AR82" s="26"/>
    </row>
    <row r="83" spans="1:91" s="1" customFormat="1" ht="6.9" customHeight="1">
      <c r="B83" s="26"/>
      <c r="AR83" s="26"/>
    </row>
    <row r="84" spans="1:91" s="3" customFormat="1" ht="12" customHeight="1">
      <c r="B84" s="42"/>
      <c r="C84" s="21" t="s">
        <v>12</v>
      </c>
      <c r="L84" s="3" t="str">
        <f>K5</f>
        <v>20240917</v>
      </c>
      <c r="AR84" s="42"/>
    </row>
    <row r="85" spans="1:91" s="4" customFormat="1" ht="36.9" customHeight="1">
      <c r="B85" s="43"/>
      <c r="C85" s="44" t="s">
        <v>14</v>
      </c>
      <c r="L85" s="185" t="str">
        <f>K6</f>
        <v>Nové přípojky NN pro objekty č.p. 642, 840 a 648 ve Šluknově.</v>
      </c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R85" s="43"/>
    </row>
    <row r="86" spans="1:91" s="1" customFormat="1" ht="6.9" customHeight="1">
      <c r="B86" s="26"/>
      <c r="AR86" s="26"/>
    </row>
    <row r="87" spans="1:91" s="1" customFormat="1" ht="12" customHeight="1">
      <c r="B87" s="26"/>
      <c r="C87" s="21" t="s">
        <v>18</v>
      </c>
      <c r="L87" s="45" t="str">
        <f>IF(K8="","",K8)</f>
        <v>Šluknov</v>
      </c>
      <c r="AI87" s="21" t="s">
        <v>20</v>
      </c>
      <c r="AM87" s="173" t="str">
        <f>IF(AN8= "","",AN8)</f>
        <v>17. 9. 2024</v>
      </c>
      <c r="AN87" s="173"/>
      <c r="AR87" s="26"/>
    </row>
    <row r="88" spans="1:91" s="1" customFormat="1" ht="6.9" customHeight="1">
      <c r="B88" s="26"/>
      <c r="AR88" s="26"/>
    </row>
    <row r="89" spans="1:91" s="1" customFormat="1" ht="15.15" customHeight="1">
      <c r="B89" s="26"/>
      <c r="C89" s="21" t="s">
        <v>22</v>
      </c>
      <c r="L89" s="3" t="str">
        <f>IF(E11= "","",E11)</f>
        <v>Město Šluknov</v>
      </c>
      <c r="AI89" s="21" t="s">
        <v>28</v>
      </c>
      <c r="AM89" s="174" t="str">
        <f>IF(E17="","",E17)</f>
        <v xml:space="preserve"> </v>
      </c>
      <c r="AN89" s="175"/>
      <c r="AO89" s="175"/>
      <c r="AP89" s="175"/>
      <c r="AR89" s="26"/>
      <c r="AS89" s="176" t="s">
        <v>55</v>
      </c>
      <c r="AT89" s="177"/>
      <c r="AU89" s="47"/>
      <c r="AV89" s="47"/>
      <c r="AW89" s="47"/>
      <c r="AX89" s="47"/>
      <c r="AY89" s="47"/>
      <c r="AZ89" s="47"/>
      <c r="BA89" s="47"/>
      <c r="BB89" s="47"/>
      <c r="BC89" s="47"/>
      <c r="BD89" s="48"/>
    </row>
    <row r="90" spans="1:91" s="1" customFormat="1" ht="15.15" customHeight="1">
      <c r="B90" s="26"/>
      <c r="C90" s="21" t="s">
        <v>26</v>
      </c>
      <c r="L90" s="3" t="str">
        <f>IF(E14="","",E14)</f>
        <v xml:space="preserve"> </v>
      </c>
      <c r="AI90" s="21" t="s">
        <v>30</v>
      </c>
      <c r="AM90" s="174" t="str">
        <f>IF(E20="","",E20)</f>
        <v>V A M A s.r.o.</v>
      </c>
      <c r="AN90" s="175"/>
      <c r="AO90" s="175"/>
      <c r="AP90" s="175"/>
      <c r="AR90" s="26"/>
      <c r="AS90" s="178"/>
      <c r="AT90" s="179"/>
      <c r="BD90" s="50"/>
    </row>
    <row r="91" spans="1:91" s="1" customFormat="1" ht="10.8" customHeight="1">
      <c r="B91" s="26"/>
      <c r="AR91" s="26"/>
      <c r="AS91" s="178"/>
      <c r="AT91" s="179"/>
      <c r="BD91" s="50"/>
    </row>
    <row r="92" spans="1:91" s="1" customFormat="1" ht="29.25" customHeight="1">
      <c r="B92" s="26"/>
      <c r="C92" s="196" t="s">
        <v>56</v>
      </c>
      <c r="D92" s="172"/>
      <c r="E92" s="172"/>
      <c r="F92" s="172"/>
      <c r="G92" s="172"/>
      <c r="H92" s="51"/>
      <c r="I92" s="187" t="s">
        <v>57</v>
      </c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1" t="s">
        <v>58</v>
      </c>
      <c r="AH92" s="172"/>
      <c r="AI92" s="172"/>
      <c r="AJ92" s="172"/>
      <c r="AK92" s="172"/>
      <c r="AL92" s="172"/>
      <c r="AM92" s="172"/>
      <c r="AN92" s="187" t="s">
        <v>59</v>
      </c>
      <c r="AO92" s="172"/>
      <c r="AP92" s="188"/>
      <c r="AQ92" s="52" t="s">
        <v>60</v>
      </c>
      <c r="AR92" s="26"/>
      <c r="AS92" s="53" t="s">
        <v>61</v>
      </c>
      <c r="AT92" s="54" t="s">
        <v>62</v>
      </c>
      <c r="AU92" s="54" t="s">
        <v>63</v>
      </c>
      <c r="AV92" s="54" t="s">
        <v>64</v>
      </c>
      <c r="AW92" s="54" t="s">
        <v>65</v>
      </c>
      <c r="AX92" s="54" t="s">
        <v>66</v>
      </c>
      <c r="AY92" s="54" t="s">
        <v>67</v>
      </c>
      <c r="AZ92" s="54" t="s">
        <v>68</v>
      </c>
      <c r="BA92" s="54" t="s">
        <v>69</v>
      </c>
      <c r="BB92" s="54" t="s">
        <v>70</v>
      </c>
      <c r="BC92" s="54" t="s">
        <v>71</v>
      </c>
      <c r="BD92" s="55" t="s">
        <v>72</v>
      </c>
    </row>
    <row r="93" spans="1:91" s="1" customFormat="1" ht="10.8" customHeight="1">
      <c r="B93" s="26"/>
      <c r="AR93" s="26"/>
      <c r="AS93" s="56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8"/>
    </row>
    <row r="94" spans="1:91" s="5" customFormat="1" ht="32.4" customHeight="1">
      <c r="B94" s="57"/>
      <c r="C94" s="58" t="s">
        <v>73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195">
        <f>ROUND(SUM(AG95:AG96),2)</f>
        <v>0</v>
      </c>
      <c r="AH94" s="195"/>
      <c r="AI94" s="195"/>
      <c r="AJ94" s="195"/>
      <c r="AK94" s="195"/>
      <c r="AL94" s="195"/>
      <c r="AM94" s="195"/>
      <c r="AN94" s="161">
        <f>SUM(AG94,AT94)</f>
        <v>0</v>
      </c>
      <c r="AO94" s="161"/>
      <c r="AP94" s="161"/>
      <c r="AQ94" s="61" t="s">
        <v>1</v>
      </c>
      <c r="AR94" s="57"/>
      <c r="AS94" s="62">
        <f>ROUND(SUM(AS95:AS96),2)</f>
        <v>0</v>
      </c>
      <c r="AT94" s="63">
        <f>ROUND(SUM(AV94:AW94),2)</f>
        <v>0</v>
      </c>
      <c r="AU94" s="64">
        <f>ROUND(SUM(AU95:AU96),5)</f>
        <v>1103.06917</v>
      </c>
      <c r="AV94" s="63">
        <f>ROUND(AZ94*L32,2)</f>
        <v>0</v>
      </c>
      <c r="AW94" s="63">
        <f>ROUND(BA94*L33,2)</f>
        <v>0</v>
      </c>
      <c r="AX94" s="63">
        <f>ROUND(BB94*L32,2)</f>
        <v>0</v>
      </c>
      <c r="AY94" s="63">
        <f>ROUND(BC94*L33,2)</f>
        <v>0</v>
      </c>
      <c r="AZ94" s="63">
        <f>ROUND(SUM(AZ95:AZ96),2)</f>
        <v>0</v>
      </c>
      <c r="BA94" s="63">
        <f>ROUND(SUM(BA95:BA96),2)</f>
        <v>0</v>
      </c>
      <c r="BB94" s="63">
        <f>ROUND(SUM(BB95:BB96),2)</f>
        <v>0</v>
      </c>
      <c r="BC94" s="63">
        <f>ROUND(SUM(BC95:BC96),2)</f>
        <v>0</v>
      </c>
      <c r="BD94" s="65">
        <f>ROUND(SUM(BD95:BD96),2)</f>
        <v>0</v>
      </c>
      <c r="BS94" s="66" t="s">
        <v>74</v>
      </c>
      <c r="BT94" s="66" t="s">
        <v>75</v>
      </c>
      <c r="BU94" s="67" t="s">
        <v>76</v>
      </c>
      <c r="BV94" s="66" t="s">
        <v>77</v>
      </c>
      <c r="BW94" s="66" t="s">
        <v>4</v>
      </c>
      <c r="BX94" s="66" t="s">
        <v>78</v>
      </c>
      <c r="CL94" s="66" t="s">
        <v>1</v>
      </c>
    </row>
    <row r="95" spans="1:91" s="6" customFormat="1" ht="24.75" customHeight="1">
      <c r="A95" s="68" t="s">
        <v>79</v>
      </c>
      <c r="B95" s="69"/>
      <c r="C95" s="70"/>
      <c r="D95" s="197" t="s">
        <v>80</v>
      </c>
      <c r="E95" s="197"/>
      <c r="F95" s="197"/>
      <c r="G95" s="197"/>
      <c r="H95" s="197"/>
      <c r="I95" s="71"/>
      <c r="J95" s="197" t="s">
        <v>81</v>
      </c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63">
        <f>'SO 01 - Instalace kabelov...'!J32</f>
        <v>0</v>
      </c>
      <c r="AH95" s="164"/>
      <c r="AI95" s="164"/>
      <c r="AJ95" s="164"/>
      <c r="AK95" s="164"/>
      <c r="AL95" s="164"/>
      <c r="AM95" s="164"/>
      <c r="AN95" s="163">
        <f>SUM(AG95,AT95)</f>
        <v>0</v>
      </c>
      <c r="AO95" s="164"/>
      <c r="AP95" s="164"/>
      <c r="AQ95" s="72" t="s">
        <v>82</v>
      </c>
      <c r="AR95" s="69"/>
      <c r="AS95" s="73">
        <v>0</v>
      </c>
      <c r="AT95" s="74">
        <f>ROUND(SUM(AV95:AW95),2)</f>
        <v>0</v>
      </c>
      <c r="AU95" s="75">
        <f>'SO 01 - Instalace kabelov...'!P135</f>
        <v>1063.0023679999999</v>
      </c>
      <c r="AV95" s="74">
        <f>'SO 01 - Instalace kabelov...'!J35</f>
        <v>0</v>
      </c>
      <c r="AW95" s="74">
        <f>'SO 01 - Instalace kabelov...'!J36</f>
        <v>0</v>
      </c>
      <c r="AX95" s="74">
        <f>'SO 01 - Instalace kabelov...'!J37</f>
        <v>0</v>
      </c>
      <c r="AY95" s="74">
        <f>'SO 01 - Instalace kabelov...'!J38</f>
        <v>0</v>
      </c>
      <c r="AZ95" s="74">
        <f>'SO 01 - Instalace kabelov...'!F35</f>
        <v>0</v>
      </c>
      <c r="BA95" s="74">
        <f>'SO 01 - Instalace kabelov...'!F36</f>
        <v>0</v>
      </c>
      <c r="BB95" s="74">
        <f>'SO 01 - Instalace kabelov...'!F37</f>
        <v>0</v>
      </c>
      <c r="BC95" s="74">
        <f>'SO 01 - Instalace kabelov...'!F38</f>
        <v>0</v>
      </c>
      <c r="BD95" s="76">
        <f>'SO 01 - Instalace kabelov...'!F39</f>
        <v>0</v>
      </c>
      <c r="BT95" s="77" t="s">
        <v>83</v>
      </c>
      <c r="BV95" s="77" t="s">
        <v>77</v>
      </c>
      <c r="BW95" s="77" t="s">
        <v>84</v>
      </c>
      <c r="BX95" s="77" t="s">
        <v>4</v>
      </c>
      <c r="CL95" s="77" t="s">
        <v>1</v>
      </c>
      <c r="CM95" s="77" t="s">
        <v>85</v>
      </c>
    </row>
    <row r="96" spans="1:91" s="6" customFormat="1" ht="16.5" customHeight="1">
      <c r="A96" s="68" t="s">
        <v>79</v>
      </c>
      <c r="B96" s="69"/>
      <c r="C96" s="70"/>
      <c r="D96" s="197" t="s">
        <v>86</v>
      </c>
      <c r="E96" s="197"/>
      <c r="F96" s="197"/>
      <c r="G96" s="197"/>
      <c r="H96" s="197"/>
      <c r="I96" s="71"/>
      <c r="J96" s="197" t="s">
        <v>87</v>
      </c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63">
        <f>'SO 02 - Instalace kabel. ...'!J32</f>
        <v>0</v>
      </c>
      <c r="AH96" s="164"/>
      <c r="AI96" s="164"/>
      <c r="AJ96" s="164"/>
      <c r="AK96" s="164"/>
      <c r="AL96" s="164"/>
      <c r="AM96" s="164"/>
      <c r="AN96" s="163">
        <f>SUM(AG96,AT96)</f>
        <v>0</v>
      </c>
      <c r="AO96" s="164"/>
      <c r="AP96" s="164"/>
      <c r="AQ96" s="72" t="s">
        <v>82</v>
      </c>
      <c r="AR96" s="69"/>
      <c r="AS96" s="78">
        <v>0</v>
      </c>
      <c r="AT96" s="79">
        <f>ROUND(SUM(AV96:AW96),2)</f>
        <v>0</v>
      </c>
      <c r="AU96" s="80">
        <f>'SO 02 - Instalace kabel. ...'!P122</f>
        <v>40.066800000000001</v>
      </c>
      <c r="AV96" s="79">
        <f>'SO 02 - Instalace kabel. ...'!J35</f>
        <v>0</v>
      </c>
      <c r="AW96" s="79">
        <f>'SO 02 - Instalace kabel. ...'!J36</f>
        <v>0</v>
      </c>
      <c r="AX96" s="79">
        <f>'SO 02 - Instalace kabel. ...'!J37</f>
        <v>0</v>
      </c>
      <c r="AY96" s="79">
        <f>'SO 02 - Instalace kabel. ...'!J38</f>
        <v>0</v>
      </c>
      <c r="AZ96" s="79">
        <f>'SO 02 - Instalace kabel. ...'!F35</f>
        <v>0</v>
      </c>
      <c r="BA96" s="79">
        <f>'SO 02 - Instalace kabel. ...'!F36</f>
        <v>0</v>
      </c>
      <c r="BB96" s="79">
        <f>'SO 02 - Instalace kabel. ...'!F37</f>
        <v>0</v>
      </c>
      <c r="BC96" s="79">
        <f>'SO 02 - Instalace kabel. ...'!F38</f>
        <v>0</v>
      </c>
      <c r="BD96" s="81">
        <f>'SO 02 - Instalace kabel. ...'!F39</f>
        <v>0</v>
      </c>
      <c r="BT96" s="77" t="s">
        <v>83</v>
      </c>
      <c r="BV96" s="77" t="s">
        <v>77</v>
      </c>
      <c r="BW96" s="77" t="s">
        <v>88</v>
      </c>
      <c r="BX96" s="77" t="s">
        <v>4</v>
      </c>
      <c r="CL96" s="77" t="s">
        <v>1</v>
      </c>
      <c r="CM96" s="77" t="s">
        <v>85</v>
      </c>
    </row>
    <row r="97" spans="2:89">
      <c r="B97" s="15"/>
      <c r="AR97" s="15"/>
    </row>
    <row r="98" spans="2:89" s="1" customFormat="1" ht="30" customHeight="1">
      <c r="B98" s="26"/>
      <c r="C98" s="58" t="s">
        <v>89</v>
      </c>
      <c r="AG98" s="161">
        <f>ROUND(SUM(AG99:AG106), 2)</f>
        <v>0</v>
      </c>
      <c r="AH98" s="161"/>
      <c r="AI98" s="161"/>
      <c r="AJ98" s="161"/>
      <c r="AK98" s="161"/>
      <c r="AL98" s="161"/>
      <c r="AM98" s="161"/>
      <c r="AN98" s="161">
        <f>ROUND(SUM(AN99:AN106), 2)</f>
        <v>0</v>
      </c>
      <c r="AO98" s="161"/>
      <c r="AP98" s="161"/>
      <c r="AQ98" s="82"/>
      <c r="AR98" s="26"/>
      <c r="AS98" s="53" t="s">
        <v>90</v>
      </c>
      <c r="AT98" s="54" t="s">
        <v>91</v>
      </c>
      <c r="AU98" s="54" t="s">
        <v>39</v>
      </c>
      <c r="AV98" s="55" t="s">
        <v>62</v>
      </c>
    </row>
    <row r="99" spans="2:89" s="1" customFormat="1" ht="19.95" customHeight="1">
      <c r="B99" s="26"/>
      <c r="D99" s="194" t="s">
        <v>92</v>
      </c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G99" s="201"/>
      <c r="AH99" s="201"/>
      <c r="AI99" s="201"/>
      <c r="AJ99" s="201"/>
      <c r="AK99" s="201"/>
      <c r="AL99" s="201"/>
      <c r="AM99" s="201"/>
      <c r="AN99" s="160">
        <f t="shared" ref="AN99:AN106" si="0">ROUND(AG99 + AV99, 2)</f>
        <v>0</v>
      </c>
      <c r="AO99" s="160"/>
      <c r="AP99" s="160"/>
      <c r="AR99" s="26"/>
      <c r="AS99" s="83">
        <v>0</v>
      </c>
      <c r="AT99" s="84" t="s">
        <v>93</v>
      </c>
      <c r="AU99" s="84" t="s">
        <v>40</v>
      </c>
      <c r="AV99" s="85">
        <f>ROUND(IF(AU99="základní",AG99*L32,IF(AU99="snížená",AG99*L33,0)), 2)</f>
        <v>0</v>
      </c>
      <c r="BV99" s="12" t="s">
        <v>94</v>
      </c>
      <c r="BY99" s="86">
        <f t="shared" ref="BY99:BY106" si="1">IF(AU99="základní",AV99,0)</f>
        <v>0</v>
      </c>
      <c r="BZ99" s="86">
        <f t="shared" ref="BZ99:BZ106" si="2">IF(AU99="snížená",AV99,0)</f>
        <v>0</v>
      </c>
      <c r="CA99" s="86">
        <v>0</v>
      </c>
      <c r="CB99" s="86">
        <v>0</v>
      </c>
      <c r="CC99" s="86">
        <v>0</v>
      </c>
      <c r="CD99" s="86">
        <f t="shared" ref="CD99:CD106" si="3">IF(AU99="základní",AG99,0)</f>
        <v>0</v>
      </c>
      <c r="CE99" s="86">
        <f t="shared" ref="CE99:CE106" si="4">IF(AU99="snížená",AG99,0)</f>
        <v>0</v>
      </c>
      <c r="CF99" s="86">
        <f t="shared" ref="CF99:CF106" si="5">IF(AU99="zákl. přenesená",AG99,0)</f>
        <v>0</v>
      </c>
      <c r="CG99" s="86">
        <f t="shared" ref="CG99:CG106" si="6">IF(AU99="sníž. přenesená",AG99,0)</f>
        <v>0</v>
      </c>
      <c r="CH99" s="86">
        <f t="shared" ref="CH99:CH106" si="7">IF(AU99="nulová",AG99,0)</f>
        <v>0</v>
      </c>
      <c r="CI99" s="12" t="s">
        <v>83</v>
      </c>
      <c r="CJ99" s="12" t="s">
        <v>85</v>
      </c>
      <c r="CK99" s="12" t="str">
        <f t="shared" ref="CK99:CK106" si="8">IF(D99="Vyplň vlastní","","x")</f>
        <v>x</v>
      </c>
    </row>
    <row r="100" spans="2:89" s="1" customFormat="1" ht="19.95" customHeight="1">
      <c r="B100" s="26"/>
      <c r="D100" s="194" t="s">
        <v>95</v>
      </c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G100" s="201"/>
      <c r="AH100" s="201"/>
      <c r="AI100" s="201"/>
      <c r="AJ100" s="201"/>
      <c r="AK100" s="201"/>
      <c r="AL100" s="201"/>
      <c r="AM100" s="201"/>
      <c r="AN100" s="160">
        <f t="shared" si="0"/>
        <v>0</v>
      </c>
      <c r="AO100" s="160"/>
      <c r="AP100" s="160"/>
      <c r="AR100" s="26"/>
      <c r="AS100" s="83">
        <v>0</v>
      </c>
      <c r="AT100" s="84" t="s">
        <v>93</v>
      </c>
      <c r="AU100" s="84" t="s">
        <v>40</v>
      </c>
      <c r="AV100" s="85">
        <f>ROUND(IF(AU100="základní",AG100*L32,IF(AU100="snížená",AG100*L33,0)), 2)</f>
        <v>0</v>
      </c>
      <c r="BV100" s="12" t="s">
        <v>94</v>
      </c>
      <c r="BY100" s="86">
        <f t="shared" si="1"/>
        <v>0</v>
      </c>
      <c r="BZ100" s="86">
        <f t="shared" si="2"/>
        <v>0</v>
      </c>
      <c r="CA100" s="86">
        <v>0</v>
      </c>
      <c r="CB100" s="86">
        <v>0</v>
      </c>
      <c r="CC100" s="86">
        <v>0</v>
      </c>
      <c r="CD100" s="86">
        <f t="shared" si="3"/>
        <v>0</v>
      </c>
      <c r="CE100" s="86">
        <f t="shared" si="4"/>
        <v>0</v>
      </c>
      <c r="CF100" s="86">
        <f t="shared" si="5"/>
        <v>0</v>
      </c>
      <c r="CG100" s="86">
        <f t="shared" si="6"/>
        <v>0</v>
      </c>
      <c r="CH100" s="86">
        <f t="shared" si="7"/>
        <v>0</v>
      </c>
      <c r="CI100" s="12" t="s">
        <v>83</v>
      </c>
      <c r="CJ100" s="12" t="s">
        <v>85</v>
      </c>
      <c r="CK100" s="12" t="str">
        <f t="shared" si="8"/>
        <v>x</v>
      </c>
    </row>
    <row r="101" spans="2:89" s="1" customFormat="1" ht="19.95" customHeight="1">
      <c r="B101" s="26"/>
      <c r="D101" s="194" t="s">
        <v>96</v>
      </c>
      <c r="E101" s="194"/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G101" s="201"/>
      <c r="AH101" s="201"/>
      <c r="AI101" s="201"/>
      <c r="AJ101" s="201"/>
      <c r="AK101" s="201"/>
      <c r="AL101" s="201"/>
      <c r="AM101" s="201"/>
      <c r="AN101" s="160">
        <f t="shared" si="0"/>
        <v>0</v>
      </c>
      <c r="AO101" s="160"/>
      <c r="AP101" s="160"/>
      <c r="AR101" s="26"/>
      <c r="AS101" s="83">
        <v>0</v>
      </c>
      <c r="AT101" s="84" t="s">
        <v>93</v>
      </c>
      <c r="AU101" s="84" t="s">
        <v>40</v>
      </c>
      <c r="AV101" s="85">
        <f>ROUND(IF(AU101="základní",AG101*L32,IF(AU101="snížená",AG101*L33,0)), 2)</f>
        <v>0</v>
      </c>
      <c r="BV101" s="12" t="s">
        <v>94</v>
      </c>
      <c r="BY101" s="86">
        <f t="shared" si="1"/>
        <v>0</v>
      </c>
      <c r="BZ101" s="86">
        <f t="shared" si="2"/>
        <v>0</v>
      </c>
      <c r="CA101" s="86">
        <v>0</v>
      </c>
      <c r="CB101" s="86">
        <v>0</v>
      </c>
      <c r="CC101" s="86">
        <v>0</v>
      </c>
      <c r="CD101" s="86">
        <f t="shared" si="3"/>
        <v>0</v>
      </c>
      <c r="CE101" s="86">
        <f t="shared" si="4"/>
        <v>0</v>
      </c>
      <c r="CF101" s="86">
        <f t="shared" si="5"/>
        <v>0</v>
      </c>
      <c r="CG101" s="86">
        <f t="shared" si="6"/>
        <v>0</v>
      </c>
      <c r="CH101" s="86">
        <f t="shared" si="7"/>
        <v>0</v>
      </c>
      <c r="CI101" s="12" t="s">
        <v>83</v>
      </c>
      <c r="CJ101" s="12" t="s">
        <v>85</v>
      </c>
      <c r="CK101" s="12" t="str">
        <f t="shared" si="8"/>
        <v>x</v>
      </c>
    </row>
    <row r="102" spans="2:89" s="1" customFormat="1" ht="19.95" customHeight="1">
      <c r="B102" s="26"/>
      <c r="D102" s="194" t="s">
        <v>97</v>
      </c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G102" s="201"/>
      <c r="AH102" s="201"/>
      <c r="AI102" s="201"/>
      <c r="AJ102" s="201"/>
      <c r="AK102" s="201"/>
      <c r="AL102" s="201"/>
      <c r="AM102" s="201"/>
      <c r="AN102" s="160">
        <f t="shared" si="0"/>
        <v>0</v>
      </c>
      <c r="AO102" s="160"/>
      <c r="AP102" s="160"/>
      <c r="AR102" s="26"/>
      <c r="AS102" s="83">
        <v>0</v>
      </c>
      <c r="AT102" s="84" t="s">
        <v>93</v>
      </c>
      <c r="AU102" s="84" t="s">
        <v>40</v>
      </c>
      <c r="AV102" s="85">
        <f>ROUND(IF(AU102="základní",AG102*L32,IF(AU102="snížená",AG102*L33,0)), 2)</f>
        <v>0</v>
      </c>
      <c r="BV102" s="12" t="s">
        <v>94</v>
      </c>
      <c r="BY102" s="86">
        <f t="shared" si="1"/>
        <v>0</v>
      </c>
      <c r="BZ102" s="86">
        <f t="shared" si="2"/>
        <v>0</v>
      </c>
      <c r="CA102" s="86">
        <v>0</v>
      </c>
      <c r="CB102" s="86">
        <v>0</v>
      </c>
      <c r="CC102" s="86">
        <v>0</v>
      </c>
      <c r="CD102" s="86">
        <f t="shared" si="3"/>
        <v>0</v>
      </c>
      <c r="CE102" s="86">
        <f t="shared" si="4"/>
        <v>0</v>
      </c>
      <c r="CF102" s="86">
        <f t="shared" si="5"/>
        <v>0</v>
      </c>
      <c r="CG102" s="86">
        <f t="shared" si="6"/>
        <v>0</v>
      </c>
      <c r="CH102" s="86">
        <f t="shared" si="7"/>
        <v>0</v>
      </c>
      <c r="CI102" s="12" t="s">
        <v>83</v>
      </c>
      <c r="CJ102" s="12" t="s">
        <v>85</v>
      </c>
      <c r="CK102" s="12" t="str">
        <f t="shared" si="8"/>
        <v>x</v>
      </c>
    </row>
    <row r="103" spans="2:89" s="1" customFormat="1" ht="19.95" customHeight="1">
      <c r="B103" s="26"/>
      <c r="D103" s="194" t="s">
        <v>98</v>
      </c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G103" s="201"/>
      <c r="AH103" s="201"/>
      <c r="AI103" s="201"/>
      <c r="AJ103" s="201"/>
      <c r="AK103" s="201"/>
      <c r="AL103" s="201"/>
      <c r="AM103" s="201"/>
      <c r="AN103" s="160">
        <f t="shared" si="0"/>
        <v>0</v>
      </c>
      <c r="AO103" s="160"/>
      <c r="AP103" s="160"/>
      <c r="AR103" s="26"/>
      <c r="AS103" s="83">
        <v>0</v>
      </c>
      <c r="AT103" s="84" t="s">
        <v>93</v>
      </c>
      <c r="AU103" s="84" t="s">
        <v>40</v>
      </c>
      <c r="AV103" s="85">
        <f>ROUND(IF(AU103="základní",AG103*L32,IF(AU103="snížená",AG103*L33,0)), 2)</f>
        <v>0</v>
      </c>
      <c r="BV103" s="12" t="s">
        <v>94</v>
      </c>
      <c r="BY103" s="86">
        <f t="shared" si="1"/>
        <v>0</v>
      </c>
      <c r="BZ103" s="86">
        <f t="shared" si="2"/>
        <v>0</v>
      </c>
      <c r="CA103" s="86">
        <v>0</v>
      </c>
      <c r="CB103" s="86">
        <v>0</v>
      </c>
      <c r="CC103" s="86">
        <v>0</v>
      </c>
      <c r="CD103" s="86">
        <f t="shared" si="3"/>
        <v>0</v>
      </c>
      <c r="CE103" s="86">
        <f t="shared" si="4"/>
        <v>0</v>
      </c>
      <c r="CF103" s="86">
        <f t="shared" si="5"/>
        <v>0</v>
      </c>
      <c r="CG103" s="86">
        <f t="shared" si="6"/>
        <v>0</v>
      </c>
      <c r="CH103" s="86">
        <f t="shared" si="7"/>
        <v>0</v>
      </c>
      <c r="CI103" s="12" t="s">
        <v>83</v>
      </c>
      <c r="CJ103" s="12" t="s">
        <v>85</v>
      </c>
      <c r="CK103" s="12" t="str">
        <f t="shared" si="8"/>
        <v>x</v>
      </c>
    </row>
    <row r="104" spans="2:89" s="1" customFormat="1" ht="19.95" customHeight="1">
      <c r="B104" s="26"/>
      <c r="D104" s="194" t="s">
        <v>1504</v>
      </c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G104" s="201"/>
      <c r="AH104" s="201"/>
      <c r="AI104" s="201"/>
      <c r="AJ104" s="201"/>
      <c r="AK104" s="201"/>
      <c r="AL104" s="201"/>
      <c r="AM104" s="201"/>
      <c r="AN104" s="160">
        <f t="shared" si="0"/>
        <v>0</v>
      </c>
      <c r="AO104" s="160"/>
      <c r="AP104" s="160"/>
      <c r="AR104" s="26"/>
      <c r="AS104" s="83">
        <v>0</v>
      </c>
      <c r="AT104" s="84" t="s">
        <v>93</v>
      </c>
      <c r="AU104" s="84" t="s">
        <v>40</v>
      </c>
      <c r="AV104" s="85">
        <f>ROUND(IF(AU104="základní",AG104*L32,IF(AU104="snížená",AG104*L33,0)), 2)</f>
        <v>0</v>
      </c>
      <c r="BV104" s="12" t="s">
        <v>94</v>
      </c>
      <c r="BY104" s="86">
        <f t="shared" si="1"/>
        <v>0</v>
      </c>
      <c r="BZ104" s="86">
        <f t="shared" si="2"/>
        <v>0</v>
      </c>
      <c r="CA104" s="86">
        <v>0</v>
      </c>
      <c r="CB104" s="86">
        <v>0</v>
      </c>
      <c r="CC104" s="86">
        <v>0</v>
      </c>
      <c r="CD104" s="86">
        <f t="shared" si="3"/>
        <v>0</v>
      </c>
      <c r="CE104" s="86">
        <f t="shared" si="4"/>
        <v>0</v>
      </c>
      <c r="CF104" s="86">
        <f t="shared" si="5"/>
        <v>0</v>
      </c>
      <c r="CG104" s="86">
        <f t="shared" si="6"/>
        <v>0</v>
      </c>
      <c r="CH104" s="86">
        <f t="shared" si="7"/>
        <v>0</v>
      </c>
      <c r="CI104" s="12" t="s">
        <v>83</v>
      </c>
      <c r="CJ104" s="12" t="s">
        <v>85</v>
      </c>
      <c r="CK104" s="12" t="str">
        <f t="shared" si="8"/>
        <v>x</v>
      </c>
    </row>
    <row r="105" spans="2:89" s="1" customFormat="1" ht="19.95" customHeight="1">
      <c r="B105" s="26"/>
      <c r="D105" s="194" t="s">
        <v>99</v>
      </c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G105" s="201"/>
      <c r="AH105" s="201"/>
      <c r="AI105" s="201"/>
      <c r="AJ105" s="201"/>
      <c r="AK105" s="201"/>
      <c r="AL105" s="201"/>
      <c r="AM105" s="201"/>
      <c r="AN105" s="160">
        <f t="shared" si="0"/>
        <v>0</v>
      </c>
      <c r="AO105" s="160"/>
      <c r="AP105" s="160"/>
      <c r="AR105" s="26"/>
      <c r="AS105" s="83">
        <v>0</v>
      </c>
      <c r="AT105" s="84" t="s">
        <v>93</v>
      </c>
      <c r="AU105" s="84" t="s">
        <v>40</v>
      </c>
      <c r="AV105" s="85">
        <f>ROUND(IF(AU105="základní",AG105*L32,IF(AU105="snížená",AG105*L33,0)), 2)</f>
        <v>0</v>
      </c>
      <c r="BV105" s="12" t="s">
        <v>94</v>
      </c>
      <c r="BY105" s="86">
        <f t="shared" si="1"/>
        <v>0</v>
      </c>
      <c r="BZ105" s="86">
        <f t="shared" si="2"/>
        <v>0</v>
      </c>
      <c r="CA105" s="86">
        <v>0</v>
      </c>
      <c r="CB105" s="86">
        <v>0</v>
      </c>
      <c r="CC105" s="86">
        <v>0</v>
      </c>
      <c r="CD105" s="86">
        <f t="shared" si="3"/>
        <v>0</v>
      </c>
      <c r="CE105" s="86">
        <f t="shared" si="4"/>
        <v>0</v>
      </c>
      <c r="CF105" s="86">
        <f t="shared" si="5"/>
        <v>0</v>
      </c>
      <c r="CG105" s="86">
        <f t="shared" si="6"/>
        <v>0</v>
      </c>
      <c r="CH105" s="86">
        <f t="shared" si="7"/>
        <v>0</v>
      </c>
      <c r="CI105" s="12" t="s">
        <v>83</v>
      </c>
      <c r="CJ105" s="12" t="s">
        <v>85</v>
      </c>
      <c r="CK105" s="12" t="str">
        <f t="shared" si="8"/>
        <v>x</v>
      </c>
    </row>
    <row r="106" spans="2:89" s="1" customFormat="1" ht="19.95" customHeight="1">
      <c r="B106" s="26"/>
      <c r="D106" s="194" t="s">
        <v>100</v>
      </c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G106" s="201"/>
      <c r="AH106" s="201"/>
      <c r="AI106" s="201"/>
      <c r="AJ106" s="201"/>
      <c r="AK106" s="201"/>
      <c r="AL106" s="201"/>
      <c r="AM106" s="201"/>
      <c r="AN106" s="160">
        <f t="shared" si="0"/>
        <v>0</v>
      </c>
      <c r="AO106" s="160"/>
      <c r="AP106" s="160"/>
      <c r="AR106" s="26"/>
      <c r="AS106" s="87">
        <v>0</v>
      </c>
      <c r="AT106" s="88" t="s">
        <v>93</v>
      </c>
      <c r="AU106" s="88" t="s">
        <v>40</v>
      </c>
      <c r="AV106" s="89">
        <f>ROUND(IF(AU106="základní",AG106*L32,IF(AU106="snížená",AG106*L33,0)), 2)</f>
        <v>0</v>
      </c>
      <c r="BV106" s="12" t="s">
        <v>94</v>
      </c>
      <c r="BY106" s="86">
        <f t="shared" si="1"/>
        <v>0</v>
      </c>
      <c r="BZ106" s="86">
        <f t="shared" si="2"/>
        <v>0</v>
      </c>
      <c r="CA106" s="86">
        <v>0</v>
      </c>
      <c r="CB106" s="86">
        <v>0</v>
      </c>
      <c r="CC106" s="86">
        <v>0</v>
      </c>
      <c r="CD106" s="86">
        <f t="shared" si="3"/>
        <v>0</v>
      </c>
      <c r="CE106" s="86">
        <f t="shared" si="4"/>
        <v>0</v>
      </c>
      <c r="CF106" s="86">
        <f t="shared" si="5"/>
        <v>0</v>
      </c>
      <c r="CG106" s="86">
        <f t="shared" si="6"/>
        <v>0</v>
      </c>
      <c r="CH106" s="86">
        <f t="shared" si="7"/>
        <v>0</v>
      </c>
      <c r="CI106" s="12" t="s">
        <v>83</v>
      </c>
      <c r="CJ106" s="12" t="s">
        <v>85</v>
      </c>
      <c r="CK106" s="12" t="str">
        <f t="shared" si="8"/>
        <v>x</v>
      </c>
    </row>
    <row r="107" spans="2:89" s="1" customFormat="1" ht="10.8" customHeight="1">
      <c r="B107" s="26"/>
      <c r="AR107" s="26"/>
    </row>
    <row r="108" spans="2:89" s="1" customFormat="1" ht="30" customHeight="1">
      <c r="B108" s="26"/>
      <c r="C108" s="90" t="s">
        <v>101</v>
      </c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162">
        <f>ROUND(AG94 + AG98, 2)</f>
        <v>0</v>
      </c>
      <c r="AH108" s="162"/>
      <c r="AI108" s="162"/>
      <c r="AJ108" s="162"/>
      <c r="AK108" s="162"/>
      <c r="AL108" s="162"/>
      <c r="AM108" s="162"/>
      <c r="AN108" s="162">
        <f>ROUND(AN94 + AN98, 2)</f>
        <v>0</v>
      </c>
      <c r="AO108" s="162"/>
      <c r="AP108" s="162"/>
      <c r="AQ108" s="91"/>
      <c r="AR108" s="26"/>
    </row>
    <row r="109" spans="2:89" s="1" customFormat="1" ht="6.9" customHeight="1"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26"/>
    </row>
  </sheetData>
  <mergeCells count="74">
    <mergeCell ref="D105:AB105"/>
    <mergeCell ref="C92:G92"/>
    <mergeCell ref="D95:H95"/>
    <mergeCell ref="D100:AB100"/>
    <mergeCell ref="D102:AB102"/>
    <mergeCell ref="D99:AB99"/>
    <mergeCell ref="D96:H96"/>
    <mergeCell ref="I92:AF92"/>
    <mergeCell ref="J95:AF95"/>
    <mergeCell ref="J96:AF96"/>
    <mergeCell ref="D106:AB106"/>
    <mergeCell ref="AG106:AM106"/>
    <mergeCell ref="AG94:AM94"/>
    <mergeCell ref="AG98:AM98"/>
    <mergeCell ref="AG108:AM108"/>
    <mergeCell ref="AG100:AM100"/>
    <mergeCell ref="AG105:AM105"/>
    <mergeCell ref="AG102:AM102"/>
    <mergeCell ref="AG101:AM101"/>
    <mergeCell ref="AG104:AM104"/>
    <mergeCell ref="AG103:AM103"/>
    <mergeCell ref="AG99:AM99"/>
    <mergeCell ref="AG96:AM96"/>
    <mergeCell ref="D103:AB103"/>
    <mergeCell ref="D104:AB104"/>
    <mergeCell ref="D101:AB101"/>
    <mergeCell ref="L31:P31"/>
    <mergeCell ref="W32:AE32"/>
    <mergeCell ref="AK32:AO32"/>
    <mergeCell ref="L32:P32"/>
    <mergeCell ref="K5:AJ5"/>
    <mergeCell ref="K6:AJ6"/>
    <mergeCell ref="E23:AN23"/>
    <mergeCell ref="AK26:AO26"/>
    <mergeCell ref="AK27:AO27"/>
    <mergeCell ref="L35:P35"/>
    <mergeCell ref="W36:AE36"/>
    <mergeCell ref="AK36:AO36"/>
    <mergeCell ref="L36:P36"/>
    <mergeCell ref="L33:P33"/>
    <mergeCell ref="W33:AE33"/>
    <mergeCell ref="AK33:AO33"/>
    <mergeCell ref="L34:P34"/>
    <mergeCell ref="W34:AE34"/>
    <mergeCell ref="AK34:AO34"/>
    <mergeCell ref="AK38:AO38"/>
    <mergeCell ref="X38:AB38"/>
    <mergeCell ref="AR2:BE2"/>
    <mergeCell ref="AG95:AM95"/>
    <mergeCell ref="AG92:AM92"/>
    <mergeCell ref="AM87:AN87"/>
    <mergeCell ref="AM89:AP89"/>
    <mergeCell ref="AM90:AP90"/>
    <mergeCell ref="AS89:AT91"/>
    <mergeCell ref="W35:AE35"/>
    <mergeCell ref="AK35:AO35"/>
    <mergeCell ref="AK29:AO29"/>
    <mergeCell ref="W31:AE31"/>
    <mergeCell ref="AK31:AO31"/>
    <mergeCell ref="L85:AJ85"/>
    <mergeCell ref="AN92:AP92"/>
    <mergeCell ref="AN106:AP106"/>
    <mergeCell ref="AN94:AP94"/>
    <mergeCell ref="AN98:AP98"/>
    <mergeCell ref="AN108:AP108"/>
    <mergeCell ref="AN100:AP100"/>
    <mergeCell ref="AN105:AP105"/>
    <mergeCell ref="AN95:AP95"/>
    <mergeCell ref="AN104:AP104"/>
    <mergeCell ref="AN103:AP103"/>
    <mergeCell ref="AN96:AP96"/>
    <mergeCell ref="AN102:AP102"/>
    <mergeCell ref="AN99:AP99"/>
    <mergeCell ref="AN101:AP101"/>
  </mergeCells>
  <dataValidations count="2">
    <dataValidation type="list" allowBlank="1" showInputMessage="1" showErrorMessage="1" error="Povoleny jsou hodnoty základní, snížená, zákl. přenesená, sníž. přenesená, nulová." sqref="AU98:AU106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8:AT106" xr:uid="{00000000-0002-0000-0000-000001000000}">
      <formula1>"stavební čast, technologická čast, investiční čast"</formula1>
    </dataValidation>
  </dataValidations>
  <hyperlinks>
    <hyperlink ref="A95" location="'SO 01 - Instalace kabelov...'!C2" display="/" xr:uid="{00000000-0004-0000-0000-000000000000}"/>
    <hyperlink ref="A96" location="'SO 02 - Instalace kabel. 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746"/>
  <sheetViews>
    <sheetView showGridLines="0" topLeftCell="A126" workbookViewId="0">
      <selection activeCell="V141" sqref="V14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9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2" t="s">
        <v>84</v>
      </c>
    </row>
    <row r="3" spans="2:46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85</v>
      </c>
    </row>
    <row r="4" spans="2:46" ht="24.9" customHeight="1">
      <c r="B4" s="15"/>
      <c r="D4" s="16" t="s">
        <v>102</v>
      </c>
      <c r="L4" s="15"/>
      <c r="M4" s="93" t="s">
        <v>10</v>
      </c>
      <c r="AT4" s="12" t="s">
        <v>3</v>
      </c>
    </row>
    <row r="5" spans="2:46" ht="6.9" customHeight="1">
      <c r="B5" s="15"/>
      <c r="L5" s="15"/>
    </row>
    <row r="6" spans="2:46" ht="12" customHeight="1">
      <c r="B6" s="15"/>
      <c r="D6" s="21" t="s">
        <v>14</v>
      </c>
      <c r="L6" s="15"/>
    </row>
    <row r="7" spans="2:46" ht="16.5" customHeight="1">
      <c r="B7" s="15"/>
      <c r="E7" s="199" t="str">
        <f>'Rekapitulace stavby'!K6</f>
        <v>Nové přípojky NN pro objekty č.p. 642, 840 a 648 ve Šluknově.</v>
      </c>
      <c r="F7" s="200"/>
      <c r="G7" s="200"/>
      <c r="H7" s="200"/>
      <c r="L7" s="15"/>
    </row>
    <row r="8" spans="2:46" s="1" customFormat="1" ht="12" customHeight="1">
      <c r="B8" s="26"/>
      <c r="D8" s="21" t="s">
        <v>103</v>
      </c>
      <c r="L8" s="26"/>
    </row>
    <row r="9" spans="2:46" s="1" customFormat="1" ht="30" customHeight="1">
      <c r="B9" s="26"/>
      <c r="E9" s="185" t="s">
        <v>104</v>
      </c>
      <c r="F9" s="198"/>
      <c r="G9" s="198"/>
      <c r="H9" s="198"/>
      <c r="L9" s="26"/>
    </row>
    <row r="10" spans="2:46" s="1" customFormat="1">
      <c r="B10" s="26"/>
      <c r="L10" s="26"/>
    </row>
    <row r="11" spans="2:46" s="1" customFormat="1" ht="12" customHeight="1">
      <c r="B11" s="26"/>
      <c r="D11" s="21" t="s">
        <v>16</v>
      </c>
      <c r="F11" s="19" t="s">
        <v>1</v>
      </c>
      <c r="I11" s="21" t="s">
        <v>17</v>
      </c>
      <c r="J11" s="19" t="s">
        <v>1</v>
      </c>
      <c r="L11" s="26"/>
    </row>
    <row r="12" spans="2:46" s="1" customFormat="1" ht="12" customHeight="1">
      <c r="B12" s="26"/>
      <c r="D12" s="21" t="s">
        <v>18</v>
      </c>
      <c r="F12" s="19" t="s">
        <v>19</v>
      </c>
      <c r="I12" s="21" t="s">
        <v>20</v>
      </c>
      <c r="J12" s="46" t="str">
        <f>'Rekapitulace stavby'!AN8</f>
        <v>17. 9. 2024</v>
      </c>
      <c r="L12" s="26"/>
    </row>
    <row r="13" spans="2:46" s="1" customFormat="1" ht="10.8" customHeight="1">
      <c r="B13" s="26"/>
      <c r="L13" s="26"/>
    </row>
    <row r="14" spans="2:46" s="1" customFormat="1" ht="12" customHeight="1">
      <c r="B14" s="26"/>
      <c r="D14" s="21" t="s">
        <v>22</v>
      </c>
      <c r="I14" s="21" t="s">
        <v>23</v>
      </c>
      <c r="J14" s="19" t="s">
        <v>1</v>
      </c>
      <c r="L14" s="26"/>
    </row>
    <row r="15" spans="2:46" s="1" customFormat="1" ht="18" customHeight="1">
      <c r="B15" s="26"/>
      <c r="E15" s="19" t="s">
        <v>24</v>
      </c>
      <c r="I15" s="21" t="s">
        <v>25</v>
      </c>
      <c r="J15" s="19" t="s">
        <v>1</v>
      </c>
      <c r="L15" s="26"/>
    </row>
    <row r="16" spans="2:46" s="1" customFormat="1" ht="6.9" customHeight="1">
      <c r="B16" s="26"/>
      <c r="L16" s="26"/>
    </row>
    <row r="17" spans="2:12" s="1" customFormat="1" ht="12" customHeight="1">
      <c r="B17" s="26"/>
      <c r="D17" s="21" t="s">
        <v>26</v>
      </c>
      <c r="I17" s="21" t="s">
        <v>23</v>
      </c>
      <c r="J17" s="19" t="str">
        <f>'Rekapitulace stavby'!AN13</f>
        <v/>
      </c>
      <c r="L17" s="26"/>
    </row>
    <row r="18" spans="2:12" s="1" customFormat="1" ht="18" customHeight="1">
      <c r="B18" s="26"/>
      <c r="E18" s="190" t="str">
        <f>'Rekapitulace stavby'!E14</f>
        <v xml:space="preserve"> </v>
      </c>
      <c r="F18" s="190"/>
      <c r="G18" s="190"/>
      <c r="H18" s="190"/>
      <c r="I18" s="21" t="s">
        <v>25</v>
      </c>
      <c r="J18" s="19" t="str">
        <f>'Rekapitulace stavby'!AN14</f>
        <v/>
      </c>
      <c r="L18" s="26"/>
    </row>
    <row r="19" spans="2:12" s="1" customFormat="1" ht="6.9" customHeight="1">
      <c r="B19" s="26"/>
      <c r="L19" s="26"/>
    </row>
    <row r="20" spans="2:12" s="1" customFormat="1" ht="12" customHeight="1">
      <c r="B20" s="26"/>
      <c r="D20" s="21" t="s">
        <v>28</v>
      </c>
      <c r="I20" s="21" t="s">
        <v>23</v>
      </c>
      <c r="J20" s="19" t="str">
        <f>IF('Rekapitulace stavby'!AN16="","",'Rekapitulace stavby'!AN16)</f>
        <v/>
      </c>
      <c r="L20" s="26"/>
    </row>
    <row r="21" spans="2:12" s="1" customFormat="1" ht="18" customHeight="1">
      <c r="B21" s="26"/>
      <c r="E21" s="19" t="str">
        <f>IF('Rekapitulace stavby'!E17="","",'Rekapitulace stavby'!E17)</f>
        <v xml:space="preserve"> </v>
      </c>
      <c r="I21" s="21" t="s">
        <v>25</v>
      </c>
      <c r="J21" s="19" t="str">
        <f>IF('Rekapitulace stavby'!AN17="","",'Rekapitulace stavby'!AN17)</f>
        <v/>
      </c>
      <c r="L21" s="26"/>
    </row>
    <row r="22" spans="2:12" s="1" customFormat="1" ht="6.9" customHeight="1">
      <c r="B22" s="26"/>
      <c r="L22" s="26"/>
    </row>
    <row r="23" spans="2:12" s="1" customFormat="1" ht="12" customHeight="1">
      <c r="B23" s="26"/>
      <c r="D23" s="21" t="s">
        <v>30</v>
      </c>
      <c r="I23" s="21" t="s">
        <v>23</v>
      </c>
      <c r="J23" s="19" t="s">
        <v>1</v>
      </c>
      <c r="L23" s="26"/>
    </row>
    <row r="24" spans="2:12" s="1" customFormat="1" ht="18" customHeight="1">
      <c r="B24" s="26"/>
      <c r="E24" s="19" t="s">
        <v>31</v>
      </c>
      <c r="I24" s="21" t="s">
        <v>25</v>
      </c>
      <c r="J24" s="19" t="s">
        <v>1</v>
      </c>
      <c r="L24" s="26"/>
    </row>
    <row r="25" spans="2:12" s="1" customFormat="1" ht="6.9" customHeight="1">
      <c r="B25" s="26"/>
      <c r="L25" s="26"/>
    </row>
    <row r="26" spans="2:12" s="1" customFormat="1" ht="12" customHeight="1">
      <c r="B26" s="26"/>
      <c r="D26" s="21" t="s">
        <v>32</v>
      </c>
      <c r="L26" s="26"/>
    </row>
    <row r="27" spans="2:12" s="7" customFormat="1" ht="16.5" customHeight="1">
      <c r="B27" s="94"/>
      <c r="E27" s="192" t="s">
        <v>1</v>
      </c>
      <c r="F27" s="192"/>
      <c r="G27" s="192"/>
      <c r="H27" s="192"/>
      <c r="L27" s="94"/>
    </row>
    <row r="28" spans="2:12" s="1" customFormat="1" ht="6.9" customHeight="1">
      <c r="B28" s="26"/>
      <c r="L28" s="26"/>
    </row>
    <row r="29" spans="2:12" s="1" customFormat="1" ht="6.9" customHeight="1">
      <c r="B29" s="26"/>
      <c r="D29" s="47"/>
      <c r="E29" s="47"/>
      <c r="F29" s="47"/>
      <c r="G29" s="47"/>
      <c r="H29" s="47"/>
      <c r="I29" s="47"/>
      <c r="J29" s="47"/>
      <c r="K29" s="47"/>
      <c r="L29" s="26"/>
    </row>
    <row r="30" spans="2:12" s="1" customFormat="1" ht="14.4" customHeight="1">
      <c r="B30" s="26"/>
      <c r="D30" s="19" t="s">
        <v>105</v>
      </c>
      <c r="J30" s="25">
        <f>J96</f>
        <v>0</v>
      </c>
      <c r="L30" s="26"/>
    </row>
    <row r="31" spans="2:12" s="1" customFormat="1" ht="14.4" customHeight="1">
      <c r="B31" s="26"/>
      <c r="D31" s="24" t="s">
        <v>106</v>
      </c>
      <c r="J31" s="25">
        <f>J114</f>
        <v>0</v>
      </c>
      <c r="L31" s="26"/>
    </row>
    <row r="32" spans="2:12" s="1" customFormat="1" ht="25.35" customHeight="1">
      <c r="B32" s="26"/>
      <c r="D32" s="95" t="s">
        <v>35</v>
      </c>
      <c r="J32" s="60">
        <f>ROUND(J30 + J31, 2)</f>
        <v>0</v>
      </c>
      <c r="L32" s="26"/>
    </row>
    <row r="33" spans="2:12" s="1" customFormat="1" ht="6.9" customHeight="1">
      <c r="B33" s="26"/>
      <c r="D33" s="47"/>
      <c r="E33" s="47"/>
      <c r="F33" s="47"/>
      <c r="G33" s="47"/>
      <c r="H33" s="47"/>
      <c r="I33" s="47"/>
      <c r="J33" s="47"/>
      <c r="K33" s="47"/>
      <c r="L33" s="26"/>
    </row>
    <row r="34" spans="2:12" s="1" customFormat="1" ht="14.4" customHeight="1">
      <c r="B34" s="26"/>
      <c r="F34" s="29" t="s">
        <v>37</v>
      </c>
      <c r="I34" s="29" t="s">
        <v>36</v>
      </c>
      <c r="J34" s="29" t="s">
        <v>38</v>
      </c>
      <c r="L34" s="26"/>
    </row>
    <row r="35" spans="2:12" s="1" customFormat="1" ht="14.4" customHeight="1">
      <c r="B35" s="26"/>
      <c r="D35" s="49" t="s">
        <v>39</v>
      </c>
      <c r="E35" s="21" t="s">
        <v>40</v>
      </c>
      <c r="F35" s="96">
        <f>ROUND((SUM(BE114:BE115) + SUM(BE135:BE745)),  2)</f>
        <v>0</v>
      </c>
      <c r="I35" s="97">
        <v>0.21</v>
      </c>
      <c r="J35" s="96">
        <f>ROUND(((SUM(BE114:BE115) + SUM(BE135:BE745))*I35),  2)</f>
        <v>0</v>
      </c>
      <c r="L35" s="26"/>
    </row>
    <row r="36" spans="2:12" s="1" customFormat="1" ht="14.4" customHeight="1">
      <c r="B36" s="26"/>
      <c r="E36" s="21" t="s">
        <v>41</v>
      </c>
      <c r="F36" s="96">
        <f>ROUND((SUM(BF114:BF115) + SUM(BF135:BF745)),  2)</f>
        <v>0</v>
      </c>
      <c r="I36" s="97">
        <v>0.12</v>
      </c>
      <c r="J36" s="96">
        <f>ROUND(((SUM(BF114:BF115) + SUM(BF135:BF745))*I36),  2)</f>
        <v>0</v>
      </c>
      <c r="L36" s="26"/>
    </row>
    <row r="37" spans="2:12" s="1" customFormat="1" ht="14.4" hidden="1" customHeight="1">
      <c r="B37" s="26"/>
      <c r="E37" s="21" t="s">
        <v>42</v>
      </c>
      <c r="F37" s="96">
        <f>ROUND((SUM(BG114:BG115) + SUM(BG135:BG745)),  2)</f>
        <v>0</v>
      </c>
      <c r="I37" s="97">
        <v>0.21</v>
      </c>
      <c r="J37" s="96">
        <f>0</f>
        <v>0</v>
      </c>
      <c r="L37" s="26"/>
    </row>
    <row r="38" spans="2:12" s="1" customFormat="1" ht="14.4" hidden="1" customHeight="1">
      <c r="B38" s="26"/>
      <c r="E38" s="21" t="s">
        <v>43</v>
      </c>
      <c r="F38" s="96">
        <f>ROUND((SUM(BH114:BH115) + SUM(BH135:BH745)),  2)</f>
        <v>0</v>
      </c>
      <c r="I38" s="97">
        <v>0.12</v>
      </c>
      <c r="J38" s="96">
        <f>0</f>
        <v>0</v>
      </c>
      <c r="L38" s="26"/>
    </row>
    <row r="39" spans="2:12" s="1" customFormat="1" ht="14.4" hidden="1" customHeight="1">
      <c r="B39" s="26"/>
      <c r="E39" s="21" t="s">
        <v>44</v>
      </c>
      <c r="F39" s="96">
        <f>ROUND((SUM(BI114:BI115) + SUM(BI135:BI745)),  2)</f>
        <v>0</v>
      </c>
      <c r="I39" s="97">
        <v>0</v>
      </c>
      <c r="J39" s="96">
        <f>0</f>
        <v>0</v>
      </c>
      <c r="L39" s="26"/>
    </row>
    <row r="40" spans="2:12" s="1" customFormat="1" ht="6.9" customHeight="1">
      <c r="B40" s="26"/>
      <c r="L40" s="26"/>
    </row>
    <row r="41" spans="2:12" s="1" customFormat="1" ht="25.35" customHeight="1">
      <c r="B41" s="26"/>
      <c r="C41" s="91"/>
      <c r="D41" s="98" t="s">
        <v>45</v>
      </c>
      <c r="E41" s="51"/>
      <c r="F41" s="51"/>
      <c r="G41" s="99" t="s">
        <v>46</v>
      </c>
      <c r="H41" s="100" t="s">
        <v>47</v>
      </c>
      <c r="I41" s="51"/>
      <c r="J41" s="101">
        <f>SUM(J32:J39)</f>
        <v>0</v>
      </c>
      <c r="K41" s="102"/>
      <c r="L41" s="26"/>
    </row>
    <row r="42" spans="2:12" s="1" customFormat="1" ht="14.4" customHeight="1">
      <c r="B42" s="26"/>
      <c r="L42" s="26"/>
    </row>
    <row r="43" spans="2:12" ht="14.4" customHeight="1">
      <c r="B43" s="15"/>
      <c r="L43" s="15"/>
    </row>
    <row r="44" spans="2:12" ht="14.4" customHeight="1">
      <c r="B44" s="15"/>
      <c r="L44" s="15"/>
    </row>
    <row r="45" spans="2:12" ht="14.4" customHeight="1">
      <c r="B45" s="15"/>
      <c r="L45" s="15"/>
    </row>
    <row r="46" spans="2:12" ht="14.4" customHeight="1">
      <c r="B46" s="15"/>
      <c r="L46" s="15"/>
    </row>
    <row r="47" spans="2:12" ht="14.4" customHeight="1">
      <c r="B47" s="15"/>
      <c r="L47" s="15"/>
    </row>
    <row r="48" spans="2:12" ht="14.4" customHeight="1">
      <c r="B48" s="15"/>
      <c r="L48" s="15"/>
    </row>
    <row r="49" spans="2:12" ht="14.4" customHeight="1">
      <c r="B49" s="15"/>
      <c r="L49" s="15"/>
    </row>
    <row r="50" spans="2:12" s="1" customFormat="1" ht="14.4" customHeight="1">
      <c r="B50" s="26"/>
      <c r="D50" s="35" t="s">
        <v>48</v>
      </c>
      <c r="E50" s="36"/>
      <c r="F50" s="36"/>
      <c r="G50" s="35" t="s">
        <v>49</v>
      </c>
      <c r="H50" s="36"/>
      <c r="I50" s="36"/>
      <c r="J50" s="36"/>
      <c r="K50" s="36"/>
      <c r="L50" s="26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>
      <c r="B59" s="15"/>
      <c r="L59" s="15"/>
    </row>
    <row r="60" spans="2:12">
      <c r="B60" s="15"/>
      <c r="L60" s="15"/>
    </row>
    <row r="61" spans="2:12" s="1" customFormat="1" ht="13.2">
      <c r="B61" s="26"/>
      <c r="D61" s="37" t="s">
        <v>50</v>
      </c>
      <c r="E61" s="28"/>
      <c r="F61" s="103" t="s">
        <v>51</v>
      </c>
      <c r="G61" s="37" t="s">
        <v>50</v>
      </c>
      <c r="H61" s="28"/>
      <c r="I61" s="28"/>
      <c r="J61" s="104" t="s">
        <v>51</v>
      </c>
      <c r="K61" s="28"/>
      <c r="L61" s="26"/>
    </row>
    <row r="62" spans="2:12">
      <c r="B62" s="15"/>
      <c r="L62" s="15"/>
    </row>
    <row r="63" spans="2:12">
      <c r="B63" s="15"/>
      <c r="L63" s="15"/>
    </row>
    <row r="64" spans="2:12">
      <c r="B64" s="15"/>
      <c r="L64" s="15"/>
    </row>
    <row r="65" spans="2:12" s="1" customFormat="1" ht="13.2">
      <c r="B65" s="26"/>
      <c r="D65" s="35" t="s">
        <v>52</v>
      </c>
      <c r="E65" s="36"/>
      <c r="F65" s="36"/>
      <c r="G65" s="35" t="s">
        <v>53</v>
      </c>
      <c r="H65" s="36"/>
      <c r="I65" s="36"/>
      <c r="J65" s="36"/>
      <c r="K65" s="36"/>
      <c r="L65" s="26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>
      <c r="B74" s="15"/>
      <c r="L74" s="15"/>
    </row>
    <row r="75" spans="2:12">
      <c r="B75" s="15"/>
      <c r="L75" s="15"/>
    </row>
    <row r="76" spans="2:12" s="1" customFormat="1" ht="13.2">
      <c r="B76" s="26"/>
      <c r="D76" s="37" t="s">
        <v>50</v>
      </c>
      <c r="E76" s="28"/>
      <c r="F76" s="103" t="s">
        <v>51</v>
      </c>
      <c r="G76" s="37" t="s">
        <v>50</v>
      </c>
      <c r="H76" s="28"/>
      <c r="I76" s="28"/>
      <c r="J76" s="104" t="s">
        <v>51</v>
      </c>
      <c r="K76" s="28"/>
      <c r="L76" s="26"/>
    </row>
    <row r="77" spans="2:12" s="1" customFormat="1" ht="14.4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26"/>
    </row>
    <row r="81" spans="2:47" s="1" customFormat="1" ht="6.9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26"/>
    </row>
    <row r="82" spans="2:47" s="1" customFormat="1" ht="24.9" customHeight="1">
      <c r="B82" s="26"/>
      <c r="C82" s="16" t="s">
        <v>107</v>
      </c>
      <c r="L82" s="26"/>
    </row>
    <row r="83" spans="2:47" s="1" customFormat="1" ht="6.9" customHeight="1">
      <c r="B83" s="26"/>
      <c r="L83" s="26"/>
    </row>
    <row r="84" spans="2:47" s="1" customFormat="1" ht="12" customHeight="1">
      <c r="B84" s="26"/>
      <c r="C84" s="21" t="s">
        <v>14</v>
      </c>
      <c r="L84" s="26"/>
    </row>
    <row r="85" spans="2:47" s="1" customFormat="1" ht="16.5" customHeight="1">
      <c r="B85" s="26"/>
      <c r="E85" s="199" t="str">
        <f>E7</f>
        <v>Nové přípojky NN pro objekty č.p. 642, 840 a 648 ve Šluknově.</v>
      </c>
      <c r="F85" s="200"/>
      <c r="G85" s="200"/>
      <c r="H85" s="200"/>
      <c r="L85" s="26"/>
    </row>
    <row r="86" spans="2:47" s="1" customFormat="1" ht="12" customHeight="1">
      <c r="B86" s="26"/>
      <c r="C86" s="21" t="s">
        <v>103</v>
      </c>
      <c r="L86" s="26"/>
    </row>
    <row r="87" spans="2:47" s="1" customFormat="1" ht="30" customHeight="1">
      <c r="B87" s="26"/>
      <c r="E87" s="185" t="str">
        <f>E9</f>
        <v>SO 01 - Instalace kabelového vedení včetně el. poj. skříněk a pilířů</v>
      </c>
      <c r="F87" s="198"/>
      <c r="G87" s="198"/>
      <c r="H87" s="198"/>
      <c r="L87" s="26"/>
    </row>
    <row r="88" spans="2:47" s="1" customFormat="1" ht="6.9" customHeight="1">
      <c r="B88" s="26"/>
      <c r="L88" s="26"/>
    </row>
    <row r="89" spans="2:47" s="1" customFormat="1" ht="12" customHeight="1">
      <c r="B89" s="26"/>
      <c r="C89" s="21" t="s">
        <v>18</v>
      </c>
      <c r="F89" s="19" t="str">
        <f>F12</f>
        <v>Šluknov</v>
      </c>
      <c r="I89" s="21" t="s">
        <v>20</v>
      </c>
      <c r="J89" s="46" t="str">
        <f>IF(J12="","",J12)</f>
        <v>17. 9. 2024</v>
      </c>
      <c r="L89" s="26"/>
    </row>
    <row r="90" spans="2:47" s="1" customFormat="1" ht="6.9" customHeight="1">
      <c r="B90" s="26"/>
      <c r="L90" s="26"/>
    </row>
    <row r="91" spans="2:47" s="1" customFormat="1" ht="15.15" customHeight="1">
      <c r="B91" s="26"/>
      <c r="C91" s="21" t="s">
        <v>22</v>
      </c>
      <c r="F91" s="19" t="str">
        <f>E15</f>
        <v>Město Šluknov</v>
      </c>
      <c r="I91" s="21" t="s">
        <v>28</v>
      </c>
      <c r="J91" s="22" t="str">
        <f>E21</f>
        <v xml:space="preserve"> </v>
      </c>
      <c r="L91" s="26"/>
    </row>
    <row r="92" spans="2:47" s="1" customFormat="1" ht="15.15" customHeight="1">
      <c r="B92" s="26"/>
      <c r="C92" s="21" t="s">
        <v>26</v>
      </c>
      <c r="F92" s="19" t="str">
        <f>IF(E18="","",E18)</f>
        <v xml:space="preserve"> </v>
      </c>
      <c r="I92" s="21" t="s">
        <v>30</v>
      </c>
      <c r="J92" s="22" t="str">
        <f>E24</f>
        <v>V A M A s.r.o.</v>
      </c>
      <c r="L92" s="26"/>
    </row>
    <row r="93" spans="2:47" s="1" customFormat="1" ht="10.35" customHeight="1">
      <c r="B93" s="26"/>
      <c r="L93" s="26"/>
    </row>
    <row r="94" spans="2:47" s="1" customFormat="1" ht="29.25" customHeight="1">
      <c r="B94" s="26"/>
      <c r="C94" s="105" t="s">
        <v>108</v>
      </c>
      <c r="D94" s="91"/>
      <c r="E94" s="91"/>
      <c r="F94" s="91"/>
      <c r="G94" s="91"/>
      <c r="H94" s="91"/>
      <c r="I94" s="91"/>
      <c r="J94" s="106" t="s">
        <v>109</v>
      </c>
      <c r="K94" s="91"/>
      <c r="L94" s="26"/>
    </row>
    <row r="95" spans="2:47" s="1" customFormat="1" ht="10.35" customHeight="1">
      <c r="B95" s="26"/>
      <c r="L95" s="26"/>
    </row>
    <row r="96" spans="2:47" s="1" customFormat="1" ht="22.8" customHeight="1">
      <c r="B96" s="26"/>
      <c r="C96" s="107" t="s">
        <v>110</v>
      </c>
      <c r="J96" s="60">
        <f>J135</f>
        <v>0</v>
      </c>
      <c r="L96" s="26"/>
      <c r="AU96" s="12" t="s">
        <v>111</v>
      </c>
    </row>
    <row r="97" spans="2:12" s="8" customFormat="1" ht="24.9" customHeight="1">
      <c r="B97" s="108"/>
      <c r="D97" s="109" t="s">
        <v>112</v>
      </c>
      <c r="E97" s="110"/>
      <c r="F97" s="110"/>
      <c r="G97" s="110"/>
      <c r="H97" s="110"/>
      <c r="I97" s="110"/>
      <c r="J97" s="111">
        <f>J136</f>
        <v>0</v>
      </c>
      <c r="L97" s="108"/>
    </row>
    <row r="98" spans="2:12" s="8" customFormat="1" ht="24.9" customHeight="1">
      <c r="B98" s="108"/>
      <c r="D98" s="109" t="s">
        <v>113</v>
      </c>
      <c r="E98" s="110"/>
      <c r="F98" s="110"/>
      <c r="G98" s="110"/>
      <c r="H98" s="110"/>
      <c r="I98" s="110"/>
      <c r="J98" s="111">
        <f>J165</f>
        <v>0</v>
      </c>
      <c r="L98" s="108"/>
    </row>
    <row r="99" spans="2:12" s="8" customFormat="1" ht="24.9" customHeight="1">
      <c r="B99" s="108"/>
      <c r="D99" s="109" t="s">
        <v>114</v>
      </c>
      <c r="E99" s="110"/>
      <c r="F99" s="110"/>
      <c r="G99" s="110"/>
      <c r="H99" s="110"/>
      <c r="I99" s="110"/>
      <c r="J99" s="111">
        <f>J246</f>
        <v>0</v>
      </c>
      <c r="L99" s="108"/>
    </row>
    <row r="100" spans="2:12" s="8" customFormat="1" ht="24.9" customHeight="1">
      <c r="B100" s="108"/>
      <c r="D100" s="109" t="s">
        <v>115</v>
      </c>
      <c r="E100" s="110"/>
      <c r="F100" s="110"/>
      <c r="G100" s="110"/>
      <c r="H100" s="110"/>
      <c r="I100" s="110"/>
      <c r="J100" s="111">
        <f>J314</f>
        <v>0</v>
      </c>
      <c r="L100" s="108"/>
    </row>
    <row r="101" spans="2:12" s="8" customFormat="1" ht="24.9" customHeight="1">
      <c r="B101" s="108"/>
      <c r="D101" s="109" t="s">
        <v>116</v>
      </c>
      <c r="E101" s="110"/>
      <c r="F101" s="110"/>
      <c r="G101" s="110"/>
      <c r="H101" s="110"/>
      <c r="I101" s="110"/>
      <c r="J101" s="111">
        <f>J364</f>
        <v>0</v>
      </c>
      <c r="L101" s="108"/>
    </row>
    <row r="102" spans="2:12" s="8" customFormat="1" ht="24.9" customHeight="1">
      <c r="B102" s="108"/>
      <c r="D102" s="109" t="s">
        <v>117</v>
      </c>
      <c r="E102" s="110"/>
      <c r="F102" s="110"/>
      <c r="G102" s="110"/>
      <c r="H102" s="110"/>
      <c r="I102" s="110"/>
      <c r="J102" s="111">
        <f>J384</f>
        <v>0</v>
      </c>
      <c r="L102" s="108"/>
    </row>
    <row r="103" spans="2:12" s="8" customFormat="1" ht="24.9" customHeight="1">
      <c r="B103" s="108"/>
      <c r="D103" s="109" t="s">
        <v>118</v>
      </c>
      <c r="E103" s="110"/>
      <c r="F103" s="110"/>
      <c r="G103" s="110"/>
      <c r="H103" s="110"/>
      <c r="I103" s="110"/>
      <c r="J103" s="111">
        <f>J413</f>
        <v>0</v>
      </c>
      <c r="L103" s="108"/>
    </row>
    <row r="104" spans="2:12" s="8" customFormat="1" ht="24.9" customHeight="1">
      <c r="B104" s="108"/>
      <c r="D104" s="109" t="s">
        <v>119</v>
      </c>
      <c r="E104" s="110"/>
      <c r="F104" s="110"/>
      <c r="G104" s="110"/>
      <c r="H104" s="110"/>
      <c r="I104" s="110"/>
      <c r="J104" s="111">
        <f>J467</f>
        <v>0</v>
      </c>
      <c r="L104" s="108"/>
    </row>
    <row r="105" spans="2:12" s="8" customFormat="1" ht="24.9" customHeight="1">
      <c r="B105" s="108"/>
      <c r="D105" s="109" t="s">
        <v>120</v>
      </c>
      <c r="E105" s="110"/>
      <c r="F105" s="110"/>
      <c r="G105" s="110"/>
      <c r="H105" s="110"/>
      <c r="I105" s="110"/>
      <c r="J105" s="111">
        <f>J496</f>
        <v>0</v>
      </c>
      <c r="L105" s="108"/>
    </row>
    <row r="106" spans="2:12" s="8" customFormat="1" ht="24.9" customHeight="1">
      <c r="B106" s="108"/>
      <c r="D106" s="109" t="s">
        <v>121</v>
      </c>
      <c r="E106" s="110"/>
      <c r="F106" s="110"/>
      <c r="G106" s="110"/>
      <c r="H106" s="110"/>
      <c r="I106" s="110"/>
      <c r="J106" s="111">
        <f>J549</f>
        <v>0</v>
      </c>
      <c r="L106" s="108"/>
    </row>
    <row r="107" spans="2:12" s="8" customFormat="1" ht="24.9" customHeight="1">
      <c r="B107" s="108"/>
      <c r="D107" s="109" t="s">
        <v>122</v>
      </c>
      <c r="E107" s="110"/>
      <c r="F107" s="110"/>
      <c r="G107" s="110"/>
      <c r="H107" s="110"/>
      <c r="I107" s="110"/>
      <c r="J107" s="111">
        <f>J599</f>
        <v>0</v>
      </c>
      <c r="L107" s="108"/>
    </row>
    <row r="108" spans="2:12" s="8" customFormat="1" ht="24.9" customHeight="1">
      <c r="B108" s="108"/>
      <c r="D108" s="109" t="s">
        <v>123</v>
      </c>
      <c r="E108" s="110"/>
      <c r="F108" s="110"/>
      <c r="G108" s="110"/>
      <c r="H108" s="110"/>
      <c r="I108" s="110"/>
      <c r="J108" s="111">
        <f>J626</f>
        <v>0</v>
      </c>
      <c r="L108" s="108"/>
    </row>
    <row r="109" spans="2:12" s="8" customFormat="1" ht="24.9" customHeight="1">
      <c r="B109" s="108"/>
      <c r="D109" s="109" t="s">
        <v>124</v>
      </c>
      <c r="E109" s="110"/>
      <c r="F109" s="110"/>
      <c r="G109" s="110"/>
      <c r="H109" s="110"/>
      <c r="I109" s="110"/>
      <c r="J109" s="111">
        <f>J677</f>
        <v>0</v>
      </c>
      <c r="L109" s="108"/>
    </row>
    <row r="110" spans="2:12" s="8" customFormat="1" ht="24.9" customHeight="1">
      <c r="B110" s="108"/>
      <c r="D110" s="109" t="s">
        <v>125</v>
      </c>
      <c r="E110" s="110"/>
      <c r="F110" s="110"/>
      <c r="G110" s="110"/>
      <c r="H110" s="110"/>
      <c r="I110" s="110"/>
      <c r="J110" s="111">
        <f>J723</f>
        <v>0</v>
      </c>
      <c r="L110" s="108"/>
    </row>
    <row r="111" spans="2:12" s="8" customFormat="1" ht="24.9" customHeight="1">
      <c r="B111" s="108"/>
      <c r="D111" s="109" t="s">
        <v>126</v>
      </c>
      <c r="E111" s="110"/>
      <c r="F111" s="110"/>
      <c r="G111" s="110"/>
      <c r="H111" s="110"/>
      <c r="I111" s="110"/>
      <c r="J111" s="111">
        <f>J736</f>
        <v>0</v>
      </c>
      <c r="L111" s="108"/>
    </row>
    <row r="112" spans="2:12" s="1" customFormat="1" ht="21.75" customHeight="1">
      <c r="B112" s="26"/>
      <c r="L112" s="26"/>
    </row>
    <row r="113" spans="2:14" s="1" customFormat="1" ht="6.9" customHeight="1">
      <c r="B113" s="26"/>
      <c r="L113" s="26"/>
    </row>
    <row r="114" spans="2:14" s="1" customFormat="1" ht="29.25" customHeight="1">
      <c r="B114" s="26"/>
      <c r="C114" s="107" t="s">
        <v>127</v>
      </c>
      <c r="J114" s="112">
        <v>0</v>
      </c>
      <c r="L114" s="26"/>
      <c r="N114" s="113" t="s">
        <v>39</v>
      </c>
    </row>
    <row r="115" spans="2:14" s="1" customFormat="1" ht="18" customHeight="1">
      <c r="B115" s="26"/>
      <c r="L115" s="26"/>
    </row>
    <row r="116" spans="2:14" s="1" customFormat="1" ht="29.25" customHeight="1">
      <c r="B116" s="26"/>
      <c r="C116" s="90" t="s">
        <v>101</v>
      </c>
      <c r="D116" s="91"/>
      <c r="E116" s="91"/>
      <c r="F116" s="91"/>
      <c r="G116" s="91"/>
      <c r="H116" s="91"/>
      <c r="I116" s="91"/>
      <c r="J116" s="92">
        <f>ROUND(J96+J114,2)</f>
        <v>0</v>
      </c>
      <c r="K116" s="91"/>
      <c r="L116" s="26"/>
    </row>
    <row r="117" spans="2:14" s="1" customFormat="1" ht="6.9" customHeight="1"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26"/>
    </row>
    <row r="121" spans="2:14" s="1" customFormat="1" ht="6.9" customHeight="1"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26"/>
    </row>
    <row r="122" spans="2:14" s="1" customFormat="1" ht="24.9" customHeight="1">
      <c r="B122" s="26"/>
      <c r="C122" s="16" t="s">
        <v>128</v>
      </c>
      <c r="L122" s="26"/>
    </row>
    <row r="123" spans="2:14" s="1" customFormat="1" ht="6.9" customHeight="1">
      <c r="B123" s="26"/>
      <c r="L123" s="26"/>
    </row>
    <row r="124" spans="2:14" s="1" customFormat="1" ht="12" customHeight="1">
      <c r="B124" s="26"/>
      <c r="C124" s="21" t="s">
        <v>14</v>
      </c>
      <c r="L124" s="26"/>
    </row>
    <row r="125" spans="2:14" s="1" customFormat="1" ht="16.5" customHeight="1">
      <c r="B125" s="26"/>
      <c r="E125" s="199" t="str">
        <f>E7</f>
        <v>Nové přípojky NN pro objekty č.p. 642, 840 a 648 ve Šluknově.</v>
      </c>
      <c r="F125" s="200"/>
      <c r="G125" s="200"/>
      <c r="H125" s="200"/>
      <c r="L125" s="26"/>
    </row>
    <row r="126" spans="2:14" s="1" customFormat="1" ht="12" customHeight="1">
      <c r="B126" s="26"/>
      <c r="C126" s="21" t="s">
        <v>103</v>
      </c>
      <c r="L126" s="26"/>
    </row>
    <row r="127" spans="2:14" s="1" customFormat="1" ht="30" customHeight="1">
      <c r="B127" s="26"/>
      <c r="E127" s="185" t="str">
        <f>E9</f>
        <v>SO 01 - Instalace kabelového vedení včetně el. poj. skříněk a pilířů</v>
      </c>
      <c r="F127" s="198"/>
      <c r="G127" s="198"/>
      <c r="H127" s="198"/>
      <c r="L127" s="26"/>
    </row>
    <row r="128" spans="2:14" s="1" customFormat="1" ht="6.9" customHeight="1">
      <c r="B128" s="26"/>
      <c r="L128" s="26"/>
    </row>
    <row r="129" spans="2:65" s="1" customFormat="1" ht="12" customHeight="1">
      <c r="B129" s="26"/>
      <c r="C129" s="21" t="s">
        <v>18</v>
      </c>
      <c r="F129" s="19" t="str">
        <f>F12</f>
        <v>Šluknov</v>
      </c>
      <c r="I129" s="21" t="s">
        <v>20</v>
      </c>
      <c r="J129" s="46" t="str">
        <f>IF(J12="","",J12)</f>
        <v>17. 9. 2024</v>
      </c>
      <c r="L129" s="26"/>
    </row>
    <row r="130" spans="2:65" s="1" customFormat="1" ht="6.9" customHeight="1">
      <c r="B130" s="26"/>
      <c r="L130" s="26"/>
    </row>
    <row r="131" spans="2:65" s="1" customFormat="1" ht="15.15" customHeight="1">
      <c r="B131" s="26"/>
      <c r="C131" s="21" t="s">
        <v>22</v>
      </c>
      <c r="F131" s="19" t="str">
        <f>E15</f>
        <v>Město Šluknov</v>
      </c>
      <c r="I131" s="21" t="s">
        <v>28</v>
      </c>
      <c r="J131" s="22" t="str">
        <f>E21</f>
        <v xml:space="preserve"> </v>
      </c>
      <c r="L131" s="26"/>
    </row>
    <row r="132" spans="2:65" s="1" customFormat="1" ht="15.15" customHeight="1">
      <c r="B132" s="26"/>
      <c r="C132" s="21" t="s">
        <v>26</v>
      </c>
      <c r="F132" s="19" t="str">
        <f>IF(E18="","",E18)</f>
        <v xml:space="preserve"> </v>
      </c>
      <c r="I132" s="21" t="s">
        <v>30</v>
      </c>
      <c r="J132" s="22" t="str">
        <f>E24</f>
        <v>V A M A s.r.o.</v>
      </c>
      <c r="L132" s="26"/>
    </row>
    <row r="133" spans="2:65" s="1" customFormat="1" ht="10.35" customHeight="1">
      <c r="B133" s="26"/>
      <c r="L133" s="26"/>
    </row>
    <row r="134" spans="2:65" s="9" customFormat="1" ht="29.25" customHeight="1">
      <c r="B134" s="114"/>
      <c r="C134" s="115" t="s">
        <v>129</v>
      </c>
      <c r="D134" s="116" t="s">
        <v>60</v>
      </c>
      <c r="E134" s="116" t="s">
        <v>56</v>
      </c>
      <c r="F134" s="116" t="s">
        <v>57</v>
      </c>
      <c r="G134" s="116" t="s">
        <v>130</v>
      </c>
      <c r="H134" s="116" t="s">
        <v>131</v>
      </c>
      <c r="I134" s="116" t="s">
        <v>132</v>
      </c>
      <c r="J134" s="117" t="s">
        <v>109</v>
      </c>
      <c r="K134" s="118" t="s">
        <v>133</v>
      </c>
      <c r="L134" s="114"/>
      <c r="M134" s="53" t="s">
        <v>1</v>
      </c>
      <c r="N134" s="54" t="s">
        <v>39</v>
      </c>
      <c r="O134" s="54" t="s">
        <v>134</v>
      </c>
      <c r="P134" s="54" t="s">
        <v>135</v>
      </c>
      <c r="Q134" s="54" t="s">
        <v>136</v>
      </c>
      <c r="R134" s="54" t="s">
        <v>137</v>
      </c>
      <c r="S134" s="54" t="s">
        <v>138</v>
      </c>
      <c r="T134" s="55" t="s">
        <v>139</v>
      </c>
    </row>
    <row r="135" spans="2:65" s="1" customFormat="1" ht="22.8" customHeight="1">
      <c r="B135" s="26"/>
      <c r="C135" s="58" t="s">
        <v>140</v>
      </c>
      <c r="J135" s="119">
        <f>BK135</f>
        <v>0</v>
      </c>
      <c r="L135" s="26"/>
      <c r="M135" s="56"/>
      <c r="N135" s="47"/>
      <c r="O135" s="47"/>
      <c r="P135" s="120">
        <f>P136+P165+P246+P314+P364+P384+P413+P467+P496+P549+P599+P626+P677+P723+P736</f>
        <v>1063.0023679999999</v>
      </c>
      <c r="Q135" s="47"/>
      <c r="R135" s="120">
        <f>R136+R165+R246+R314+R364+R384+R413+R467+R496+R549+R599+R626+R677+R723+R736</f>
        <v>95.436371560000012</v>
      </c>
      <c r="S135" s="47"/>
      <c r="T135" s="121">
        <f>T136+T165+T246+T314+T364+T384+T413+T467+T496+T549+T599+T626+T677+T723+T736</f>
        <v>29.038489999999999</v>
      </c>
      <c r="AT135" s="12" t="s">
        <v>74</v>
      </c>
      <c r="AU135" s="12" t="s">
        <v>111</v>
      </c>
      <c r="BK135" s="122">
        <f>BK136+BK165+BK246+BK314+BK364+BK384+BK413+BK467+BK496+BK549+BK599+BK626+BK677+BK723+BK736</f>
        <v>0</v>
      </c>
    </row>
    <row r="136" spans="2:65" s="10" customFormat="1" ht="25.95" customHeight="1">
      <c r="B136" s="123"/>
      <c r="D136" s="124" t="s">
        <v>74</v>
      </c>
      <c r="E136" s="125" t="s">
        <v>141</v>
      </c>
      <c r="F136" s="125" t="s">
        <v>142</v>
      </c>
      <c r="J136" s="126">
        <f>BK136</f>
        <v>0</v>
      </c>
      <c r="L136" s="123"/>
      <c r="M136" s="127"/>
      <c r="P136" s="128">
        <f>SUM(P137:P164)</f>
        <v>7.3490000000000011</v>
      </c>
      <c r="R136" s="128">
        <f>SUM(R137:R164)</f>
        <v>7.4983680000000011E-2</v>
      </c>
      <c r="T136" s="129">
        <f>SUM(T137:T164)</f>
        <v>0</v>
      </c>
      <c r="AR136" s="124" t="s">
        <v>83</v>
      </c>
      <c r="AT136" s="130" t="s">
        <v>74</v>
      </c>
      <c r="AU136" s="130" t="s">
        <v>75</v>
      </c>
      <c r="AY136" s="124" t="s">
        <v>143</v>
      </c>
      <c r="BK136" s="131">
        <f>SUM(BK137:BK164)</f>
        <v>0</v>
      </c>
    </row>
    <row r="137" spans="2:65" s="1" customFormat="1" ht="33" customHeight="1">
      <c r="B137" s="132"/>
      <c r="C137" s="133" t="s">
        <v>83</v>
      </c>
      <c r="D137" s="133" t="s">
        <v>144</v>
      </c>
      <c r="E137" s="134" t="s">
        <v>145</v>
      </c>
      <c r="F137" s="135" t="s">
        <v>146</v>
      </c>
      <c r="G137" s="136" t="s">
        <v>147</v>
      </c>
      <c r="H137" s="137">
        <v>2</v>
      </c>
      <c r="I137" s="138"/>
      <c r="J137" s="138">
        <f>ROUND(I137*H137,2)</f>
        <v>0</v>
      </c>
      <c r="K137" s="139"/>
      <c r="L137" s="26"/>
      <c r="M137" s="140" t="s">
        <v>1</v>
      </c>
      <c r="N137" s="113" t="s">
        <v>40</v>
      </c>
      <c r="O137" s="141">
        <v>0.33700000000000002</v>
      </c>
      <c r="P137" s="141">
        <f>O137*H137</f>
        <v>0.67400000000000004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148</v>
      </c>
      <c r="AT137" s="143" t="s">
        <v>144</v>
      </c>
      <c r="AU137" s="143" t="s">
        <v>83</v>
      </c>
      <c r="AY137" s="12" t="s">
        <v>143</v>
      </c>
      <c r="BE137" s="86">
        <f>IF(N137="základní",J137,0)</f>
        <v>0</v>
      </c>
      <c r="BF137" s="86">
        <f>IF(N137="snížená",J137,0)</f>
        <v>0</v>
      </c>
      <c r="BG137" s="86">
        <f>IF(N137="zákl. přenesená",J137,0)</f>
        <v>0</v>
      </c>
      <c r="BH137" s="86">
        <f>IF(N137="sníž. přenesená",J137,0)</f>
        <v>0</v>
      </c>
      <c r="BI137" s="86">
        <f>IF(N137="nulová",J137,0)</f>
        <v>0</v>
      </c>
      <c r="BJ137" s="12" t="s">
        <v>83</v>
      </c>
      <c r="BK137" s="86">
        <f>ROUND(I137*H137,2)</f>
        <v>0</v>
      </c>
      <c r="BL137" s="12" t="s">
        <v>148</v>
      </c>
      <c r="BM137" s="143" t="s">
        <v>149</v>
      </c>
    </row>
    <row r="138" spans="2:65" s="1" customFormat="1">
      <c r="B138" s="26"/>
      <c r="D138" s="144" t="s">
        <v>150</v>
      </c>
      <c r="F138" s="145" t="s">
        <v>151</v>
      </c>
      <c r="L138" s="26"/>
      <c r="M138" s="146"/>
      <c r="T138" s="50"/>
      <c r="AT138" s="12" t="s">
        <v>150</v>
      </c>
      <c r="AU138" s="12" t="s">
        <v>83</v>
      </c>
    </row>
    <row r="139" spans="2:65" s="1" customFormat="1" ht="33" customHeight="1">
      <c r="B139" s="132"/>
      <c r="C139" s="133" t="s">
        <v>85</v>
      </c>
      <c r="D139" s="133" t="s">
        <v>144</v>
      </c>
      <c r="E139" s="134" t="s">
        <v>152</v>
      </c>
      <c r="F139" s="135" t="s">
        <v>153</v>
      </c>
      <c r="G139" s="136" t="s">
        <v>147</v>
      </c>
      <c r="H139" s="137">
        <v>6</v>
      </c>
      <c r="I139" s="138"/>
      <c r="J139" s="138">
        <f>ROUND(I139*H139,2)</f>
        <v>0</v>
      </c>
      <c r="K139" s="139"/>
      <c r="L139" s="26"/>
      <c r="M139" s="140" t="s">
        <v>1</v>
      </c>
      <c r="N139" s="113" t="s">
        <v>40</v>
      </c>
      <c r="O139" s="141">
        <v>0.50600000000000001</v>
      </c>
      <c r="P139" s="141">
        <f>O139*H139</f>
        <v>3.036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148</v>
      </c>
      <c r="AT139" s="143" t="s">
        <v>144</v>
      </c>
      <c r="AU139" s="143" t="s">
        <v>83</v>
      </c>
      <c r="AY139" s="12" t="s">
        <v>143</v>
      </c>
      <c r="BE139" s="86">
        <f>IF(N139="základní",J139,0)</f>
        <v>0</v>
      </c>
      <c r="BF139" s="86">
        <f>IF(N139="snížená",J139,0)</f>
        <v>0</v>
      </c>
      <c r="BG139" s="86">
        <f>IF(N139="zákl. přenesená",J139,0)</f>
        <v>0</v>
      </c>
      <c r="BH139" s="86">
        <f>IF(N139="sníž. přenesená",J139,0)</f>
        <v>0</v>
      </c>
      <c r="BI139" s="86">
        <f>IF(N139="nulová",J139,0)</f>
        <v>0</v>
      </c>
      <c r="BJ139" s="12" t="s">
        <v>83</v>
      </c>
      <c r="BK139" s="86">
        <f>ROUND(I139*H139,2)</f>
        <v>0</v>
      </c>
      <c r="BL139" s="12" t="s">
        <v>148</v>
      </c>
      <c r="BM139" s="143" t="s">
        <v>154</v>
      </c>
    </row>
    <row r="140" spans="2:65" s="1" customFormat="1">
      <c r="B140" s="26"/>
      <c r="D140" s="144" t="s">
        <v>150</v>
      </c>
      <c r="F140" s="145" t="s">
        <v>155</v>
      </c>
      <c r="L140" s="26"/>
      <c r="M140" s="146"/>
      <c r="T140" s="50"/>
      <c r="AT140" s="12" t="s">
        <v>150</v>
      </c>
      <c r="AU140" s="12" t="s">
        <v>83</v>
      </c>
    </row>
    <row r="141" spans="2:65" s="1" customFormat="1" ht="33" customHeight="1">
      <c r="B141" s="132"/>
      <c r="C141" s="133" t="s">
        <v>156</v>
      </c>
      <c r="D141" s="133" t="s">
        <v>144</v>
      </c>
      <c r="E141" s="134" t="s">
        <v>157</v>
      </c>
      <c r="F141" s="135" t="s">
        <v>158</v>
      </c>
      <c r="G141" s="136" t="s">
        <v>147</v>
      </c>
      <c r="H141" s="137">
        <v>4</v>
      </c>
      <c r="I141" s="138"/>
      <c r="J141" s="138">
        <f>ROUND(I141*H141,2)</f>
        <v>0</v>
      </c>
      <c r="K141" s="139"/>
      <c r="L141" s="26"/>
      <c r="M141" s="140" t="s">
        <v>1</v>
      </c>
      <c r="N141" s="113" t="s">
        <v>40</v>
      </c>
      <c r="O141" s="141">
        <v>0.17899999999999999</v>
      </c>
      <c r="P141" s="141">
        <f>O141*H141</f>
        <v>0.71599999999999997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148</v>
      </c>
      <c r="AT141" s="143" t="s">
        <v>144</v>
      </c>
      <c r="AU141" s="143" t="s">
        <v>83</v>
      </c>
      <c r="AY141" s="12" t="s">
        <v>143</v>
      </c>
      <c r="BE141" s="86">
        <f>IF(N141="základní",J141,0)</f>
        <v>0</v>
      </c>
      <c r="BF141" s="86">
        <f>IF(N141="snížená",J141,0)</f>
        <v>0</v>
      </c>
      <c r="BG141" s="86">
        <f>IF(N141="zákl. přenesená",J141,0)</f>
        <v>0</v>
      </c>
      <c r="BH141" s="86">
        <f>IF(N141="sníž. přenesená",J141,0)</f>
        <v>0</v>
      </c>
      <c r="BI141" s="86">
        <f>IF(N141="nulová",J141,0)</f>
        <v>0</v>
      </c>
      <c r="BJ141" s="12" t="s">
        <v>83</v>
      </c>
      <c r="BK141" s="86">
        <f>ROUND(I141*H141,2)</f>
        <v>0</v>
      </c>
      <c r="BL141" s="12" t="s">
        <v>148</v>
      </c>
      <c r="BM141" s="143" t="s">
        <v>159</v>
      </c>
    </row>
    <row r="142" spans="2:65" s="1" customFormat="1">
      <c r="B142" s="26"/>
      <c r="D142" s="144" t="s">
        <v>150</v>
      </c>
      <c r="F142" s="145" t="s">
        <v>160</v>
      </c>
      <c r="L142" s="26"/>
      <c r="M142" s="146"/>
      <c r="T142" s="50"/>
      <c r="AT142" s="12" t="s">
        <v>150</v>
      </c>
      <c r="AU142" s="12" t="s">
        <v>83</v>
      </c>
    </row>
    <row r="143" spans="2:65" s="1" customFormat="1" ht="24.15" customHeight="1">
      <c r="B143" s="132"/>
      <c r="C143" s="133" t="s">
        <v>148</v>
      </c>
      <c r="D143" s="133" t="s">
        <v>144</v>
      </c>
      <c r="E143" s="134" t="s">
        <v>161</v>
      </c>
      <c r="F143" s="135" t="s">
        <v>162</v>
      </c>
      <c r="G143" s="136" t="s">
        <v>147</v>
      </c>
      <c r="H143" s="137">
        <v>3</v>
      </c>
      <c r="I143" s="138"/>
      <c r="J143" s="138">
        <f>ROUND(I143*H143,2)</f>
        <v>0</v>
      </c>
      <c r="K143" s="139"/>
      <c r="L143" s="26"/>
      <c r="M143" s="140" t="s">
        <v>1</v>
      </c>
      <c r="N143" s="113" t="s">
        <v>40</v>
      </c>
      <c r="O143" s="141">
        <v>2.5999999999999999E-2</v>
      </c>
      <c r="P143" s="141">
        <f>O143*H143</f>
        <v>7.8E-2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148</v>
      </c>
      <c r="AT143" s="143" t="s">
        <v>144</v>
      </c>
      <c r="AU143" s="143" t="s">
        <v>83</v>
      </c>
      <c r="AY143" s="12" t="s">
        <v>143</v>
      </c>
      <c r="BE143" s="86">
        <f>IF(N143="základní",J143,0)</f>
        <v>0</v>
      </c>
      <c r="BF143" s="86">
        <f>IF(N143="snížená",J143,0)</f>
        <v>0</v>
      </c>
      <c r="BG143" s="86">
        <f>IF(N143="zákl. přenesená",J143,0)</f>
        <v>0</v>
      </c>
      <c r="BH143" s="86">
        <f>IF(N143="sníž. přenesená",J143,0)</f>
        <v>0</v>
      </c>
      <c r="BI143" s="86">
        <f>IF(N143="nulová",J143,0)</f>
        <v>0</v>
      </c>
      <c r="BJ143" s="12" t="s">
        <v>83</v>
      </c>
      <c r="BK143" s="86">
        <f>ROUND(I143*H143,2)</f>
        <v>0</v>
      </c>
      <c r="BL143" s="12" t="s">
        <v>148</v>
      </c>
      <c r="BM143" s="143" t="s">
        <v>163</v>
      </c>
    </row>
    <row r="144" spans="2:65" s="1" customFormat="1">
      <c r="B144" s="26"/>
      <c r="D144" s="144" t="s">
        <v>150</v>
      </c>
      <c r="F144" s="145" t="s">
        <v>164</v>
      </c>
      <c r="L144" s="26"/>
      <c r="M144" s="146"/>
      <c r="T144" s="50"/>
      <c r="AT144" s="12" t="s">
        <v>150</v>
      </c>
      <c r="AU144" s="12" t="s">
        <v>83</v>
      </c>
    </row>
    <row r="145" spans="2:65" s="1" customFormat="1" ht="16.5" customHeight="1">
      <c r="B145" s="132"/>
      <c r="C145" s="147" t="s">
        <v>165</v>
      </c>
      <c r="D145" s="147" t="s">
        <v>166</v>
      </c>
      <c r="E145" s="148" t="s">
        <v>167</v>
      </c>
      <c r="F145" s="149" t="s">
        <v>168</v>
      </c>
      <c r="G145" s="150" t="s">
        <v>147</v>
      </c>
      <c r="H145" s="151">
        <v>3</v>
      </c>
      <c r="I145" s="152"/>
      <c r="J145" s="152">
        <f>ROUND(I145*H145,2)</f>
        <v>0</v>
      </c>
      <c r="K145" s="153"/>
      <c r="L145" s="154"/>
      <c r="M145" s="155" t="s">
        <v>1</v>
      </c>
      <c r="N145" s="156" t="s">
        <v>40</v>
      </c>
      <c r="O145" s="141">
        <v>0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169</v>
      </c>
      <c r="AT145" s="143" t="s">
        <v>166</v>
      </c>
      <c r="AU145" s="143" t="s">
        <v>83</v>
      </c>
      <c r="AY145" s="12" t="s">
        <v>143</v>
      </c>
      <c r="BE145" s="86">
        <f>IF(N145="základní",J145,0)</f>
        <v>0</v>
      </c>
      <c r="BF145" s="86">
        <f>IF(N145="snížená",J145,0)</f>
        <v>0</v>
      </c>
      <c r="BG145" s="86">
        <f>IF(N145="zákl. přenesená",J145,0)</f>
        <v>0</v>
      </c>
      <c r="BH145" s="86">
        <f>IF(N145="sníž. přenesená",J145,0)</f>
        <v>0</v>
      </c>
      <c r="BI145" s="86">
        <f>IF(N145="nulová",J145,0)</f>
        <v>0</v>
      </c>
      <c r="BJ145" s="12" t="s">
        <v>83</v>
      </c>
      <c r="BK145" s="86">
        <f>ROUND(I145*H145,2)</f>
        <v>0</v>
      </c>
      <c r="BL145" s="12" t="s">
        <v>148</v>
      </c>
      <c r="BM145" s="143" t="s">
        <v>170</v>
      </c>
    </row>
    <row r="146" spans="2:65" s="1" customFormat="1" ht="24.15" customHeight="1">
      <c r="B146" s="132"/>
      <c r="C146" s="133" t="s">
        <v>171</v>
      </c>
      <c r="D146" s="133" t="s">
        <v>144</v>
      </c>
      <c r="E146" s="134" t="s">
        <v>172</v>
      </c>
      <c r="F146" s="135" t="s">
        <v>173</v>
      </c>
      <c r="G146" s="136" t="s">
        <v>147</v>
      </c>
      <c r="H146" s="137">
        <v>9</v>
      </c>
      <c r="I146" s="138"/>
      <c r="J146" s="138">
        <f>ROUND(I146*H146,2)</f>
        <v>0</v>
      </c>
      <c r="K146" s="139"/>
      <c r="L146" s="26"/>
      <c r="M146" s="140" t="s">
        <v>1</v>
      </c>
      <c r="N146" s="113" t="s">
        <v>40</v>
      </c>
      <c r="O146" s="141">
        <v>1.6E-2</v>
      </c>
      <c r="P146" s="141">
        <f>O146*H146</f>
        <v>0.14400000000000002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148</v>
      </c>
      <c r="AT146" s="143" t="s">
        <v>144</v>
      </c>
      <c r="AU146" s="143" t="s">
        <v>83</v>
      </c>
      <c r="AY146" s="12" t="s">
        <v>143</v>
      </c>
      <c r="BE146" s="86">
        <f>IF(N146="základní",J146,0)</f>
        <v>0</v>
      </c>
      <c r="BF146" s="86">
        <f>IF(N146="snížená",J146,0)</f>
        <v>0</v>
      </c>
      <c r="BG146" s="86">
        <f>IF(N146="zákl. přenesená",J146,0)</f>
        <v>0</v>
      </c>
      <c r="BH146" s="86">
        <f>IF(N146="sníž. přenesená",J146,0)</f>
        <v>0</v>
      </c>
      <c r="BI146" s="86">
        <f>IF(N146="nulová",J146,0)</f>
        <v>0</v>
      </c>
      <c r="BJ146" s="12" t="s">
        <v>83</v>
      </c>
      <c r="BK146" s="86">
        <f>ROUND(I146*H146,2)</f>
        <v>0</v>
      </c>
      <c r="BL146" s="12" t="s">
        <v>148</v>
      </c>
      <c r="BM146" s="143" t="s">
        <v>174</v>
      </c>
    </row>
    <row r="147" spans="2:65" s="1" customFormat="1">
      <c r="B147" s="26"/>
      <c r="D147" s="144" t="s">
        <v>150</v>
      </c>
      <c r="F147" s="145" t="s">
        <v>175</v>
      </c>
      <c r="L147" s="26"/>
      <c r="M147" s="146"/>
      <c r="T147" s="50"/>
      <c r="AT147" s="12" t="s">
        <v>150</v>
      </c>
      <c r="AU147" s="12" t="s">
        <v>83</v>
      </c>
    </row>
    <row r="148" spans="2:65" s="1" customFormat="1" ht="16.5" customHeight="1">
      <c r="B148" s="132"/>
      <c r="C148" s="147" t="s">
        <v>176</v>
      </c>
      <c r="D148" s="147" t="s">
        <v>166</v>
      </c>
      <c r="E148" s="148" t="s">
        <v>177</v>
      </c>
      <c r="F148" s="149" t="s">
        <v>178</v>
      </c>
      <c r="G148" s="150" t="s">
        <v>147</v>
      </c>
      <c r="H148" s="151">
        <v>3</v>
      </c>
      <c r="I148" s="152"/>
      <c r="J148" s="152">
        <f>ROUND(I148*H148,2)</f>
        <v>0</v>
      </c>
      <c r="K148" s="153"/>
      <c r="L148" s="154"/>
      <c r="M148" s="155" t="s">
        <v>1</v>
      </c>
      <c r="N148" s="156" t="s">
        <v>40</v>
      </c>
      <c r="O148" s="141">
        <v>0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169</v>
      </c>
      <c r="AT148" s="143" t="s">
        <v>166</v>
      </c>
      <c r="AU148" s="143" t="s">
        <v>83</v>
      </c>
      <c r="AY148" s="12" t="s">
        <v>143</v>
      </c>
      <c r="BE148" s="86">
        <f>IF(N148="základní",J148,0)</f>
        <v>0</v>
      </c>
      <c r="BF148" s="86">
        <f>IF(N148="snížená",J148,0)</f>
        <v>0</v>
      </c>
      <c r="BG148" s="86">
        <f>IF(N148="zákl. přenesená",J148,0)</f>
        <v>0</v>
      </c>
      <c r="BH148" s="86">
        <f>IF(N148="sníž. přenesená",J148,0)</f>
        <v>0</v>
      </c>
      <c r="BI148" s="86">
        <f>IF(N148="nulová",J148,0)</f>
        <v>0</v>
      </c>
      <c r="BJ148" s="12" t="s">
        <v>83</v>
      </c>
      <c r="BK148" s="86">
        <f>ROUND(I148*H148,2)</f>
        <v>0</v>
      </c>
      <c r="BL148" s="12" t="s">
        <v>148</v>
      </c>
      <c r="BM148" s="143" t="s">
        <v>179</v>
      </c>
    </row>
    <row r="149" spans="2:65" s="1" customFormat="1" ht="16.5" customHeight="1">
      <c r="B149" s="132"/>
      <c r="C149" s="147" t="s">
        <v>169</v>
      </c>
      <c r="D149" s="147" t="s">
        <v>166</v>
      </c>
      <c r="E149" s="148" t="s">
        <v>180</v>
      </c>
      <c r="F149" s="149" t="s">
        <v>181</v>
      </c>
      <c r="G149" s="150" t="s">
        <v>147</v>
      </c>
      <c r="H149" s="151">
        <v>3</v>
      </c>
      <c r="I149" s="152"/>
      <c r="J149" s="152">
        <f>ROUND(I149*H149,2)</f>
        <v>0</v>
      </c>
      <c r="K149" s="153"/>
      <c r="L149" s="154"/>
      <c r="M149" s="155" t="s">
        <v>1</v>
      </c>
      <c r="N149" s="156" t="s">
        <v>40</v>
      </c>
      <c r="O149" s="141">
        <v>0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169</v>
      </c>
      <c r="AT149" s="143" t="s">
        <v>166</v>
      </c>
      <c r="AU149" s="143" t="s">
        <v>83</v>
      </c>
      <c r="AY149" s="12" t="s">
        <v>143</v>
      </c>
      <c r="BE149" s="86">
        <f>IF(N149="základní",J149,0)</f>
        <v>0</v>
      </c>
      <c r="BF149" s="86">
        <f>IF(N149="snížená",J149,0)</f>
        <v>0</v>
      </c>
      <c r="BG149" s="86">
        <f>IF(N149="zákl. přenesená",J149,0)</f>
        <v>0</v>
      </c>
      <c r="BH149" s="86">
        <f>IF(N149="sníž. přenesená",J149,0)</f>
        <v>0</v>
      </c>
      <c r="BI149" s="86">
        <f>IF(N149="nulová",J149,0)</f>
        <v>0</v>
      </c>
      <c r="BJ149" s="12" t="s">
        <v>83</v>
      </c>
      <c r="BK149" s="86">
        <f>ROUND(I149*H149,2)</f>
        <v>0</v>
      </c>
      <c r="BL149" s="12" t="s">
        <v>148</v>
      </c>
      <c r="BM149" s="143" t="s">
        <v>182</v>
      </c>
    </row>
    <row r="150" spans="2:65" s="1" customFormat="1" ht="24.15" customHeight="1">
      <c r="B150" s="132"/>
      <c r="C150" s="147" t="s">
        <v>183</v>
      </c>
      <c r="D150" s="147" t="s">
        <v>166</v>
      </c>
      <c r="E150" s="148" t="s">
        <v>184</v>
      </c>
      <c r="F150" s="149" t="s">
        <v>185</v>
      </c>
      <c r="G150" s="150" t="s">
        <v>147</v>
      </c>
      <c r="H150" s="151">
        <v>3</v>
      </c>
      <c r="I150" s="152"/>
      <c r="J150" s="152">
        <f>ROUND(I150*H150,2)</f>
        <v>0</v>
      </c>
      <c r="K150" s="153"/>
      <c r="L150" s="154"/>
      <c r="M150" s="155" t="s">
        <v>1</v>
      </c>
      <c r="N150" s="156" t="s">
        <v>40</v>
      </c>
      <c r="O150" s="141">
        <v>0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169</v>
      </c>
      <c r="AT150" s="143" t="s">
        <v>166</v>
      </c>
      <c r="AU150" s="143" t="s">
        <v>83</v>
      </c>
      <c r="AY150" s="12" t="s">
        <v>143</v>
      </c>
      <c r="BE150" s="86">
        <f>IF(N150="základní",J150,0)</f>
        <v>0</v>
      </c>
      <c r="BF150" s="86">
        <f>IF(N150="snížená",J150,0)</f>
        <v>0</v>
      </c>
      <c r="BG150" s="86">
        <f>IF(N150="zákl. přenesená",J150,0)</f>
        <v>0</v>
      </c>
      <c r="BH150" s="86">
        <f>IF(N150="sníž. přenesená",J150,0)</f>
        <v>0</v>
      </c>
      <c r="BI150" s="86">
        <f>IF(N150="nulová",J150,0)</f>
        <v>0</v>
      </c>
      <c r="BJ150" s="12" t="s">
        <v>83</v>
      </c>
      <c r="BK150" s="86">
        <f>ROUND(I150*H150,2)</f>
        <v>0</v>
      </c>
      <c r="BL150" s="12" t="s">
        <v>148</v>
      </c>
      <c r="BM150" s="143" t="s">
        <v>186</v>
      </c>
    </row>
    <row r="151" spans="2:65" s="1" customFormat="1" ht="44.25" customHeight="1">
      <c r="B151" s="132"/>
      <c r="C151" s="133" t="s">
        <v>187</v>
      </c>
      <c r="D151" s="133" t="s">
        <v>144</v>
      </c>
      <c r="E151" s="134" t="s">
        <v>188</v>
      </c>
      <c r="F151" s="135" t="s">
        <v>189</v>
      </c>
      <c r="G151" s="136" t="s">
        <v>190</v>
      </c>
      <c r="H151" s="137">
        <v>3</v>
      </c>
      <c r="I151" s="138"/>
      <c r="J151" s="138">
        <f>ROUND(I151*H151,2)</f>
        <v>0</v>
      </c>
      <c r="K151" s="139"/>
      <c r="L151" s="26"/>
      <c r="M151" s="140" t="s">
        <v>1</v>
      </c>
      <c r="N151" s="113" t="s">
        <v>40</v>
      </c>
      <c r="O151" s="141">
        <v>0.19</v>
      </c>
      <c r="P151" s="141">
        <f>O151*H151</f>
        <v>0.57000000000000006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148</v>
      </c>
      <c r="AT151" s="143" t="s">
        <v>144</v>
      </c>
      <c r="AU151" s="143" t="s">
        <v>83</v>
      </c>
      <c r="AY151" s="12" t="s">
        <v>143</v>
      </c>
      <c r="BE151" s="86">
        <f>IF(N151="základní",J151,0)</f>
        <v>0</v>
      </c>
      <c r="BF151" s="86">
        <f>IF(N151="snížená",J151,0)</f>
        <v>0</v>
      </c>
      <c r="BG151" s="86">
        <f>IF(N151="zákl. přenesená",J151,0)</f>
        <v>0</v>
      </c>
      <c r="BH151" s="86">
        <f>IF(N151="sníž. přenesená",J151,0)</f>
        <v>0</v>
      </c>
      <c r="BI151" s="86">
        <f>IF(N151="nulová",J151,0)</f>
        <v>0</v>
      </c>
      <c r="BJ151" s="12" t="s">
        <v>83</v>
      </c>
      <c r="BK151" s="86">
        <f>ROUND(I151*H151,2)</f>
        <v>0</v>
      </c>
      <c r="BL151" s="12" t="s">
        <v>148</v>
      </c>
      <c r="BM151" s="143" t="s">
        <v>191</v>
      </c>
    </row>
    <row r="152" spans="2:65" s="1" customFormat="1">
      <c r="B152" s="26"/>
      <c r="D152" s="144" t="s">
        <v>150</v>
      </c>
      <c r="F152" s="145" t="s">
        <v>192</v>
      </c>
      <c r="L152" s="26"/>
      <c r="M152" s="146"/>
      <c r="T152" s="50"/>
      <c r="AT152" s="12" t="s">
        <v>150</v>
      </c>
      <c r="AU152" s="12" t="s">
        <v>83</v>
      </c>
    </row>
    <row r="153" spans="2:65" s="1" customFormat="1" ht="44.25" customHeight="1">
      <c r="B153" s="132"/>
      <c r="C153" s="133" t="s">
        <v>193</v>
      </c>
      <c r="D153" s="133" t="s">
        <v>144</v>
      </c>
      <c r="E153" s="134" t="s">
        <v>194</v>
      </c>
      <c r="F153" s="135" t="s">
        <v>195</v>
      </c>
      <c r="G153" s="136" t="s">
        <v>190</v>
      </c>
      <c r="H153" s="137">
        <v>12</v>
      </c>
      <c r="I153" s="138"/>
      <c r="J153" s="138">
        <f>ROUND(I153*H153,2)</f>
        <v>0</v>
      </c>
      <c r="K153" s="139"/>
      <c r="L153" s="26"/>
      <c r="M153" s="140" t="s">
        <v>1</v>
      </c>
      <c r="N153" s="113" t="s">
        <v>40</v>
      </c>
      <c r="O153" s="141">
        <v>0.106</v>
      </c>
      <c r="P153" s="141">
        <f>O153*H153</f>
        <v>1.272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148</v>
      </c>
      <c r="AT153" s="143" t="s">
        <v>144</v>
      </c>
      <c r="AU153" s="143" t="s">
        <v>83</v>
      </c>
      <c r="AY153" s="12" t="s">
        <v>143</v>
      </c>
      <c r="BE153" s="86">
        <f>IF(N153="základní",J153,0)</f>
        <v>0</v>
      </c>
      <c r="BF153" s="86">
        <f>IF(N153="snížená",J153,0)</f>
        <v>0</v>
      </c>
      <c r="BG153" s="86">
        <f>IF(N153="zákl. přenesená",J153,0)</f>
        <v>0</v>
      </c>
      <c r="BH153" s="86">
        <f>IF(N153="sníž. přenesená",J153,0)</f>
        <v>0</v>
      </c>
      <c r="BI153" s="86">
        <f>IF(N153="nulová",J153,0)</f>
        <v>0</v>
      </c>
      <c r="BJ153" s="12" t="s">
        <v>83</v>
      </c>
      <c r="BK153" s="86">
        <f>ROUND(I153*H153,2)</f>
        <v>0</v>
      </c>
      <c r="BL153" s="12" t="s">
        <v>148</v>
      </c>
      <c r="BM153" s="143" t="s">
        <v>196</v>
      </c>
    </row>
    <row r="154" spans="2:65" s="1" customFormat="1">
      <c r="B154" s="26"/>
      <c r="D154" s="144" t="s">
        <v>150</v>
      </c>
      <c r="F154" s="145" t="s">
        <v>197</v>
      </c>
      <c r="L154" s="26"/>
      <c r="M154" s="146"/>
      <c r="T154" s="50"/>
      <c r="AT154" s="12" t="s">
        <v>150</v>
      </c>
      <c r="AU154" s="12" t="s">
        <v>83</v>
      </c>
    </row>
    <row r="155" spans="2:65" s="1" customFormat="1" ht="44.25" customHeight="1">
      <c r="B155" s="132"/>
      <c r="C155" s="133" t="s">
        <v>8</v>
      </c>
      <c r="D155" s="133" t="s">
        <v>144</v>
      </c>
      <c r="E155" s="134" t="s">
        <v>198</v>
      </c>
      <c r="F155" s="135" t="s">
        <v>199</v>
      </c>
      <c r="G155" s="136" t="s">
        <v>190</v>
      </c>
      <c r="H155" s="137">
        <v>1.5</v>
      </c>
      <c r="I155" s="138"/>
      <c r="J155" s="138">
        <f>ROUND(I155*H155,2)</f>
        <v>0</v>
      </c>
      <c r="K155" s="139"/>
      <c r="L155" s="26"/>
      <c r="M155" s="140" t="s">
        <v>1</v>
      </c>
      <c r="N155" s="113" t="s">
        <v>40</v>
      </c>
      <c r="O155" s="141">
        <v>0.126</v>
      </c>
      <c r="P155" s="141">
        <f>O155*H155</f>
        <v>0.189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148</v>
      </c>
      <c r="AT155" s="143" t="s">
        <v>144</v>
      </c>
      <c r="AU155" s="143" t="s">
        <v>83</v>
      </c>
      <c r="AY155" s="12" t="s">
        <v>143</v>
      </c>
      <c r="BE155" s="86">
        <f>IF(N155="základní",J155,0)</f>
        <v>0</v>
      </c>
      <c r="BF155" s="86">
        <f>IF(N155="snížená",J155,0)</f>
        <v>0</v>
      </c>
      <c r="BG155" s="86">
        <f>IF(N155="zákl. přenesená",J155,0)</f>
        <v>0</v>
      </c>
      <c r="BH155" s="86">
        <f>IF(N155="sníž. přenesená",J155,0)</f>
        <v>0</v>
      </c>
      <c r="BI155" s="86">
        <f>IF(N155="nulová",J155,0)</f>
        <v>0</v>
      </c>
      <c r="BJ155" s="12" t="s">
        <v>83</v>
      </c>
      <c r="BK155" s="86">
        <f>ROUND(I155*H155,2)</f>
        <v>0</v>
      </c>
      <c r="BL155" s="12" t="s">
        <v>148</v>
      </c>
      <c r="BM155" s="143" t="s">
        <v>200</v>
      </c>
    </row>
    <row r="156" spans="2:65" s="1" customFormat="1">
      <c r="B156" s="26"/>
      <c r="D156" s="144" t="s">
        <v>150</v>
      </c>
      <c r="F156" s="145" t="s">
        <v>201</v>
      </c>
      <c r="L156" s="26"/>
      <c r="M156" s="146"/>
      <c r="T156" s="50"/>
      <c r="AT156" s="12" t="s">
        <v>150</v>
      </c>
      <c r="AU156" s="12" t="s">
        <v>83</v>
      </c>
    </row>
    <row r="157" spans="2:65" s="1" customFormat="1" ht="44.25" customHeight="1">
      <c r="B157" s="132"/>
      <c r="C157" s="133" t="s">
        <v>202</v>
      </c>
      <c r="D157" s="133" t="s">
        <v>144</v>
      </c>
      <c r="E157" s="134" t="s">
        <v>203</v>
      </c>
      <c r="F157" s="135" t="s">
        <v>204</v>
      </c>
      <c r="G157" s="136" t="s">
        <v>190</v>
      </c>
      <c r="H157" s="137">
        <v>8.5</v>
      </c>
      <c r="I157" s="138"/>
      <c r="J157" s="138">
        <f>ROUND(I157*H157,2)</f>
        <v>0</v>
      </c>
      <c r="K157" s="139"/>
      <c r="L157" s="26"/>
      <c r="M157" s="140" t="s">
        <v>1</v>
      </c>
      <c r="N157" s="113" t="s">
        <v>40</v>
      </c>
      <c r="O157" s="141">
        <v>6.8000000000000005E-2</v>
      </c>
      <c r="P157" s="141">
        <f>O157*H157</f>
        <v>0.57800000000000007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148</v>
      </c>
      <c r="AT157" s="143" t="s">
        <v>144</v>
      </c>
      <c r="AU157" s="143" t="s">
        <v>83</v>
      </c>
      <c r="AY157" s="12" t="s">
        <v>143</v>
      </c>
      <c r="BE157" s="86">
        <f>IF(N157="základní",J157,0)</f>
        <v>0</v>
      </c>
      <c r="BF157" s="86">
        <f>IF(N157="snížená",J157,0)</f>
        <v>0</v>
      </c>
      <c r="BG157" s="86">
        <f>IF(N157="zákl. přenesená",J157,0)</f>
        <v>0</v>
      </c>
      <c r="BH157" s="86">
        <f>IF(N157="sníž. přenesená",J157,0)</f>
        <v>0</v>
      </c>
      <c r="BI157" s="86">
        <f>IF(N157="nulová",J157,0)</f>
        <v>0</v>
      </c>
      <c r="BJ157" s="12" t="s">
        <v>83</v>
      </c>
      <c r="BK157" s="86">
        <f>ROUND(I157*H157,2)</f>
        <v>0</v>
      </c>
      <c r="BL157" s="12" t="s">
        <v>148</v>
      </c>
      <c r="BM157" s="143" t="s">
        <v>205</v>
      </c>
    </row>
    <row r="158" spans="2:65" s="1" customFormat="1">
      <c r="B158" s="26"/>
      <c r="D158" s="144" t="s">
        <v>150</v>
      </c>
      <c r="F158" s="145" t="s">
        <v>206</v>
      </c>
      <c r="L158" s="26"/>
      <c r="M158" s="146"/>
      <c r="T158" s="50"/>
      <c r="AT158" s="12" t="s">
        <v>150</v>
      </c>
      <c r="AU158" s="12" t="s">
        <v>83</v>
      </c>
    </row>
    <row r="159" spans="2:65" s="1" customFormat="1" ht="16.5" customHeight="1">
      <c r="B159" s="132"/>
      <c r="C159" s="147" t="s">
        <v>207</v>
      </c>
      <c r="D159" s="147" t="s">
        <v>166</v>
      </c>
      <c r="E159" s="148" t="s">
        <v>208</v>
      </c>
      <c r="F159" s="149" t="s">
        <v>209</v>
      </c>
      <c r="G159" s="150" t="s">
        <v>210</v>
      </c>
      <c r="H159" s="151">
        <v>1.4999999999999999E-2</v>
      </c>
      <c r="I159" s="152"/>
      <c r="J159" s="152">
        <f>ROUND(I159*H159,2)</f>
        <v>0</v>
      </c>
      <c r="K159" s="153"/>
      <c r="L159" s="154"/>
      <c r="M159" s="155" t="s">
        <v>1</v>
      </c>
      <c r="N159" s="156" t="s">
        <v>40</v>
      </c>
      <c r="O159" s="141">
        <v>0</v>
      </c>
      <c r="P159" s="141">
        <f>O159*H159</f>
        <v>0</v>
      </c>
      <c r="Q159" s="141">
        <v>3.7779600000000002</v>
      </c>
      <c r="R159" s="141">
        <f>Q159*H159</f>
        <v>5.6669400000000002E-2</v>
      </c>
      <c r="S159" s="141">
        <v>0</v>
      </c>
      <c r="T159" s="142">
        <f>S159*H159</f>
        <v>0</v>
      </c>
      <c r="AR159" s="143" t="s">
        <v>169</v>
      </c>
      <c r="AT159" s="143" t="s">
        <v>166</v>
      </c>
      <c r="AU159" s="143" t="s">
        <v>83</v>
      </c>
      <c r="AY159" s="12" t="s">
        <v>143</v>
      </c>
      <c r="BE159" s="86">
        <f>IF(N159="základní",J159,0)</f>
        <v>0</v>
      </c>
      <c r="BF159" s="86">
        <f>IF(N159="snížená",J159,0)</f>
        <v>0</v>
      </c>
      <c r="BG159" s="86">
        <f>IF(N159="zákl. přenesená",J159,0)</f>
        <v>0</v>
      </c>
      <c r="BH159" s="86">
        <f>IF(N159="sníž. přenesená",J159,0)</f>
        <v>0</v>
      </c>
      <c r="BI159" s="86">
        <f>IF(N159="nulová",J159,0)</f>
        <v>0</v>
      </c>
      <c r="BJ159" s="12" t="s">
        <v>83</v>
      </c>
      <c r="BK159" s="86">
        <f>ROUND(I159*H159,2)</f>
        <v>0</v>
      </c>
      <c r="BL159" s="12" t="s">
        <v>148</v>
      </c>
      <c r="BM159" s="143" t="s">
        <v>211</v>
      </c>
    </row>
    <row r="160" spans="2:65" s="1" customFormat="1" ht="16.5" customHeight="1">
      <c r="B160" s="132"/>
      <c r="C160" s="147" t="s">
        <v>212</v>
      </c>
      <c r="D160" s="147" t="s">
        <v>166</v>
      </c>
      <c r="E160" s="148" t="s">
        <v>213</v>
      </c>
      <c r="F160" s="149" t="s">
        <v>214</v>
      </c>
      <c r="G160" s="150" t="s">
        <v>210</v>
      </c>
      <c r="H160" s="151">
        <v>1.2E-2</v>
      </c>
      <c r="I160" s="152"/>
      <c r="J160" s="152">
        <f>ROUND(I160*H160,2)</f>
        <v>0</v>
      </c>
      <c r="K160" s="153"/>
      <c r="L160" s="154"/>
      <c r="M160" s="155" t="s">
        <v>1</v>
      </c>
      <c r="N160" s="156" t="s">
        <v>40</v>
      </c>
      <c r="O160" s="141">
        <v>0</v>
      </c>
      <c r="P160" s="141">
        <f>O160*H160</f>
        <v>0</v>
      </c>
      <c r="Q160" s="141">
        <v>1.38619</v>
      </c>
      <c r="R160" s="141">
        <f>Q160*H160</f>
        <v>1.6634280000000001E-2</v>
      </c>
      <c r="S160" s="141">
        <v>0</v>
      </c>
      <c r="T160" s="142">
        <f>S160*H160</f>
        <v>0</v>
      </c>
      <c r="AR160" s="143" t="s">
        <v>169</v>
      </c>
      <c r="AT160" s="143" t="s">
        <v>166</v>
      </c>
      <c r="AU160" s="143" t="s">
        <v>83</v>
      </c>
      <c r="AY160" s="12" t="s">
        <v>143</v>
      </c>
      <c r="BE160" s="86">
        <f>IF(N160="základní",J160,0)</f>
        <v>0</v>
      </c>
      <c r="BF160" s="86">
        <f>IF(N160="snížená",J160,0)</f>
        <v>0</v>
      </c>
      <c r="BG160" s="86">
        <f>IF(N160="zákl. přenesená",J160,0)</f>
        <v>0</v>
      </c>
      <c r="BH160" s="86">
        <f>IF(N160="sníž. přenesená",J160,0)</f>
        <v>0</v>
      </c>
      <c r="BI160" s="86">
        <f>IF(N160="nulová",J160,0)</f>
        <v>0</v>
      </c>
      <c r="BJ160" s="12" t="s">
        <v>83</v>
      </c>
      <c r="BK160" s="86">
        <f>ROUND(I160*H160,2)</f>
        <v>0</v>
      </c>
      <c r="BL160" s="12" t="s">
        <v>148</v>
      </c>
      <c r="BM160" s="143" t="s">
        <v>215</v>
      </c>
    </row>
    <row r="161" spans="2:65" s="1" customFormat="1" ht="16.5" customHeight="1">
      <c r="B161" s="132"/>
      <c r="C161" s="147" t="s">
        <v>216</v>
      </c>
      <c r="D161" s="147" t="s">
        <v>166</v>
      </c>
      <c r="E161" s="148" t="s">
        <v>217</v>
      </c>
      <c r="F161" s="149" t="s">
        <v>218</v>
      </c>
      <c r="G161" s="150" t="s">
        <v>147</v>
      </c>
      <c r="H161" s="151">
        <v>3</v>
      </c>
      <c r="I161" s="152"/>
      <c r="J161" s="152">
        <f>ROUND(I161*H161,2)</f>
        <v>0</v>
      </c>
      <c r="K161" s="153"/>
      <c r="L161" s="154"/>
      <c r="M161" s="155" t="s">
        <v>1</v>
      </c>
      <c r="N161" s="156" t="s">
        <v>40</v>
      </c>
      <c r="O161" s="141">
        <v>0</v>
      </c>
      <c r="P161" s="141">
        <f>O161*H161</f>
        <v>0</v>
      </c>
      <c r="Q161" s="141">
        <v>5.5999999999999995E-4</v>
      </c>
      <c r="R161" s="141">
        <f>Q161*H161</f>
        <v>1.6799999999999999E-3</v>
      </c>
      <c r="S161" s="141">
        <v>0</v>
      </c>
      <c r="T161" s="142">
        <f>S161*H161</f>
        <v>0</v>
      </c>
      <c r="AR161" s="143" t="s">
        <v>169</v>
      </c>
      <c r="AT161" s="143" t="s">
        <v>166</v>
      </c>
      <c r="AU161" s="143" t="s">
        <v>83</v>
      </c>
      <c r="AY161" s="12" t="s">
        <v>143</v>
      </c>
      <c r="BE161" s="86">
        <f>IF(N161="základní",J161,0)</f>
        <v>0</v>
      </c>
      <c r="BF161" s="86">
        <f>IF(N161="snížená",J161,0)</f>
        <v>0</v>
      </c>
      <c r="BG161" s="86">
        <f>IF(N161="zákl. přenesená",J161,0)</f>
        <v>0</v>
      </c>
      <c r="BH161" s="86">
        <f>IF(N161="sníž. přenesená",J161,0)</f>
        <v>0</v>
      </c>
      <c r="BI161" s="86">
        <f>IF(N161="nulová",J161,0)</f>
        <v>0</v>
      </c>
      <c r="BJ161" s="12" t="s">
        <v>83</v>
      </c>
      <c r="BK161" s="86">
        <f>ROUND(I161*H161,2)</f>
        <v>0</v>
      </c>
      <c r="BL161" s="12" t="s">
        <v>148</v>
      </c>
      <c r="BM161" s="143" t="s">
        <v>219</v>
      </c>
    </row>
    <row r="162" spans="2:65" s="1" customFormat="1" ht="16.5" customHeight="1">
      <c r="B162" s="132"/>
      <c r="C162" s="147" t="s">
        <v>220</v>
      </c>
      <c r="D162" s="147" t="s">
        <v>166</v>
      </c>
      <c r="E162" s="148" t="s">
        <v>221</v>
      </c>
      <c r="F162" s="149" t="s">
        <v>222</v>
      </c>
      <c r="G162" s="150" t="s">
        <v>147</v>
      </c>
      <c r="H162" s="151">
        <v>3</v>
      </c>
      <c r="I162" s="152"/>
      <c r="J162" s="152">
        <f>ROUND(I162*H162,2)</f>
        <v>0</v>
      </c>
      <c r="K162" s="153"/>
      <c r="L162" s="154"/>
      <c r="M162" s="155" t="s">
        <v>1</v>
      </c>
      <c r="N162" s="156" t="s">
        <v>40</v>
      </c>
      <c r="O162" s="141">
        <v>0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169</v>
      </c>
      <c r="AT162" s="143" t="s">
        <v>166</v>
      </c>
      <c r="AU162" s="143" t="s">
        <v>83</v>
      </c>
      <c r="AY162" s="12" t="s">
        <v>143</v>
      </c>
      <c r="BE162" s="86">
        <f>IF(N162="základní",J162,0)</f>
        <v>0</v>
      </c>
      <c r="BF162" s="86">
        <f>IF(N162="snížená",J162,0)</f>
        <v>0</v>
      </c>
      <c r="BG162" s="86">
        <f>IF(N162="zákl. přenesená",J162,0)</f>
        <v>0</v>
      </c>
      <c r="BH162" s="86">
        <f>IF(N162="sníž. přenesená",J162,0)</f>
        <v>0</v>
      </c>
      <c r="BI162" s="86">
        <f>IF(N162="nulová",J162,0)</f>
        <v>0</v>
      </c>
      <c r="BJ162" s="12" t="s">
        <v>83</v>
      </c>
      <c r="BK162" s="86">
        <f>ROUND(I162*H162,2)</f>
        <v>0</v>
      </c>
      <c r="BL162" s="12" t="s">
        <v>148</v>
      </c>
      <c r="BM162" s="143" t="s">
        <v>223</v>
      </c>
    </row>
    <row r="163" spans="2:65" s="1" customFormat="1" ht="24.15" customHeight="1">
      <c r="B163" s="132"/>
      <c r="C163" s="133" t="s">
        <v>224</v>
      </c>
      <c r="D163" s="133" t="s">
        <v>144</v>
      </c>
      <c r="E163" s="134" t="s">
        <v>225</v>
      </c>
      <c r="F163" s="135" t="s">
        <v>226</v>
      </c>
      <c r="G163" s="136" t="s">
        <v>190</v>
      </c>
      <c r="H163" s="137">
        <v>1</v>
      </c>
      <c r="I163" s="138"/>
      <c r="J163" s="138">
        <f>ROUND(I163*H163,2)</f>
        <v>0</v>
      </c>
      <c r="K163" s="139"/>
      <c r="L163" s="26"/>
      <c r="M163" s="140" t="s">
        <v>1</v>
      </c>
      <c r="N163" s="113" t="s">
        <v>40</v>
      </c>
      <c r="O163" s="141">
        <v>9.1999999999999998E-2</v>
      </c>
      <c r="P163" s="141">
        <f>O163*H163</f>
        <v>9.1999999999999998E-2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148</v>
      </c>
      <c r="AT163" s="143" t="s">
        <v>144</v>
      </c>
      <c r="AU163" s="143" t="s">
        <v>83</v>
      </c>
      <c r="AY163" s="12" t="s">
        <v>143</v>
      </c>
      <c r="BE163" s="86">
        <f>IF(N163="základní",J163,0)</f>
        <v>0</v>
      </c>
      <c r="BF163" s="86">
        <f>IF(N163="snížená",J163,0)</f>
        <v>0</v>
      </c>
      <c r="BG163" s="86">
        <f>IF(N163="zákl. přenesená",J163,0)</f>
        <v>0</v>
      </c>
      <c r="BH163" s="86">
        <f>IF(N163="sníž. přenesená",J163,0)</f>
        <v>0</v>
      </c>
      <c r="BI163" s="86">
        <f>IF(N163="nulová",J163,0)</f>
        <v>0</v>
      </c>
      <c r="BJ163" s="12" t="s">
        <v>83</v>
      </c>
      <c r="BK163" s="86">
        <f>ROUND(I163*H163,2)</f>
        <v>0</v>
      </c>
      <c r="BL163" s="12" t="s">
        <v>148</v>
      </c>
      <c r="BM163" s="143" t="s">
        <v>227</v>
      </c>
    </row>
    <row r="164" spans="2:65" s="1" customFormat="1">
      <c r="B164" s="26"/>
      <c r="D164" s="144" t="s">
        <v>150</v>
      </c>
      <c r="F164" s="145" t="s">
        <v>228</v>
      </c>
      <c r="L164" s="26"/>
      <c r="M164" s="146"/>
      <c r="T164" s="50"/>
      <c r="AT164" s="12" t="s">
        <v>150</v>
      </c>
      <c r="AU164" s="12" t="s">
        <v>83</v>
      </c>
    </row>
    <row r="165" spans="2:65" s="10" customFormat="1" ht="25.95" customHeight="1">
      <c r="B165" s="123"/>
      <c r="D165" s="124" t="s">
        <v>74</v>
      </c>
      <c r="E165" s="125" t="s">
        <v>229</v>
      </c>
      <c r="F165" s="125" t="s">
        <v>230</v>
      </c>
      <c r="J165" s="126">
        <f>BK165</f>
        <v>0</v>
      </c>
      <c r="L165" s="123"/>
      <c r="M165" s="127"/>
      <c r="P165" s="128">
        <f>SUM(P166:P245)</f>
        <v>255.3457239999999</v>
      </c>
      <c r="R165" s="128">
        <f>SUM(R166:R245)</f>
        <v>31.502366719999994</v>
      </c>
      <c r="T165" s="129">
        <f>SUM(T166:T245)</f>
        <v>7.8590400000000002</v>
      </c>
      <c r="AR165" s="124" t="s">
        <v>83</v>
      </c>
      <c r="AT165" s="130" t="s">
        <v>74</v>
      </c>
      <c r="AU165" s="130" t="s">
        <v>75</v>
      </c>
      <c r="AY165" s="124" t="s">
        <v>143</v>
      </c>
      <c r="BK165" s="131">
        <f>SUM(BK166:BK245)</f>
        <v>0</v>
      </c>
    </row>
    <row r="166" spans="2:65" s="1" customFormat="1" ht="37.799999999999997" customHeight="1">
      <c r="B166" s="132"/>
      <c r="C166" s="133" t="s">
        <v>231</v>
      </c>
      <c r="D166" s="133" t="s">
        <v>144</v>
      </c>
      <c r="E166" s="134" t="s">
        <v>232</v>
      </c>
      <c r="F166" s="135" t="s">
        <v>233</v>
      </c>
      <c r="G166" s="136" t="s">
        <v>234</v>
      </c>
      <c r="H166" s="137">
        <v>9.6999999999999993</v>
      </c>
      <c r="I166" s="138"/>
      <c r="J166" s="138">
        <f>ROUND(I166*H166,2)</f>
        <v>0</v>
      </c>
      <c r="K166" s="139"/>
      <c r="L166" s="26"/>
      <c r="M166" s="140" t="s">
        <v>1</v>
      </c>
      <c r="N166" s="113" t="s">
        <v>40</v>
      </c>
      <c r="O166" s="141">
        <v>0.45</v>
      </c>
      <c r="P166" s="141">
        <f>O166*H166</f>
        <v>4.3650000000000002</v>
      </c>
      <c r="Q166" s="141">
        <v>0</v>
      </c>
      <c r="R166" s="141">
        <f>Q166*H166</f>
        <v>0</v>
      </c>
      <c r="S166" s="141">
        <v>0.17</v>
      </c>
      <c r="T166" s="142">
        <f>S166*H166</f>
        <v>1.649</v>
      </c>
      <c r="AR166" s="143" t="s">
        <v>148</v>
      </c>
      <c r="AT166" s="143" t="s">
        <v>144</v>
      </c>
      <c r="AU166" s="143" t="s">
        <v>83</v>
      </c>
      <c r="AY166" s="12" t="s">
        <v>143</v>
      </c>
      <c r="BE166" s="86">
        <f>IF(N166="základní",J166,0)</f>
        <v>0</v>
      </c>
      <c r="BF166" s="86">
        <f>IF(N166="snížená",J166,0)</f>
        <v>0</v>
      </c>
      <c r="BG166" s="86">
        <f>IF(N166="zákl. přenesená",J166,0)</f>
        <v>0</v>
      </c>
      <c r="BH166" s="86">
        <f>IF(N166="sníž. přenesená",J166,0)</f>
        <v>0</v>
      </c>
      <c r="BI166" s="86">
        <f>IF(N166="nulová",J166,0)</f>
        <v>0</v>
      </c>
      <c r="BJ166" s="12" t="s">
        <v>83</v>
      </c>
      <c r="BK166" s="86">
        <f>ROUND(I166*H166,2)</f>
        <v>0</v>
      </c>
      <c r="BL166" s="12" t="s">
        <v>148</v>
      </c>
      <c r="BM166" s="143" t="s">
        <v>235</v>
      </c>
    </row>
    <row r="167" spans="2:65" s="1" customFormat="1">
      <c r="B167" s="26"/>
      <c r="D167" s="144" t="s">
        <v>150</v>
      </c>
      <c r="F167" s="145" t="s">
        <v>236</v>
      </c>
      <c r="L167" s="26"/>
      <c r="M167" s="146"/>
      <c r="T167" s="50"/>
      <c r="AT167" s="12" t="s">
        <v>150</v>
      </c>
      <c r="AU167" s="12" t="s">
        <v>83</v>
      </c>
    </row>
    <row r="168" spans="2:65" s="1" customFormat="1" ht="37.799999999999997" customHeight="1">
      <c r="B168" s="132"/>
      <c r="C168" s="133" t="s">
        <v>237</v>
      </c>
      <c r="D168" s="133" t="s">
        <v>144</v>
      </c>
      <c r="E168" s="134" t="s">
        <v>238</v>
      </c>
      <c r="F168" s="135" t="s">
        <v>239</v>
      </c>
      <c r="G168" s="136" t="s">
        <v>234</v>
      </c>
      <c r="H168" s="137">
        <v>9.6999999999999993</v>
      </c>
      <c r="I168" s="138"/>
      <c r="J168" s="138">
        <f>ROUND(I168*H168,2)</f>
        <v>0</v>
      </c>
      <c r="K168" s="139"/>
      <c r="L168" s="26"/>
      <c r="M168" s="140" t="s">
        <v>1</v>
      </c>
      <c r="N168" s="113" t="s">
        <v>40</v>
      </c>
      <c r="O168" s="141">
        <v>3.5999999999999997E-2</v>
      </c>
      <c r="P168" s="141">
        <f>O168*H168</f>
        <v>0.34919999999999995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148</v>
      </c>
      <c r="AT168" s="143" t="s">
        <v>144</v>
      </c>
      <c r="AU168" s="143" t="s">
        <v>83</v>
      </c>
      <c r="AY168" s="12" t="s">
        <v>143</v>
      </c>
      <c r="BE168" s="86">
        <f>IF(N168="základní",J168,0)</f>
        <v>0</v>
      </c>
      <c r="BF168" s="86">
        <f>IF(N168="snížená",J168,0)</f>
        <v>0</v>
      </c>
      <c r="BG168" s="86">
        <f>IF(N168="zákl. přenesená",J168,0)</f>
        <v>0</v>
      </c>
      <c r="BH168" s="86">
        <f>IF(N168="sníž. přenesená",J168,0)</f>
        <v>0</v>
      </c>
      <c r="BI168" s="86">
        <f>IF(N168="nulová",J168,0)</f>
        <v>0</v>
      </c>
      <c r="BJ168" s="12" t="s">
        <v>83</v>
      </c>
      <c r="BK168" s="86">
        <f>ROUND(I168*H168,2)</f>
        <v>0</v>
      </c>
      <c r="BL168" s="12" t="s">
        <v>148</v>
      </c>
      <c r="BM168" s="143" t="s">
        <v>240</v>
      </c>
    </row>
    <row r="169" spans="2:65" s="1" customFormat="1">
      <c r="B169" s="26"/>
      <c r="D169" s="144" t="s">
        <v>150</v>
      </c>
      <c r="F169" s="145" t="s">
        <v>241</v>
      </c>
      <c r="L169" s="26"/>
      <c r="M169" s="146"/>
      <c r="T169" s="50"/>
      <c r="AT169" s="12" t="s">
        <v>150</v>
      </c>
      <c r="AU169" s="12" t="s">
        <v>83</v>
      </c>
    </row>
    <row r="170" spans="2:65" s="1" customFormat="1" ht="16.5" customHeight="1">
      <c r="B170" s="132"/>
      <c r="C170" s="147" t="s">
        <v>242</v>
      </c>
      <c r="D170" s="147" t="s">
        <v>166</v>
      </c>
      <c r="E170" s="148" t="s">
        <v>243</v>
      </c>
      <c r="F170" s="149" t="s">
        <v>244</v>
      </c>
      <c r="G170" s="150" t="s">
        <v>245</v>
      </c>
      <c r="H170" s="151">
        <v>1.9890000000000001</v>
      </c>
      <c r="I170" s="152"/>
      <c r="J170" s="152">
        <f>ROUND(I170*H170,2)</f>
        <v>0</v>
      </c>
      <c r="K170" s="153"/>
      <c r="L170" s="154"/>
      <c r="M170" s="155" t="s">
        <v>1</v>
      </c>
      <c r="N170" s="156" t="s">
        <v>40</v>
      </c>
      <c r="O170" s="141">
        <v>0</v>
      </c>
      <c r="P170" s="141">
        <f>O170*H170</f>
        <v>0</v>
      </c>
      <c r="Q170" s="141">
        <v>1</v>
      </c>
      <c r="R170" s="141">
        <f>Q170*H170</f>
        <v>1.9890000000000001</v>
      </c>
      <c r="S170" s="141">
        <v>0</v>
      </c>
      <c r="T170" s="142">
        <f>S170*H170</f>
        <v>0</v>
      </c>
      <c r="AR170" s="143" t="s">
        <v>169</v>
      </c>
      <c r="AT170" s="143" t="s">
        <v>166</v>
      </c>
      <c r="AU170" s="143" t="s">
        <v>83</v>
      </c>
      <c r="AY170" s="12" t="s">
        <v>143</v>
      </c>
      <c r="BE170" s="86">
        <f>IF(N170="základní",J170,0)</f>
        <v>0</v>
      </c>
      <c r="BF170" s="86">
        <f>IF(N170="snížená",J170,0)</f>
        <v>0</v>
      </c>
      <c r="BG170" s="86">
        <f>IF(N170="zákl. přenesená",J170,0)</f>
        <v>0</v>
      </c>
      <c r="BH170" s="86">
        <f>IF(N170="sníž. přenesená",J170,0)</f>
        <v>0</v>
      </c>
      <c r="BI170" s="86">
        <f>IF(N170="nulová",J170,0)</f>
        <v>0</v>
      </c>
      <c r="BJ170" s="12" t="s">
        <v>83</v>
      </c>
      <c r="BK170" s="86">
        <f>ROUND(I170*H170,2)</f>
        <v>0</v>
      </c>
      <c r="BL170" s="12" t="s">
        <v>148</v>
      </c>
      <c r="BM170" s="143" t="s">
        <v>246</v>
      </c>
    </row>
    <row r="171" spans="2:65" s="1" customFormat="1" ht="16.5" customHeight="1">
      <c r="B171" s="132"/>
      <c r="C171" s="133" t="s">
        <v>247</v>
      </c>
      <c r="D171" s="133" t="s">
        <v>144</v>
      </c>
      <c r="E171" s="134" t="s">
        <v>248</v>
      </c>
      <c r="F171" s="135" t="s">
        <v>249</v>
      </c>
      <c r="G171" s="136" t="s">
        <v>250</v>
      </c>
      <c r="H171" s="137">
        <v>0.55900000000000005</v>
      </c>
      <c r="I171" s="138"/>
      <c r="J171" s="138">
        <f>ROUND(I171*H171,2)</f>
        <v>0</v>
      </c>
      <c r="K171" s="139"/>
      <c r="L171" s="26"/>
      <c r="M171" s="140" t="s">
        <v>1</v>
      </c>
      <c r="N171" s="113" t="s">
        <v>40</v>
      </c>
      <c r="O171" s="141">
        <v>6.4359999999999999</v>
      </c>
      <c r="P171" s="141">
        <f>O171*H171</f>
        <v>3.5977240000000004</v>
      </c>
      <c r="Q171" s="141">
        <v>0</v>
      </c>
      <c r="R171" s="141">
        <f>Q171*H171</f>
        <v>0</v>
      </c>
      <c r="S171" s="141">
        <v>2.2000000000000002</v>
      </c>
      <c r="T171" s="142">
        <f>S171*H171</f>
        <v>1.2298000000000002</v>
      </c>
      <c r="AR171" s="143" t="s">
        <v>148</v>
      </c>
      <c r="AT171" s="143" t="s">
        <v>144</v>
      </c>
      <c r="AU171" s="143" t="s">
        <v>83</v>
      </c>
      <c r="AY171" s="12" t="s">
        <v>143</v>
      </c>
      <c r="BE171" s="86">
        <f>IF(N171="základní",J171,0)</f>
        <v>0</v>
      </c>
      <c r="BF171" s="86">
        <f>IF(N171="snížená",J171,0)</f>
        <v>0</v>
      </c>
      <c r="BG171" s="86">
        <f>IF(N171="zákl. přenesená",J171,0)</f>
        <v>0</v>
      </c>
      <c r="BH171" s="86">
        <f>IF(N171="sníž. přenesená",J171,0)</f>
        <v>0</v>
      </c>
      <c r="BI171" s="86">
        <f>IF(N171="nulová",J171,0)</f>
        <v>0</v>
      </c>
      <c r="BJ171" s="12" t="s">
        <v>83</v>
      </c>
      <c r="BK171" s="86">
        <f>ROUND(I171*H171,2)</f>
        <v>0</v>
      </c>
      <c r="BL171" s="12" t="s">
        <v>148</v>
      </c>
      <c r="BM171" s="143" t="s">
        <v>251</v>
      </c>
    </row>
    <row r="172" spans="2:65" s="1" customFormat="1">
      <c r="B172" s="26"/>
      <c r="D172" s="144" t="s">
        <v>150</v>
      </c>
      <c r="F172" s="145" t="s">
        <v>252</v>
      </c>
      <c r="L172" s="26"/>
      <c r="M172" s="146"/>
      <c r="T172" s="50"/>
      <c r="AT172" s="12" t="s">
        <v>150</v>
      </c>
      <c r="AU172" s="12" t="s">
        <v>83</v>
      </c>
    </row>
    <row r="173" spans="2:65" s="1" customFormat="1" ht="16.5" customHeight="1">
      <c r="B173" s="132"/>
      <c r="C173" s="147" t="s">
        <v>253</v>
      </c>
      <c r="D173" s="147" t="s">
        <v>166</v>
      </c>
      <c r="E173" s="148" t="s">
        <v>254</v>
      </c>
      <c r="F173" s="149" t="s">
        <v>255</v>
      </c>
      <c r="G173" s="150" t="s">
        <v>250</v>
      </c>
      <c r="H173" s="151">
        <v>0.66300000000000003</v>
      </c>
      <c r="I173" s="152"/>
      <c r="J173" s="152">
        <f>ROUND(I173*H173,2)</f>
        <v>0</v>
      </c>
      <c r="K173" s="153"/>
      <c r="L173" s="154"/>
      <c r="M173" s="155" t="s">
        <v>1</v>
      </c>
      <c r="N173" s="156" t="s">
        <v>40</v>
      </c>
      <c r="O173" s="141">
        <v>0</v>
      </c>
      <c r="P173" s="141">
        <f>O173*H173</f>
        <v>0</v>
      </c>
      <c r="Q173" s="141">
        <v>2.234</v>
      </c>
      <c r="R173" s="141">
        <f>Q173*H173</f>
        <v>1.481142</v>
      </c>
      <c r="S173" s="141">
        <v>0</v>
      </c>
      <c r="T173" s="142">
        <f>S173*H173</f>
        <v>0</v>
      </c>
      <c r="AR173" s="143" t="s">
        <v>169</v>
      </c>
      <c r="AT173" s="143" t="s">
        <v>166</v>
      </c>
      <c r="AU173" s="143" t="s">
        <v>83</v>
      </c>
      <c r="AY173" s="12" t="s">
        <v>143</v>
      </c>
      <c r="BE173" s="86">
        <f>IF(N173="základní",J173,0)</f>
        <v>0</v>
      </c>
      <c r="BF173" s="86">
        <f>IF(N173="snížená",J173,0)</f>
        <v>0</v>
      </c>
      <c r="BG173" s="86">
        <f>IF(N173="zákl. přenesená",J173,0)</f>
        <v>0</v>
      </c>
      <c r="BH173" s="86">
        <f>IF(N173="sníž. přenesená",J173,0)</f>
        <v>0</v>
      </c>
      <c r="BI173" s="86">
        <f>IF(N173="nulová",J173,0)</f>
        <v>0</v>
      </c>
      <c r="BJ173" s="12" t="s">
        <v>83</v>
      </c>
      <c r="BK173" s="86">
        <f>ROUND(I173*H173,2)</f>
        <v>0</v>
      </c>
      <c r="BL173" s="12" t="s">
        <v>148</v>
      </c>
      <c r="BM173" s="143" t="s">
        <v>256</v>
      </c>
    </row>
    <row r="174" spans="2:65" s="1" customFormat="1" ht="37.799999999999997" customHeight="1">
      <c r="B174" s="132"/>
      <c r="C174" s="133" t="s">
        <v>257</v>
      </c>
      <c r="D174" s="133" t="s">
        <v>144</v>
      </c>
      <c r="E174" s="134" t="s">
        <v>258</v>
      </c>
      <c r="F174" s="135" t="s">
        <v>259</v>
      </c>
      <c r="G174" s="136" t="s">
        <v>190</v>
      </c>
      <c r="H174" s="137">
        <v>4.5</v>
      </c>
      <c r="I174" s="138"/>
      <c r="J174" s="138">
        <f>ROUND(I174*H174,2)</f>
        <v>0</v>
      </c>
      <c r="K174" s="139"/>
      <c r="L174" s="26"/>
      <c r="M174" s="140" t="s">
        <v>1</v>
      </c>
      <c r="N174" s="113" t="s">
        <v>40</v>
      </c>
      <c r="O174" s="141">
        <v>0.16300000000000001</v>
      </c>
      <c r="P174" s="141">
        <f>O174*H174</f>
        <v>0.73350000000000004</v>
      </c>
      <c r="Q174" s="141">
        <v>0</v>
      </c>
      <c r="R174" s="141">
        <f>Q174*H174</f>
        <v>0</v>
      </c>
      <c r="S174" s="141">
        <v>0.2</v>
      </c>
      <c r="T174" s="142">
        <f>S174*H174</f>
        <v>0.9</v>
      </c>
      <c r="AR174" s="143" t="s">
        <v>148</v>
      </c>
      <c r="AT174" s="143" t="s">
        <v>144</v>
      </c>
      <c r="AU174" s="143" t="s">
        <v>83</v>
      </c>
      <c r="AY174" s="12" t="s">
        <v>143</v>
      </c>
      <c r="BE174" s="86">
        <f>IF(N174="základní",J174,0)</f>
        <v>0</v>
      </c>
      <c r="BF174" s="86">
        <f>IF(N174="snížená",J174,0)</f>
        <v>0</v>
      </c>
      <c r="BG174" s="86">
        <f>IF(N174="zákl. přenesená",J174,0)</f>
        <v>0</v>
      </c>
      <c r="BH174" s="86">
        <f>IF(N174="sníž. přenesená",J174,0)</f>
        <v>0</v>
      </c>
      <c r="BI174" s="86">
        <f>IF(N174="nulová",J174,0)</f>
        <v>0</v>
      </c>
      <c r="BJ174" s="12" t="s">
        <v>83</v>
      </c>
      <c r="BK174" s="86">
        <f>ROUND(I174*H174,2)</f>
        <v>0</v>
      </c>
      <c r="BL174" s="12" t="s">
        <v>148</v>
      </c>
      <c r="BM174" s="143" t="s">
        <v>260</v>
      </c>
    </row>
    <row r="175" spans="2:65" s="1" customFormat="1">
      <c r="B175" s="26"/>
      <c r="D175" s="144" t="s">
        <v>150</v>
      </c>
      <c r="F175" s="145" t="s">
        <v>261</v>
      </c>
      <c r="L175" s="26"/>
      <c r="M175" s="146"/>
      <c r="T175" s="50"/>
      <c r="AT175" s="12" t="s">
        <v>150</v>
      </c>
      <c r="AU175" s="12" t="s">
        <v>83</v>
      </c>
    </row>
    <row r="176" spans="2:65" s="1" customFormat="1" ht="55.5" customHeight="1">
      <c r="B176" s="132"/>
      <c r="C176" s="133" t="s">
        <v>262</v>
      </c>
      <c r="D176" s="133" t="s">
        <v>144</v>
      </c>
      <c r="E176" s="134" t="s">
        <v>263</v>
      </c>
      <c r="F176" s="135" t="s">
        <v>264</v>
      </c>
      <c r="G176" s="136" t="s">
        <v>234</v>
      </c>
      <c r="H176" s="137">
        <v>7</v>
      </c>
      <c r="I176" s="138"/>
      <c r="J176" s="138">
        <f>ROUND(I176*H176,2)</f>
        <v>0</v>
      </c>
      <c r="K176" s="139"/>
      <c r="L176" s="26"/>
      <c r="M176" s="140" t="s">
        <v>1</v>
      </c>
      <c r="N176" s="113" t="s">
        <v>40</v>
      </c>
      <c r="O176" s="141">
        <v>0.17100000000000001</v>
      </c>
      <c r="P176" s="141">
        <f>O176*H176</f>
        <v>1.1970000000000001</v>
      </c>
      <c r="Q176" s="141">
        <v>0</v>
      </c>
      <c r="R176" s="141">
        <f>Q176*H176</f>
        <v>0</v>
      </c>
      <c r="S176" s="141">
        <v>0.29499999999999998</v>
      </c>
      <c r="T176" s="142">
        <f>S176*H176</f>
        <v>2.0649999999999999</v>
      </c>
      <c r="AR176" s="143" t="s">
        <v>148</v>
      </c>
      <c r="AT176" s="143" t="s">
        <v>144</v>
      </c>
      <c r="AU176" s="143" t="s">
        <v>83</v>
      </c>
      <c r="AY176" s="12" t="s">
        <v>143</v>
      </c>
      <c r="BE176" s="86">
        <f>IF(N176="základní",J176,0)</f>
        <v>0</v>
      </c>
      <c r="BF176" s="86">
        <f>IF(N176="snížená",J176,0)</f>
        <v>0</v>
      </c>
      <c r="BG176" s="86">
        <f>IF(N176="zákl. přenesená",J176,0)</f>
        <v>0</v>
      </c>
      <c r="BH176" s="86">
        <f>IF(N176="sníž. přenesená",J176,0)</f>
        <v>0</v>
      </c>
      <c r="BI176" s="86">
        <f>IF(N176="nulová",J176,0)</f>
        <v>0</v>
      </c>
      <c r="BJ176" s="12" t="s">
        <v>83</v>
      </c>
      <c r="BK176" s="86">
        <f>ROUND(I176*H176,2)</f>
        <v>0</v>
      </c>
      <c r="BL176" s="12" t="s">
        <v>148</v>
      </c>
      <c r="BM176" s="143" t="s">
        <v>265</v>
      </c>
    </row>
    <row r="177" spans="2:65" s="1" customFormat="1">
      <c r="B177" s="26"/>
      <c r="D177" s="144" t="s">
        <v>150</v>
      </c>
      <c r="F177" s="145" t="s">
        <v>266</v>
      </c>
      <c r="L177" s="26"/>
      <c r="M177" s="146"/>
      <c r="T177" s="50"/>
      <c r="AT177" s="12" t="s">
        <v>150</v>
      </c>
      <c r="AU177" s="12" t="s">
        <v>83</v>
      </c>
    </row>
    <row r="178" spans="2:65" s="1" customFormat="1" ht="62.7" customHeight="1">
      <c r="B178" s="132"/>
      <c r="C178" s="133" t="s">
        <v>267</v>
      </c>
      <c r="D178" s="133" t="s">
        <v>144</v>
      </c>
      <c r="E178" s="134" t="s">
        <v>268</v>
      </c>
      <c r="F178" s="135" t="s">
        <v>269</v>
      </c>
      <c r="G178" s="136" t="s">
        <v>234</v>
      </c>
      <c r="H178" s="137">
        <v>7</v>
      </c>
      <c r="I178" s="138"/>
      <c r="J178" s="138">
        <f>ROUND(I178*H178,2)</f>
        <v>0</v>
      </c>
      <c r="K178" s="139"/>
      <c r="L178" s="26"/>
      <c r="M178" s="140" t="s">
        <v>1</v>
      </c>
      <c r="N178" s="113" t="s">
        <v>40</v>
      </c>
      <c r="O178" s="141">
        <v>0.22</v>
      </c>
      <c r="P178" s="141">
        <f>O178*H178</f>
        <v>1.54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148</v>
      </c>
      <c r="AT178" s="143" t="s">
        <v>144</v>
      </c>
      <c r="AU178" s="143" t="s">
        <v>83</v>
      </c>
      <c r="AY178" s="12" t="s">
        <v>143</v>
      </c>
      <c r="BE178" s="86">
        <f>IF(N178="základní",J178,0)</f>
        <v>0</v>
      </c>
      <c r="BF178" s="86">
        <f>IF(N178="snížená",J178,0)</f>
        <v>0</v>
      </c>
      <c r="BG178" s="86">
        <f>IF(N178="zákl. přenesená",J178,0)</f>
        <v>0</v>
      </c>
      <c r="BH178" s="86">
        <f>IF(N178="sníž. přenesená",J178,0)</f>
        <v>0</v>
      </c>
      <c r="BI178" s="86">
        <f>IF(N178="nulová",J178,0)</f>
        <v>0</v>
      </c>
      <c r="BJ178" s="12" t="s">
        <v>83</v>
      </c>
      <c r="BK178" s="86">
        <f>ROUND(I178*H178,2)</f>
        <v>0</v>
      </c>
      <c r="BL178" s="12" t="s">
        <v>148</v>
      </c>
      <c r="BM178" s="143" t="s">
        <v>270</v>
      </c>
    </row>
    <row r="179" spans="2:65" s="1" customFormat="1">
      <c r="B179" s="26"/>
      <c r="D179" s="144" t="s">
        <v>150</v>
      </c>
      <c r="F179" s="145" t="s">
        <v>271</v>
      </c>
      <c r="L179" s="26"/>
      <c r="M179" s="146"/>
      <c r="T179" s="50"/>
      <c r="AT179" s="12" t="s">
        <v>150</v>
      </c>
      <c r="AU179" s="12" t="s">
        <v>83</v>
      </c>
    </row>
    <row r="180" spans="2:65" s="1" customFormat="1" ht="49.05" customHeight="1">
      <c r="B180" s="132"/>
      <c r="C180" s="133" t="s">
        <v>272</v>
      </c>
      <c r="D180" s="133" t="s">
        <v>144</v>
      </c>
      <c r="E180" s="134" t="s">
        <v>273</v>
      </c>
      <c r="F180" s="135" t="s">
        <v>274</v>
      </c>
      <c r="G180" s="136" t="s">
        <v>234</v>
      </c>
      <c r="H180" s="137">
        <v>7</v>
      </c>
      <c r="I180" s="138"/>
      <c r="J180" s="138">
        <f>ROUND(I180*H180,2)</f>
        <v>0</v>
      </c>
      <c r="K180" s="139"/>
      <c r="L180" s="26"/>
      <c r="M180" s="140" t="s">
        <v>1</v>
      </c>
      <c r="N180" s="113" t="s">
        <v>40</v>
      </c>
      <c r="O180" s="141">
        <v>0.57999999999999996</v>
      </c>
      <c r="P180" s="141">
        <f>O180*H180</f>
        <v>4.0599999999999996</v>
      </c>
      <c r="Q180" s="141">
        <v>8.4250000000000005E-2</v>
      </c>
      <c r="R180" s="141">
        <f>Q180*H180</f>
        <v>0.58975</v>
      </c>
      <c r="S180" s="141">
        <v>0</v>
      </c>
      <c r="T180" s="142">
        <f>S180*H180</f>
        <v>0</v>
      </c>
      <c r="AR180" s="143" t="s">
        <v>148</v>
      </c>
      <c r="AT180" s="143" t="s">
        <v>144</v>
      </c>
      <c r="AU180" s="143" t="s">
        <v>83</v>
      </c>
      <c r="AY180" s="12" t="s">
        <v>143</v>
      </c>
      <c r="BE180" s="86">
        <f>IF(N180="základní",J180,0)</f>
        <v>0</v>
      </c>
      <c r="BF180" s="86">
        <f>IF(N180="snížená",J180,0)</f>
        <v>0</v>
      </c>
      <c r="BG180" s="86">
        <f>IF(N180="zákl. přenesená",J180,0)</f>
        <v>0</v>
      </c>
      <c r="BH180" s="86">
        <f>IF(N180="sníž. přenesená",J180,0)</f>
        <v>0</v>
      </c>
      <c r="BI180" s="86">
        <f>IF(N180="nulová",J180,0)</f>
        <v>0</v>
      </c>
      <c r="BJ180" s="12" t="s">
        <v>83</v>
      </c>
      <c r="BK180" s="86">
        <f>ROUND(I180*H180,2)</f>
        <v>0</v>
      </c>
      <c r="BL180" s="12" t="s">
        <v>148</v>
      </c>
      <c r="BM180" s="143" t="s">
        <v>275</v>
      </c>
    </row>
    <row r="181" spans="2:65" s="1" customFormat="1">
      <c r="B181" s="26"/>
      <c r="D181" s="144" t="s">
        <v>150</v>
      </c>
      <c r="F181" s="145" t="s">
        <v>276</v>
      </c>
      <c r="L181" s="26"/>
      <c r="M181" s="146"/>
      <c r="T181" s="50"/>
      <c r="AT181" s="12" t="s">
        <v>150</v>
      </c>
      <c r="AU181" s="12" t="s">
        <v>83</v>
      </c>
    </row>
    <row r="182" spans="2:65" s="1" customFormat="1" ht="55.5" customHeight="1">
      <c r="B182" s="132"/>
      <c r="C182" s="133" t="s">
        <v>277</v>
      </c>
      <c r="D182" s="133" t="s">
        <v>144</v>
      </c>
      <c r="E182" s="134" t="s">
        <v>278</v>
      </c>
      <c r="F182" s="135" t="s">
        <v>279</v>
      </c>
      <c r="G182" s="136" t="s">
        <v>234</v>
      </c>
      <c r="H182" s="137">
        <v>4.2</v>
      </c>
      <c r="I182" s="138"/>
      <c r="J182" s="138">
        <f>ROUND(I182*H182,2)</f>
        <v>0</v>
      </c>
      <c r="K182" s="139"/>
      <c r="L182" s="26"/>
      <c r="M182" s="140" t="s">
        <v>1</v>
      </c>
      <c r="N182" s="113" t="s">
        <v>40</v>
      </c>
      <c r="O182" s="141">
        <v>0.16</v>
      </c>
      <c r="P182" s="141">
        <f>O182*H182</f>
        <v>0.67200000000000004</v>
      </c>
      <c r="Q182" s="141">
        <v>0</v>
      </c>
      <c r="R182" s="141">
        <f>Q182*H182</f>
        <v>0</v>
      </c>
      <c r="S182" s="141">
        <v>0.41699999999999998</v>
      </c>
      <c r="T182" s="142">
        <f>S182*H182</f>
        <v>1.7514000000000001</v>
      </c>
      <c r="AR182" s="143" t="s">
        <v>148</v>
      </c>
      <c r="AT182" s="143" t="s">
        <v>144</v>
      </c>
      <c r="AU182" s="143" t="s">
        <v>83</v>
      </c>
      <c r="AY182" s="12" t="s">
        <v>143</v>
      </c>
      <c r="BE182" s="86">
        <f>IF(N182="základní",J182,0)</f>
        <v>0</v>
      </c>
      <c r="BF182" s="86">
        <f>IF(N182="snížená",J182,0)</f>
        <v>0</v>
      </c>
      <c r="BG182" s="86">
        <f>IF(N182="zákl. přenesená",J182,0)</f>
        <v>0</v>
      </c>
      <c r="BH182" s="86">
        <f>IF(N182="sníž. přenesená",J182,0)</f>
        <v>0</v>
      </c>
      <c r="BI182" s="86">
        <f>IF(N182="nulová",J182,0)</f>
        <v>0</v>
      </c>
      <c r="BJ182" s="12" t="s">
        <v>83</v>
      </c>
      <c r="BK182" s="86">
        <f>ROUND(I182*H182,2)</f>
        <v>0</v>
      </c>
      <c r="BL182" s="12" t="s">
        <v>148</v>
      </c>
      <c r="BM182" s="143" t="s">
        <v>280</v>
      </c>
    </row>
    <row r="183" spans="2:65" s="1" customFormat="1">
      <c r="B183" s="26"/>
      <c r="D183" s="144" t="s">
        <v>150</v>
      </c>
      <c r="F183" s="145" t="s">
        <v>281</v>
      </c>
      <c r="L183" s="26"/>
      <c r="M183" s="146"/>
      <c r="T183" s="50"/>
      <c r="AT183" s="12" t="s">
        <v>150</v>
      </c>
      <c r="AU183" s="12" t="s">
        <v>83</v>
      </c>
    </row>
    <row r="184" spans="2:65" s="1" customFormat="1" ht="37.799999999999997" customHeight="1">
      <c r="B184" s="132"/>
      <c r="C184" s="133" t="s">
        <v>282</v>
      </c>
      <c r="D184" s="133" t="s">
        <v>144</v>
      </c>
      <c r="E184" s="134" t="s">
        <v>283</v>
      </c>
      <c r="F184" s="135" t="s">
        <v>284</v>
      </c>
      <c r="G184" s="136" t="s">
        <v>234</v>
      </c>
      <c r="H184" s="137">
        <v>4.2</v>
      </c>
      <c r="I184" s="138"/>
      <c r="J184" s="138">
        <f>ROUND(I184*H184,2)</f>
        <v>0</v>
      </c>
      <c r="K184" s="139"/>
      <c r="L184" s="26"/>
      <c r="M184" s="140" t="s">
        <v>1</v>
      </c>
      <c r="N184" s="113" t="s">
        <v>40</v>
      </c>
      <c r="O184" s="141">
        <v>1.2290000000000001</v>
      </c>
      <c r="P184" s="141">
        <f>O184*H184</f>
        <v>5.1618000000000004</v>
      </c>
      <c r="Q184" s="141">
        <v>0.1837</v>
      </c>
      <c r="R184" s="141">
        <f>Q184*H184</f>
        <v>0.77154</v>
      </c>
      <c r="S184" s="141">
        <v>0</v>
      </c>
      <c r="T184" s="142">
        <f>S184*H184</f>
        <v>0</v>
      </c>
      <c r="AR184" s="143" t="s">
        <v>148</v>
      </c>
      <c r="AT184" s="143" t="s">
        <v>144</v>
      </c>
      <c r="AU184" s="143" t="s">
        <v>83</v>
      </c>
      <c r="AY184" s="12" t="s">
        <v>143</v>
      </c>
      <c r="BE184" s="86">
        <f>IF(N184="základní",J184,0)</f>
        <v>0</v>
      </c>
      <c r="BF184" s="86">
        <f>IF(N184="snížená",J184,0)</f>
        <v>0</v>
      </c>
      <c r="BG184" s="86">
        <f>IF(N184="zákl. přenesená",J184,0)</f>
        <v>0</v>
      </c>
      <c r="BH184" s="86">
        <f>IF(N184="sníž. přenesená",J184,0)</f>
        <v>0</v>
      </c>
      <c r="BI184" s="86">
        <f>IF(N184="nulová",J184,0)</f>
        <v>0</v>
      </c>
      <c r="BJ184" s="12" t="s">
        <v>83</v>
      </c>
      <c r="BK184" s="86">
        <f>ROUND(I184*H184,2)</f>
        <v>0</v>
      </c>
      <c r="BL184" s="12" t="s">
        <v>148</v>
      </c>
      <c r="BM184" s="143" t="s">
        <v>285</v>
      </c>
    </row>
    <row r="185" spans="2:65" s="1" customFormat="1">
      <c r="B185" s="26"/>
      <c r="D185" s="144" t="s">
        <v>150</v>
      </c>
      <c r="F185" s="145" t="s">
        <v>286</v>
      </c>
      <c r="L185" s="26"/>
      <c r="M185" s="146"/>
      <c r="T185" s="50"/>
      <c r="AT185" s="12" t="s">
        <v>150</v>
      </c>
      <c r="AU185" s="12" t="s">
        <v>83</v>
      </c>
    </row>
    <row r="186" spans="2:65" s="1" customFormat="1" ht="37.799999999999997" customHeight="1">
      <c r="B186" s="132"/>
      <c r="C186" s="133" t="s">
        <v>287</v>
      </c>
      <c r="D186" s="133" t="s">
        <v>144</v>
      </c>
      <c r="E186" s="134" t="s">
        <v>288</v>
      </c>
      <c r="F186" s="135" t="s">
        <v>289</v>
      </c>
      <c r="G186" s="136" t="s">
        <v>234</v>
      </c>
      <c r="H186" s="137">
        <v>7</v>
      </c>
      <c r="I186" s="138"/>
      <c r="J186" s="138">
        <f>ROUND(I186*H186,2)</f>
        <v>0</v>
      </c>
      <c r="K186" s="139"/>
      <c r="L186" s="26"/>
      <c r="M186" s="140" t="s">
        <v>1</v>
      </c>
      <c r="N186" s="113" t="s">
        <v>40</v>
      </c>
      <c r="O186" s="141">
        <v>5.7000000000000002E-2</v>
      </c>
      <c r="P186" s="141">
        <f>O186*H186</f>
        <v>0.39900000000000002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148</v>
      </c>
      <c r="AT186" s="143" t="s">
        <v>144</v>
      </c>
      <c r="AU186" s="143" t="s">
        <v>83</v>
      </c>
      <c r="AY186" s="12" t="s">
        <v>143</v>
      </c>
      <c r="BE186" s="86">
        <f>IF(N186="základní",J186,0)</f>
        <v>0</v>
      </c>
      <c r="BF186" s="86">
        <f>IF(N186="snížená",J186,0)</f>
        <v>0</v>
      </c>
      <c r="BG186" s="86">
        <f>IF(N186="zákl. přenesená",J186,0)</f>
        <v>0</v>
      </c>
      <c r="BH186" s="86">
        <f>IF(N186="sníž. přenesená",J186,0)</f>
        <v>0</v>
      </c>
      <c r="BI186" s="86">
        <f>IF(N186="nulová",J186,0)</f>
        <v>0</v>
      </c>
      <c r="BJ186" s="12" t="s">
        <v>83</v>
      </c>
      <c r="BK186" s="86">
        <f>ROUND(I186*H186,2)</f>
        <v>0</v>
      </c>
      <c r="BL186" s="12" t="s">
        <v>148</v>
      </c>
      <c r="BM186" s="143" t="s">
        <v>290</v>
      </c>
    </row>
    <row r="187" spans="2:65" s="1" customFormat="1">
      <c r="B187" s="26"/>
      <c r="D187" s="144" t="s">
        <v>150</v>
      </c>
      <c r="F187" s="145" t="s">
        <v>291</v>
      </c>
      <c r="L187" s="26"/>
      <c r="M187" s="146"/>
      <c r="T187" s="50"/>
      <c r="AT187" s="12" t="s">
        <v>150</v>
      </c>
      <c r="AU187" s="12" t="s">
        <v>83</v>
      </c>
    </row>
    <row r="188" spans="2:65" s="1" customFormat="1" ht="16.5" customHeight="1">
      <c r="B188" s="132"/>
      <c r="C188" s="147" t="s">
        <v>292</v>
      </c>
      <c r="D188" s="147" t="s">
        <v>166</v>
      </c>
      <c r="E188" s="148" t="s">
        <v>293</v>
      </c>
      <c r="F188" s="149" t="s">
        <v>294</v>
      </c>
      <c r="G188" s="150" t="s">
        <v>245</v>
      </c>
      <c r="H188" s="151">
        <v>6.8520000000000003</v>
      </c>
      <c r="I188" s="152"/>
      <c r="J188" s="152">
        <f>ROUND(I188*H188,2)</f>
        <v>0</v>
      </c>
      <c r="K188" s="153"/>
      <c r="L188" s="154"/>
      <c r="M188" s="155" t="s">
        <v>1</v>
      </c>
      <c r="N188" s="156" t="s">
        <v>40</v>
      </c>
      <c r="O188" s="141">
        <v>0</v>
      </c>
      <c r="P188" s="141">
        <f>O188*H188</f>
        <v>0</v>
      </c>
      <c r="Q188" s="141">
        <v>1</v>
      </c>
      <c r="R188" s="141">
        <f>Q188*H188</f>
        <v>6.8520000000000003</v>
      </c>
      <c r="S188" s="141">
        <v>0</v>
      </c>
      <c r="T188" s="142">
        <f>S188*H188</f>
        <v>0</v>
      </c>
      <c r="AR188" s="143" t="s">
        <v>169</v>
      </c>
      <c r="AT188" s="143" t="s">
        <v>166</v>
      </c>
      <c r="AU188" s="143" t="s">
        <v>83</v>
      </c>
      <c r="AY188" s="12" t="s">
        <v>143</v>
      </c>
      <c r="BE188" s="86">
        <f>IF(N188="základní",J188,0)</f>
        <v>0</v>
      </c>
      <c r="BF188" s="86">
        <f>IF(N188="snížená",J188,0)</f>
        <v>0</v>
      </c>
      <c r="BG188" s="86">
        <f>IF(N188="zákl. přenesená",J188,0)</f>
        <v>0</v>
      </c>
      <c r="BH188" s="86">
        <f>IF(N188="sníž. přenesená",J188,0)</f>
        <v>0</v>
      </c>
      <c r="BI188" s="86">
        <f>IF(N188="nulová",J188,0)</f>
        <v>0</v>
      </c>
      <c r="BJ188" s="12" t="s">
        <v>83</v>
      </c>
      <c r="BK188" s="86">
        <f>ROUND(I188*H188,2)</f>
        <v>0</v>
      </c>
      <c r="BL188" s="12" t="s">
        <v>148</v>
      </c>
      <c r="BM188" s="143" t="s">
        <v>295</v>
      </c>
    </row>
    <row r="189" spans="2:65" s="1" customFormat="1" ht="16.5" customHeight="1">
      <c r="B189" s="132"/>
      <c r="C189" s="147" t="s">
        <v>296</v>
      </c>
      <c r="D189" s="147" t="s">
        <v>166</v>
      </c>
      <c r="E189" s="148" t="s">
        <v>297</v>
      </c>
      <c r="F189" s="149" t="s">
        <v>298</v>
      </c>
      <c r="G189" s="150" t="s">
        <v>245</v>
      </c>
      <c r="H189" s="151">
        <v>0.875</v>
      </c>
      <c r="I189" s="152"/>
      <c r="J189" s="152">
        <f>ROUND(I189*H189,2)</f>
        <v>0</v>
      </c>
      <c r="K189" s="153"/>
      <c r="L189" s="154"/>
      <c r="M189" s="155" t="s">
        <v>1</v>
      </c>
      <c r="N189" s="156" t="s">
        <v>40</v>
      </c>
      <c r="O189" s="141">
        <v>0</v>
      </c>
      <c r="P189" s="141">
        <f>O189*H189</f>
        <v>0</v>
      </c>
      <c r="Q189" s="141">
        <v>1</v>
      </c>
      <c r="R189" s="141">
        <f>Q189*H189</f>
        <v>0.875</v>
      </c>
      <c r="S189" s="141">
        <v>0</v>
      </c>
      <c r="T189" s="142">
        <f>S189*H189</f>
        <v>0</v>
      </c>
      <c r="AR189" s="143" t="s">
        <v>169</v>
      </c>
      <c r="AT189" s="143" t="s">
        <v>166</v>
      </c>
      <c r="AU189" s="143" t="s">
        <v>83</v>
      </c>
      <c r="AY189" s="12" t="s">
        <v>143</v>
      </c>
      <c r="BE189" s="86">
        <f>IF(N189="základní",J189,0)</f>
        <v>0</v>
      </c>
      <c r="BF189" s="86">
        <f>IF(N189="snížená",J189,0)</f>
        <v>0</v>
      </c>
      <c r="BG189" s="86">
        <f>IF(N189="zákl. přenesená",J189,0)</f>
        <v>0</v>
      </c>
      <c r="BH189" s="86">
        <f>IF(N189="sníž. přenesená",J189,0)</f>
        <v>0</v>
      </c>
      <c r="BI189" s="86">
        <f>IF(N189="nulová",J189,0)</f>
        <v>0</v>
      </c>
      <c r="BJ189" s="12" t="s">
        <v>83</v>
      </c>
      <c r="BK189" s="86">
        <f>ROUND(I189*H189,2)</f>
        <v>0</v>
      </c>
      <c r="BL189" s="12" t="s">
        <v>148</v>
      </c>
      <c r="BM189" s="143" t="s">
        <v>299</v>
      </c>
    </row>
    <row r="190" spans="2:65" s="1" customFormat="1" ht="37.799999999999997" customHeight="1">
      <c r="B190" s="132"/>
      <c r="C190" s="133" t="s">
        <v>300</v>
      </c>
      <c r="D190" s="133" t="s">
        <v>144</v>
      </c>
      <c r="E190" s="134" t="s">
        <v>301</v>
      </c>
      <c r="F190" s="135" t="s">
        <v>302</v>
      </c>
      <c r="G190" s="136" t="s">
        <v>190</v>
      </c>
      <c r="H190" s="137">
        <v>2.5</v>
      </c>
      <c r="I190" s="138"/>
      <c r="J190" s="138">
        <f>ROUND(I190*H190,2)</f>
        <v>0</v>
      </c>
      <c r="K190" s="139"/>
      <c r="L190" s="26"/>
      <c r="M190" s="140" t="s">
        <v>1</v>
      </c>
      <c r="N190" s="113" t="s">
        <v>40</v>
      </c>
      <c r="O190" s="141">
        <v>0.216</v>
      </c>
      <c r="P190" s="141">
        <f>O190*H190</f>
        <v>0.54</v>
      </c>
      <c r="Q190" s="141">
        <v>0.11519</v>
      </c>
      <c r="R190" s="141">
        <f>Q190*H190</f>
        <v>0.28797499999999998</v>
      </c>
      <c r="S190" s="141">
        <v>0</v>
      </c>
      <c r="T190" s="142">
        <f>S190*H190</f>
        <v>0</v>
      </c>
      <c r="AR190" s="143" t="s">
        <v>148</v>
      </c>
      <c r="AT190" s="143" t="s">
        <v>144</v>
      </c>
      <c r="AU190" s="143" t="s">
        <v>83</v>
      </c>
      <c r="AY190" s="12" t="s">
        <v>143</v>
      </c>
      <c r="BE190" s="86">
        <f>IF(N190="základní",J190,0)</f>
        <v>0</v>
      </c>
      <c r="BF190" s="86">
        <f>IF(N190="snížená",J190,0)</f>
        <v>0</v>
      </c>
      <c r="BG190" s="86">
        <f>IF(N190="zákl. přenesená",J190,0)</f>
        <v>0</v>
      </c>
      <c r="BH190" s="86">
        <f>IF(N190="sníž. přenesená",J190,0)</f>
        <v>0</v>
      </c>
      <c r="BI190" s="86">
        <f>IF(N190="nulová",J190,0)</f>
        <v>0</v>
      </c>
      <c r="BJ190" s="12" t="s">
        <v>83</v>
      </c>
      <c r="BK190" s="86">
        <f>ROUND(I190*H190,2)</f>
        <v>0</v>
      </c>
      <c r="BL190" s="12" t="s">
        <v>148</v>
      </c>
      <c r="BM190" s="143" t="s">
        <v>303</v>
      </c>
    </row>
    <row r="191" spans="2:65" s="1" customFormat="1">
      <c r="B191" s="26"/>
      <c r="D191" s="144" t="s">
        <v>150</v>
      </c>
      <c r="F191" s="145" t="s">
        <v>304</v>
      </c>
      <c r="L191" s="26"/>
      <c r="M191" s="146"/>
      <c r="T191" s="50"/>
      <c r="AT191" s="12" t="s">
        <v>150</v>
      </c>
      <c r="AU191" s="12" t="s">
        <v>83</v>
      </c>
    </row>
    <row r="192" spans="2:65" s="1" customFormat="1" ht="44.25" customHeight="1">
      <c r="B192" s="132"/>
      <c r="C192" s="133" t="s">
        <v>308</v>
      </c>
      <c r="D192" s="133" t="s">
        <v>144</v>
      </c>
      <c r="E192" s="134" t="s">
        <v>309</v>
      </c>
      <c r="F192" s="135" t="s">
        <v>310</v>
      </c>
      <c r="G192" s="136" t="s">
        <v>234</v>
      </c>
      <c r="H192" s="137">
        <v>22</v>
      </c>
      <c r="I192" s="138"/>
      <c r="J192" s="138">
        <f>ROUND(I192*H192,2)</f>
        <v>0</v>
      </c>
      <c r="K192" s="139"/>
      <c r="L192" s="26"/>
      <c r="M192" s="140" t="s">
        <v>1</v>
      </c>
      <c r="N192" s="113" t="s">
        <v>40</v>
      </c>
      <c r="O192" s="141">
        <v>0.17</v>
      </c>
      <c r="P192" s="141">
        <f>O192*H192</f>
        <v>3.74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148</v>
      </c>
      <c r="AT192" s="143" t="s">
        <v>144</v>
      </c>
      <c r="AU192" s="143" t="s">
        <v>83</v>
      </c>
      <c r="AY192" s="12" t="s">
        <v>143</v>
      </c>
      <c r="BE192" s="86">
        <f>IF(N192="základní",J192,0)</f>
        <v>0</v>
      </c>
      <c r="BF192" s="86">
        <f>IF(N192="snížená",J192,0)</f>
        <v>0</v>
      </c>
      <c r="BG192" s="86">
        <f>IF(N192="zákl. přenesená",J192,0)</f>
        <v>0</v>
      </c>
      <c r="BH192" s="86">
        <f>IF(N192="sníž. přenesená",J192,0)</f>
        <v>0</v>
      </c>
      <c r="BI192" s="86">
        <f>IF(N192="nulová",J192,0)</f>
        <v>0</v>
      </c>
      <c r="BJ192" s="12" t="s">
        <v>83</v>
      </c>
      <c r="BK192" s="86">
        <f>ROUND(I192*H192,2)</f>
        <v>0</v>
      </c>
      <c r="BL192" s="12" t="s">
        <v>148</v>
      </c>
      <c r="BM192" s="143" t="s">
        <v>311</v>
      </c>
    </row>
    <row r="193" spans="2:65" s="1" customFormat="1">
      <c r="B193" s="26"/>
      <c r="D193" s="144" t="s">
        <v>150</v>
      </c>
      <c r="F193" s="145" t="s">
        <v>312</v>
      </c>
      <c r="L193" s="26"/>
      <c r="M193" s="146"/>
      <c r="T193" s="50"/>
      <c r="AT193" s="12" t="s">
        <v>150</v>
      </c>
      <c r="AU193" s="12" t="s">
        <v>83</v>
      </c>
    </row>
    <row r="194" spans="2:65" s="1" customFormat="1" ht="24.15" customHeight="1">
      <c r="B194" s="132"/>
      <c r="C194" s="133" t="s">
        <v>313</v>
      </c>
      <c r="D194" s="133" t="s">
        <v>144</v>
      </c>
      <c r="E194" s="134" t="s">
        <v>314</v>
      </c>
      <c r="F194" s="135" t="s">
        <v>315</v>
      </c>
      <c r="G194" s="136" t="s">
        <v>234</v>
      </c>
      <c r="H194" s="137">
        <v>22</v>
      </c>
      <c r="I194" s="138"/>
      <c r="J194" s="138">
        <f>ROUND(I194*H194,2)</f>
        <v>0</v>
      </c>
      <c r="K194" s="139"/>
      <c r="L194" s="26"/>
      <c r="M194" s="140" t="s">
        <v>1</v>
      </c>
      <c r="N194" s="113" t="s">
        <v>40</v>
      </c>
      <c r="O194" s="141">
        <v>4.8000000000000001E-2</v>
      </c>
      <c r="P194" s="141">
        <f>O194*H194</f>
        <v>1.056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148</v>
      </c>
      <c r="AT194" s="143" t="s">
        <v>144</v>
      </c>
      <c r="AU194" s="143" t="s">
        <v>83</v>
      </c>
      <c r="AY194" s="12" t="s">
        <v>143</v>
      </c>
      <c r="BE194" s="86">
        <f>IF(N194="základní",J194,0)</f>
        <v>0</v>
      </c>
      <c r="BF194" s="86">
        <f>IF(N194="snížená",J194,0)</f>
        <v>0</v>
      </c>
      <c r="BG194" s="86">
        <f>IF(N194="zákl. přenesená",J194,0)</f>
        <v>0</v>
      </c>
      <c r="BH194" s="86">
        <f>IF(N194="sníž. přenesená",J194,0)</f>
        <v>0</v>
      </c>
      <c r="BI194" s="86">
        <f>IF(N194="nulová",J194,0)</f>
        <v>0</v>
      </c>
      <c r="BJ194" s="12" t="s">
        <v>83</v>
      </c>
      <c r="BK194" s="86">
        <f>ROUND(I194*H194,2)</f>
        <v>0</v>
      </c>
      <c r="BL194" s="12" t="s">
        <v>148</v>
      </c>
      <c r="BM194" s="143" t="s">
        <v>316</v>
      </c>
    </row>
    <row r="195" spans="2:65" s="1" customFormat="1">
      <c r="B195" s="26"/>
      <c r="D195" s="144" t="s">
        <v>150</v>
      </c>
      <c r="F195" s="145" t="s">
        <v>317</v>
      </c>
      <c r="L195" s="26"/>
      <c r="M195" s="146"/>
      <c r="T195" s="50"/>
      <c r="AT195" s="12" t="s">
        <v>150</v>
      </c>
      <c r="AU195" s="12" t="s">
        <v>83</v>
      </c>
    </row>
    <row r="196" spans="2:65" s="1" customFormat="1" ht="24.15" customHeight="1">
      <c r="B196" s="132"/>
      <c r="C196" s="133" t="s">
        <v>318</v>
      </c>
      <c r="D196" s="133" t="s">
        <v>144</v>
      </c>
      <c r="E196" s="134" t="s">
        <v>319</v>
      </c>
      <c r="F196" s="135" t="s">
        <v>320</v>
      </c>
      <c r="G196" s="136" t="s">
        <v>147</v>
      </c>
      <c r="H196" s="137">
        <v>1</v>
      </c>
      <c r="I196" s="138"/>
      <c r="J196" s="138">
        <f>ROUND(I196*H196,2)</f>
        <v>0</v>
      </c>
      <c r="K196" s="139"/>
      <c r="L196" s="26"/>
      <c r="M196" s="140" t="s">
        <v>1</v>
      </c>
      <c r="N196" s="113" t="s">
        <v>40</v>
      </c>
      <c r="O196" s="141">
        <v>1.6839999999999999</v>
      </c>
      <c r="P196" s="141">
        <f>O196*H196</f>
        <v>1.6839999999999999</v>
      </c>
      <c r="Q196" s="141">
        <v>0</v>
      </c>
      <c r="R196" s="141">
        <f>Q196*H196</f>
        <v>0</v>
      </c>
      <c r="S196" s="141">
        <v>0.26200000000000001</v>
      </c>
      <c r="T196" s="142">
        <f>S196*H196</f>
        <v>0.26200000000000001</v>
      </c>
      <c r="AR196" s="143" t="s">
        <v>148</v>
      </c>
      <c r="AT196" s="143" t="s">
        <v>144</v>
      </c>
      <c r="AU196" s="143" t="s">
        <v>83</v>
      </c>
      <c r="AY196" s="12" t="s">
        <v>143</v>
      </c>
      <c r="BE196" s="86">
        <f>IF(N196="základní",J196,0)</f>
        <v>0</v>
      </c>
      <c r="BF196" s="86">
        <f>IF(N196="snížená",J196,0)</f>
        <v>0</v>
      </c>
      <c r="BG196" s="86">
        <f>IF(N196="zákl. přenesená",J196,0)</f>
        <v>0</v>
      </c>
      <c r="BH196" s="86">
        <f>IF(N196="sníž. přenesená",J196,0)</f>
        <v>0</v>
      </c>
      <c r="BI196" s="86">
        <f>IF(N196="nulová",J196,0)</f>
        <v>0</v>
      </c>
      <c r="BJ196" s="12" t="s">
        <v>83</v>
      </c>
      <c r="BK196" s="86">
        <f>ROUND(I196*H196,2)</f>
        <v>0</v>
      </c>
      <c r="BL196" s="12" t="s">
        <v>148</v>
      </c>
      <c r="BM196" s="143" t="s">
        <v>321</v>
      </c>
    </row>
    <row r="197" spans="2:65" s="1" customFormat="1">
      <c r="B197" s="26"/>
      <c r="D197" s="144" t="s">
        <v>150</v>
      </c>
      <c r="F197" s="145" t="s">
        <v>322</v>
      </c>
      <c r="L197" s="26"/>
      <c r="M197" s="146"/>
      <c r="T197" s="50"/>
      <c r="AT197" s="12" t="s">
        <v>150</v>
      </c>
      <c r="AU197" s="12" t="s">
        <v>83</v>
      </c>
    </row>
    <row r="198" spans="2:65" s="1" customFormat="1" ht="49.05" customHeight="1">
      <c r="B198" s="132"/>
      <c r="C198" s="133" t="s">
        <v>323</v>
      </c>
      <c r="D198" s="133" t="s">
        <v>144</v>
      </c>
      <c r="E198" s="134" t="s">
        <v>324</v>
      </c>
      <c r="F198" s="135" t="s">
        <v>325</v>
      </c>
      <c r="G198" s="136" t="s">
        <v>147</v>
      </c>
      <c r="H198" s="137">
        <v>1</v>
      </c>
      <c r="I198" s="138"/>
      <c r="J198" s="138">
        <f>ROUND(I198*H198,2)</f>
        <v>0</v>
      </c>
      <c r="K198" s="139"/>
      <c r="L198" s="26"/>
      <c r="M198" s="140" t="s">
        <v>1</v>
      </c>
      <c r="N198" s="113" t="s">
        <v>40</v>
      </c>
      <c r="O198" s="141">
        <v>0.98599999999999999</v>
      </c>
      <c r="P198" s="141">
        <f>O198*H198</f>
        <v>0.98599999999999999</v>
      </c>
      <c r="Q198" s="141">
        <v>6.1199999999999996E-3</v>
      </c>
      <c r="R198" s="141">
        <f>Q198*H198</f>
        <v>6.1199999999999996E-3</v>
      </c>
      <c r="S198" s="141">
        <v>0</v>
      </c>
      <c r="T198" s="142">
        <f>S198*H198</f>
        <v>0</v>
      </c>
      <c r="AR198" s="143" t="s">
        <v>148</v>
      </c>
      <c r="AT198" s="143" t="s">
        <v>144</v>
      </c>
      <c r="AU198" s="143" t="s">
        <v>83</v>
      </c>
      <c r="AY198" s="12" t="s">
        <v>143</v>
      </c>
      <c r="BE198" s="86">
        <f>IF(N198="základní",J198,0)</f>
        <v>0</v>
      </c>
      <c r="BF198" s="86">
        <f>IF(N198="snížená",J198,0)</f>
        <v>0</v>
      </c>
      <c r="BG198" s="86">
        <f>IF(N198="zákl. přenesená",J198,0)</f>
        <v>0</v>
      </c>
      <c r="BH198" s="86">
        <f>IF(N198="sníž. přenesená",J198,0)</f>
        <v>0</v>
      </c>
      <c r="BI198" s="86">
        <f>IF(N198="nulová",J198,0)</f>
        <v>0</v>
      </c>
      <c r="BJ198" s="12" t="s">
        <v>83</v>
      </c>
      <c r="BK198" s="86">
        <f>ROUND(I198*H198,2)</f>
        <v>0</v>
      </c>
      <c r="BL198" s="12" t="s">
        <v>148</v>
      </c>
      <c r="BM198" s="143" t="s">
        <v>326</v>
      </c>
    </row>
    <row r="199" spans="2:65" s="1" customFormat="1">
      <c r="B199" s="26"/>
      <c r="D199" s="144" t="s">
        <v>150</v>
      </c>
      <c r="F199" s="145" t="s">
        <v>327</v>
      </c>
      <c r="L199" s="26"/>
      <c r="M199" s="146"/>
      <c r="T199" s="50"/>
      <c r="AT199" s="12" t="s">
        <v>150</v>
      </c>
      <c r="AU199" s="12" t="s">
        <v>83</v>
      </c>
    </row>
    <row r="200" spans="2:65" s="1" customFormat="1" ht="16.5" customHeight="1">
      <c r="B200" s="132"/>
      <c r="C200" s="147" t="s">
        <v>328</v>
      </c>
      <c r="D200" s="147" t="s">
        <v>166</v>
      </c>
      <c r="E200" s="148" t="s">
        <v>217</v>
      </c>
      <c r="F200" s="149" t="s">
        <v>218</v>
      </c>
      <c r="G200" s="150" t="s">
        <v>147</v>
      </c>
      <c r="H200" s="151">
        <v>1</v>
      </c>
      <c r="I200" s="152"/>
      <c r="J200" s="152">
        <f>ROUND(I200*H200,2)</f>
        <v>0</v>
      </c>
      <c r="K200" s="153"/>
      <c r="L200" s="154"/>
      <c r="M200" s="155" t="s">
        <v>1</v>
      </c>
      <c r="N200" s="156" t="s">
        <v>40</v>
      </c>
      <c r="O200" s="141">
        <v>0</v>
      </c>
      <c r="P200" s="141">
        <f>O200*H200</f>
        <v>0</v>
      </c>
      <c r="Q200" s="141">
        <v>5.5999999999999995E-4</v>
      </c>
      <c r="R200" s="141">
        <f>Q200*H200</f>
        <v>5.5999999999999995E-4</v>
      </c>
      <c r="S200" s="141">
        <v>0</v>
      </c>
      <c r="T200" s="142">
        <f>S200*H200</f>
        <v>0</v>
      </c>
      <c r="AR200" s="143" t="s">
        <v>169</v>
      </c>
      <c r="AT200" s="143" t="s">
        <v>166</v>
      </c>
      <c r="AU200" s="143" t="s">
        <v>83</v>
      </c>
      <c r="AY200" s="12" t="s">
        <v>143</v>
      </c>
      <c r="BE200" s="86">
        <f>IF(N200="základní",J200,0)</f>
        <v>0</v>
      </c>
      <c r="BF200" s="86">
        <f>IF(N200="snížená",J200,0)</f>
        <v>0</v>
      </c>
      <c r="BG200" s="86">
        <f>IF(N200="zákl. přenesená",J200,0)</f>
        <v>0</v>
      </c>
      <c r="BH200" s="86">
        <f>IF(N200="sníž. přenesená",J200,0)</f>
        <v>0</v>
      </c>
      <c r="BI200" s="86">
        <f>IF(N200="nulová",J200,0)</f>
        <v>0</v>
      </c>
      <c r="BJ200" s="12" t="s">
        <v>83</v>
      </c>
      <c r="BK200" s="86">
        <f>ROUND(I200*H200,2)</f>
        <v>0</v>
      </c>
      <c r="BL200" s="12" t="s">
        <v>148</v>
      </c>
      <c r="BM200" s="143" t="s">
        <v>329</v>
      </c>
    </row>
    <row r="201" spans="2:65" s="1" customFormat="1" ht="16.5" customHeight="1">
      <c r="B201" s="132"/>
      <c r="C201" s="147" t="s">
        <v>330</v>
      </c>
      <c r="D201" s="147" t="s">
        <v>166</v>
      </c>
      <c r="E201" s="148" t="s">
        <v>221</v>
      </c>
      <c r="F201" s="149" t="s">
        <v>222</v>
      </c>
      <c r="G201" s="150" t="s">
        <v>147</v>
      </c>
      <c r="H201" s="151">
        <v>1</v>
      </c>
      <c r="I201" s="152"/>
      <c r="J201" s="152">
        <f>ROUND(I201*H201,2)</f>
        <v>0</v>
      </c>
      <c r="K201" s="153"/>
      <c r="L201" s="154"/>
      <c r="M201" s="155" t="s">
        <v>1</v>
      </c>
      <c r="N201" s="156" t="s">
        <v>40</v>
      </c>
      <c r="O201" s="141">
        <v>0</v>
      </c>
      <c r="P201" s="141">
        <f>O201*H201</f>
        <v>0</v>
      </c>
      <c r="Q201" s="141">
        <v>0</v>
      </c>
      <c r="R201" s="141">
        <f>Q201*H201</f>
        <v>0</v>
      </c>
      <c r="S201" s="141">
        <v>0</v>
      </c>
      <c r="T201" s="142">
        <f>S201*H201</f>
        <v>0</v>
      </c>
      <c r="AR201" s="143" t="s">
        <v>169</v>
      </c>
      <c r="AT201" s="143" t="s">
        <v>166</v>
      </c>
      <c r="AU201" s="143" t="s">
        <v>83</v>
      </c>
      <c r="AY201" s="12" t="s">
        <v>143</v>
      </c>
      <c r="BE201" s="86">
        <f>IF(N201="základní",J201,0)</f>
        <v>0</v>
      </c>
      <c r="BF201" s="86">
        <f>IF(N201="snížená",J201,0)</f>
        <v>0</v>
      </c>
      <c r="BG201" s="86">
        <f>IF(N201="zákl. přenesená",J201,0)</f>
        <v>0</v>
      </c>
      <c r="BH201" s="86">
        <f>IF(N201="sníž. přenesená",J201,0)</f>
        <v>0</v>
      </c>
      <c r="BI201" s="86">
        <f>IF(N201="nulová",J201,0)</f>
        <v>0</v>
      </c>
      <c r="BJ201" s="12" t="s">
        <v>83</v>
      </c>
      <c r="BK201" s="86">
        <f>ROUND(I201*H201,2)</f>
        <v>0</v>
      </c>
      <c r="BL201" s="12" t="s">
        <v>148</v>
      </c>
      <c r="BM201" s="143" t="s">
        <v>331</v>
      </c>
    </row>
    <row r="202" spans="2:65" s="1" customFormat="1" ht="55.5" customHeight="1">
      <c r="B202" s="132"/>
      <c r="C202" s="133" t="s">
        <v>332</v>
      </c>
      <c r="D202" s="133" t="s">
        <v>144</v>
      </c>
      <c r="E202" s="134" t="s">
        <v>333</v>
      </c>
      <c r="F202" s="135" t="s">
        <v>334</v>
      </c>
      <c r="G202" s="136" t="s">
        <v>190</v>
      </c>
      <c r="H202" s="137">
        <v>79</v>
      </c>
      <c r="I202" s="138"/>
      <c r="J202" s="138">
        <f>ROUND(I202*H202,2)</f>
        <v>0</v>
      </c>
      <c r="K202" s="139"/>
      <c r="L202" s="26"/>
      <c r="M202" s="140" t="s">
        <v>1</v>
      </c>
      <c r="N202" s="113" t="s">
        <v>40</v>
      </c>
      <c r="O202" s="141">
        <v>1.69</v>
      </c>
      <c r="P202" s="141">
        <f>O202*H202</f>
        <v>133.51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148</v>
      </c>
      <c r="AT202" s="143" t="s">
        <v>144</v>
      </c>
      <c r="AU202" s="143" t="s">
        <v>83</v>
      </c>
      <c r="AY202" s="12" t="s">
        <v>143</v>
      </c>
      <c r="BE202" s="86">
        <f>IF(N202="základní",J202,0)</f>
        <v>0</v>
      </c>
      <c r="BF202" s="86">
        <f>IF(N202="snížená",J202,0)</f>
        <v>0</v>
      </c>
      <c r="BG202" s="86">
        <f>IF(N202="zákl. přenesená",J202,0)</f>
        <v>0</v>
      </c>
      <c r="BH202" s="86">
        <f>IF(N202="sníž. přenesená",J202,0)</f>
        <v>0</v>
      </c>
      <c r="BI202" s="86">
        <f>IF(N202="nulová",J202,0)</f>
        <v>0</v>
      </c>
      <c r="BJ202" s="12" t="s">
        <v>83</v>
      </c>
      <c r="BK202" s="86">
        <f>ROUND(I202*H202,2)</f>
        <v>0</v>
      </c>
      <c r="BL202" s="12" t="s">
        <v>148</v>
      </c>
      <c r="BM202" s="143" t="s">
        <v>335</v>
      </c>
    </row>
    <row r="203" spans="2:65" s="1" customFormat="1">
      <c r="B203" s="26"/>
      <c r="D203" s="144" t="s">
        <v>150</v>
      </c>
      <c r="F203" s="145" t="s">
        <v>336</v>
      </c>
      <c r="L203" s="26"/>
      <c r="M203" s="146"/>
      <c r="T203" s="50"/>
      <c r="AT203" s="12" t="s">
        <v>150</v>
      </c>
      <c r="AU203" s="12" t="s">
        <v>83</v>
      </c>
    </row>
    <row r="204" spans="2:65" s="1" customFormat="1" ht="55.5" customHeight="1">
      <c r="B204" s="132"/>
      <c r="C204" s="133" t="s">
        <v>340</v>
      </c>
      <c r="D204" s="133" t="s">
        <v>144</v>
      </c>
      <c r="E204" s="134" t="s">
        <v>341</v>
      </c>
      <c r="F204" s="135" t="s">
        <v>342</v>
      </c>
      <c r="G204" s="136" t="s">
        <v>190</v>
      </c>
      <c r="H204" s="137">
        <v>79</v>
      </c>
      <c r="I204" s="138"/>
      <c r="J204" s="138">
        <f>ROUND(I204*H204,2)</f>
        <v>0</v>
      </c>
      <c r="K204" s="139"/>
      <c r="L204" s="26"/>
      <c r="M204" s="140" t="s">
        <v>1</v>
      </c>
      <c r="N204" s="113" t="s">
        <v>40</v>
      </c>
      <c r="O204" s="141">
        <v>0.312</v>
      </c>
      <c r="P204" s="141">
        <f>O204*H204</f>
        <v>24.648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148</v>
      </c>
      <c r="AT204" s="143" t="s">
        <v>144</v>
      </c>
      <c r="AU204" s="143" t="s">
        <v>83</v>
      </c>
      <c r="AY204" s="12" t="s">
        <v>143</v>
      </c>
      <c r="BE204" s="86">
        <f>IF(N204="základní",J204,0)</f>
        <v>0</v>
      </c>
      <c r="BF204" s="86">
        <f>IF(N204="snížená",J204,0)</f>
        <v>0</v>
      </c>
      <c r="BG204" s="86">
        <f>IF(N204="zákl. přenesená",J204,0)</f>
        <v>0</v>
      </c>
      <c r="BH204" s="86">
        <f>IF(N204="sníž. přenesená",J204,0)</f>
        <v>0</v>
      </c>
      <c r="BI204" s="86">
        <f>IF(N204="nulová",J204,0)</f>
        <v>0</v>
      </c>
      <c r="BJ204" s="12" t="s">
        <v>83</v>
      </c>
      <c r="BK204" s="86">
        <f>ROUND(I204*H204,2)</f>
        <v>0</v>
      </c>
      <c r="BL204" s="12" t="s">
        <v>148</v>
      </c>
      <c r="BM204" s="143" t="s">
        <v>343</v>
      </c>
    </row>
    <row r="205" spans="2:65" s="1" customFormat="1">
      <c r="B205" s="26"/>
      <c r="D205" s="144" t="s">
        <v>150</v>
      </c>
      <c r="F205" s="145" t="s">
        <v>344</v>
      </c>
      <c r="L205" s="26"/>
      <c r="M205" s="146"/>
      <c r="T205" s="50"/>
      <c r="AT205" s="12" t="s">
        <v>150</v>
      </c>
      <c r="AU205" s="12" t="s">
        <v>83</v>
      </c>
    </row>
    <row r="206" spans="2:65" s="1" customFormat="1" ht="37.799999999999997" customHeight="1">
      <c r="B206" s="132"/>
      <c r="C206" s="133" t="s">
        <v>349</v>
      </c>
      <c r="D206" s="133" t="s">
        <v>144</v>
      </c>
      <c r="E206" s="134" t="s">
        <v>350</v>
      </c>
      <c r="F206" s="135" t="s">
        <v>351</v>
      </c>
      <c r="G206" s="136" t="s">
        <v>190</v>
      </c>
      <c r="H206" s="137">
        <v>2</v>
      </c>
      <c r="I206" s="138"/>
      <c r="J206" s="138">
        <f>ROUND(I206*H206,2)</f>
        <v>0</v>
      </c>
      <c r="K206" s="139"/>
      <c r="L206" s="26"/>
      <c r="M206" s="140" t="s">
        <v>1</v>
      </c>
      <c r="N206" s="113" t="s">
        <v>40</v>
      </c>
      <c r="O206" s="141">
        <v>0.1</v>
      </c>
      <c r="P206" s="141">
        <f>O206*H206</f>
        <v>0.2</v>
      </c>
      <c r="Q206" s="141">
        <v>0</v>
      </c>
      <c r="R206" s="141">
        <f>Q206*H206</f>
        <v>0</v>
      </c>
      <c r="S206" s="141">
        <v>9.2000000000000003E-4</v>
      </c>
      <c r="T206" s="142">
        <f>S206*H206</f>
        <v>1.8400000000000001E-3</v>
      </c>
      <c r="AR206" s="143" t="s">
        <v>148</v>
      </c>
      <c r="AT206" s="143" t="s">
        <v>144</v>
      </c>
      <c r="AU206" s="143" t="s">
        <v>83</v>
      </c>
      <c r="AY206" s="12" t="s">
        <v>143</v>
      </c>
      <c r="BE206" s="86">
        <f>IF(N206="základní",J206,0)</f>
        <v>0</v>
      </c>
      <c r="BF206" s="86">
        <f>IF(N206="snížená",J206,0)</f>
        <v>0</v>
      </c>
      <c r="BG206" s="86">
        <f>IF(N206="zákl. přenesená",J206,0)</f>
        <v>0</v>
      </c>
      <c r="BH206" s="86">
        <f>IF(N206="sníž. přenesená",J206,0)</f>
        <v>0</v>
      </c>
      <c r="BI206" s="86">
        <f>IF(N206="nulová",J206,0)</f>
        <v>0</v>
      </c>
      <c r="BJ206" s="12" t="s">
        <v>83</v>
      </c>
      <c r="BK206" s="86">
        <f>ROUND(I206*H206,2)</f>
        <v>0</v>
      </c>
      <c r="BL206" s="12" t="s">
        <v>148</v>
      </c>
      <c r="BM206" s="143" t="s">
        <v>352</v>
      </c>
    </row>
    <row r="207" spans="2:65" s="1" customFormat="1">
      <c r="B207" s="26"/>
      <c r="D207" s="144" t="s">
        <v>150</v>
      </c>
      <c r="F207" s="145" t="s">
        <v>353</v>
      </c>
      <c r="L207" s="26"/>
      <c r="M207" s="146"/>
      <c r="T207" s="50"/>
      <c r="AT207" s="12" t="s">
        <v>150</v>
      </c>
      <c r="AU207" s="12" t="s">
        <v>83</v>
      </c>
    </row>
    <row r="208" spans="2:65" s="1" customFormat="1" ht="16.5" customHeight="1">
      <c r="B208" s="132"/>
      <c r="C208" s="147" t="s">
        <v>354</v>
      </c>
      <c r="D208" s="147" t="s">
        <v>166</v>
      </c>
      <c r="E208" s="148" t="s">
        <v>355</v>
      </c>
      <c r="F208" s="149" t="s">
        <v>356</v>
      </c>
      <c r="G208" s="150" t="s">
        <v>245</v>
      </c>
      <c r="H208" s="151">
        <v>0.1</v>
      </c>
      <c r="I208" s="152"/>
      <c r="J208" s="152">
        <f>ROUND(I208*H208,2)</f>
        <v>0</v>
      </c>
      <c r="K208" s="153"/>
      <c r="L208" s="154"/>
      <c r="M208" s="155" t="s">
        <v>1</v>
      </c>
      <c r="N208" s="156" t="s">
        <v>40</v>
      </c>
      <c r="O208" s="141">
        <v>0</v>
      </c>
      <c r="P208" s="141">
        <f>O208*H208</f>
        <v>0</v>
      </c>
      <c r="Q208" s="141">
        <v>1</v>
      </c>
      <c r="R208" s="141">
        <f>Q208*H208</f>
        <v>0.1</v>
      </c>
      <c r="S208" s="141">
        <v>0</v>
      </c>
      <c r="T208" s="142">
        <f>S208*H208</f>
        <v>0</v>
      </c>
      <c r="AR208" s="143" t="s">
        <v>169</v>
      </c>
      <c r="AT208" s="143" t="s">
        <v>166</v>
      </c>
      <c r="AU208" s="143" t="s">
        <v>83</v>
      </c>
      <c r="AY208" s="12" t="s">
        <v>143</v>
      </c>
      <c r="BE208" s="86">
        <f>IF(N208="základní",J208,0)</f>
        <v>0</v>
      </c>
      <c r="BF208" s="86">
        <f>IF(N208="snížená",J208,0)</f>
        <v>0</v>
      </c>
      <c r="BG208" s="86">
        <f>IF(N208="zákl. přenesená",J208,0)</f>
        <v>0</v>
      </c>
      <c r="BH208" s="86">
        <f>IF(N208="sníž. přenesená",J208,0)</f>
        <v>0</v>
      </c>
      <c r="BI208" s="86">
        <f>IF(N208="nulová",J208,0)</f>
        <v>0</v>
      </c>
      <c r="BJ208" s="12" t="s">
        <v>83</v>
      </c>
      <c r="BK208" s="86">
        <f>ROUND(I208*H208,2)</f>
        <v>0</v>
      </c>
      <c r="BL208" s="12" t="s">
        <v>148</v>
      </c>
      <c r="BM208" s="143" t="s">
        <v>357</v>
      </c>
    </row>
    <row r="209" spans="2:65" s="1" customFormat="1" ht="37.799999999999997" customHeight="1">
      <c r="B209" s="132"/>
      <c r="C209" s="133" t="s">
        <v>358</v>
      </c>
      <c r="D209" s="133" t="s">
        <v>144</v>
      </c>
      <c r="E209" s="134" t="s">
        <v>359</v>
      </c>
      <c r="F209" s="135" t="s">
        <v>360</v>
      </c>
      <c r="G209" s="136" t="s">
        <v>190</v>
      </c>
      <c r="H209" s="137">
        <v>2</v>
      </c>
      <c r="I209" s="138"/>
      <c r="J209" s="138">
        <f>ROUND(I209*H209,2)</f>
        <v>0</v>
      </c>
      <c r="K209" s="139"/>
      <c r="L209" s="26"/>
      <c r="M209" s="140" t="s">
        <v>1</v>
      </c>
      <c r="N209" s="113" t="s">
        <v>40</v>
      </c>
      <c r="O209" s="141">
        <v>0.21</v>
      </c>
      <c r="P209" s="141">
        <f>O209*H209</f>
        <v>0.42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148</v>
      </c>
      <c r="AT209" s="143" t="s">
        <v>144</v>
      </c>
      <c r="AU209" s="143" t="s">
        <v>83</v>
      </c>
      <c r="AY209" s="12" t="s">
        <v>143</v>
      </c>
      <c r="BE209" s="86">
        <f>IF(N209="základní",J209,0)</f>
        <v>0</v>
      </c>
      <c r="BF209" s="86">
        <f>IF(N209="snížená",J209,0)</f>
        <v>0</v>
      </c>
      <c r="BG209" s="86">
        <f>IF(N209="zákl. přenesená",J209,0)</f>
        <v>0</v>
      </c>
      <c r="BH209" s="86">
        <f>IF(N209="sníž. přenesená",J209,0)</f>
        <v>0</v>
      </c>
      <c r="BI209" s="86">
        <f>IF(N209="nulová",J209,0)</f>
        <v>0</v>
      </c>
      <c r="BJ209" s="12" t="s">
        <v>83</v>
      </c>
      <c r="BK209" s="86">
        <f>ROUND(I209*H209,2)</f>
        <v>0</v>
      </c>
      <c r="BL209" s="12" t="s">
        <v>148</v>
      </c>
      <c r="BM209" s="143" t="s">
        <v>361</v>
      </c>
    </row>
    <row r="210" spans="2:65" s="1" customFormat="1">
      <c r="B210" s="26"/>
      <c r="D210" s="144" t="s">
        <v>150</v>
      </c>
      <c r="F210" s="145" t="s">
        <v>362</v>
      </c>
      <c r="L210" s="26"/>
      <c r="M210" s="146"/>
      <c r="T210" s="50"/>
      <c r="AT210" s="12" t="s">
        <v>150</v>
      </c>
      <c r="AU210" s="12" t="s">
        <v>83</v>
      </c>
    </row>
    <row r="211" spans="2:65" s="1" customFormat="1" ht="24.15" customHeight="1">
      <c r="B211" s="132"/>
      <c r="C211" s="147" t="s">
        <v>363</v>
      </c>
      <c r="D211" s="147" t="s">
        <v>166</v>
      </c>
      <c r="E211" s="148" t="s">
        <v>364</v>
      </c>
      <c r="F211" s="149" t="s">
        <v>365</v>
      </c>
      <c r="G211" s="150" t="s">
        <v>190</v>
      </c>
      <c r="H211" s="151">
        <v>2</v>
      </c>
      <c r="I211" s="152"/>
      <c r="J211" s="152">
        <f>ROUND(I211*H211,2)</f>
        <v>0</v>
      </c>
      <c r="K211" s="153"/>
      <c r="L211" s="154"/>
      <c r="M211" s="155" t="s">
        <v>1</v>
      </c>
      <c r="N211" s="156" t="s">
        <v>40</v>
      </c>
      <c r="O211" s="141">
        <v>0</v>
      </c>
      <c r="P211" s="141">
        <f>O211*H211</f>
        <v>0</v>
      </c>
      <c r="Q211" s="141">
        <v>7.9000000000000001E-4</v>
      </c>
      <c r="R211" s="141">
        <f>Q211*H211</f>
        <v>1.58E-3</v>
      </c>
      <c r="S211" s="141">
        <v>0</v>
      </c>
      <c r="T211" s="142">
        <f>S211*H211</f>
        <v>0</v>
      </c>
      <c r="AR211" s="143" t="s">
        <v>169</v>
      </c>
      <c r="AT211" s="143" t="s">
        <v>166</v>
      </c>
      <c r="AU211" s="143" t="s">
        <v>83</v>
      </c>
      <c r="AY211" s="12" t="s">
        <v>143</v>
      </c>
      <c r="BE211" s="86">
        <f>IF(N211="základní",J211,0)</f>
        <v>0</v>
      </c>
      <c r="BF211" s="86">
        <f>IF(N211="snížená",J211,0)</f>
        <v>0</v>
      </c>
      <c r="BG211" s="86">
        <f>IF(N211="zákl. přenesená",J211,0)</f>
        <v>0</v>
      </c>
      <c r="BH211" s="86">
        <f>IF(N211="sníž. přenesená",J211,0)</f>
        <v>0</v>
      </c>
      <c r="BI211" s="86">
        <f>IF(N211="nulová",J211,0)</f>
        <v>0</v>
      </c>
      <c r="BJ211" s="12" t="s">
        <v>83</v>
      </c>
      <c r="BK211" s="86">
        <f>ROUND(I211*H211,2)</f>
        <v>0</v>
      </c>
      <c r="BL211" s="12" t="s">
        <v>148</v>
      </c>
      <c r="BM211" s="143" t="s">
        <v>366</v>
      </c>
    </row>
    <row r="212" spans="2:65" s="1" customFormat="1" ht="24.15" customHeight="1">
      <c r="B212" s="132"/>
      <c r="C212" s="147" t="s">
        <v>367</v>
      </c>
      <c r="D212" s="147" t="s">
        <v>166</v>
      </c>
      <c r="E212" s="148" t="s">
        <v>368</v>
      </c>
      <c r="F212" s="149" t="s">
        <v>369</v>
      </c>
      <c r="G212" s="150" t="s">
        <v>147</v>
      </c>
      <c r="H212" s="151">
        <v>2</v>
      </c>
      <c r="I212" s="152"/>
      <c r="J212" s="152">
        <f>ROUND(I212*H212,2)</f>
        <v>0</v>
      </c>
      <c r="K212" s="153"/>
      <c r="L212" s="154"/>
      <c r="M212" s="155" t="s">
        <v>1</v>
      </c>
      <c r="N212" s="156" t="s">
        <v>40</v>
      </c>
      <c r="O212" s="141">
        <v>0</v>
      </c>
      <c r="P212" s="141">
        <f>O212*H212</f>
        <v>0</v>
      </c>
      <c r="Q212" s="141">
        <v>4.8999999999999998E-4</v>
      </c>
      <c r="R212" s="141">
        <f>Q212*H212</f>
        <v>9.7999999999999997E-4</v>
      </c>
      <c r="S212" s="141">
        <v>0</v>
      </c>
      <c r="T212" s="142">
        <f>S212*H212</f>
        <v>0</v>
      </c>
      <c r="AR212" s="143" t="s">
        <v>169</v>
      </c>
      <c r="AT212" s="143" t="s">
        <v>166</v>
      </c>
      <c r="AU212" s="143" t="s">
        <v>83</v>
      </c>
      <c r="AY212" s="12" t="s">
        <v>143</v>
      </c>
      <c r="BE212" s="86">
        <f>IF(N212="základní",J212,0)</f>
        <v>0</v>
      </c>
      <c r="BF212" s="86">
        <f>IF(N212="snížená",J212,0)</f>
        <v>0</v>
      </c>
      <c r="BG212" s="86">
        <f>IF(N212="zákl. přenesená",J212,0)</f>
        <v>0</v>
      </c>
      <c r="BH212" s="86">
        <f>IF(N212="sníž. přenesená",J212,0)</f>
        <v>0</v>
      </c>
      <c r="BI212" s="86">
        <f>IF(N212="nulová",J212,0)</f>
        <v>0</v>
      </c>
      <c r="BJ212" s="12" t="s">
        <v>83</v>
      </c>
      <c r="BK212" s="86">
        <f>ROUND(I212*H212,2)</f>
        <v>0</v>
      </c>
      <c r="BL212" s="12" t="s">
        <v>148</v>
      </c>
      <c r="BM212" s="143" t="s">
        <v>370</v>
      </c>
    </row>
    <row r="213" spans="2:65" s="1" customFormat="1" ht="24.15" customHeight="1">
      <c r="B213" s="132"/>
      <c r="C213" s="133" t="s">
        <v>371</v>
      </c>
      <c r="D213" s="133" t="s">
        <v>144</v>
      </c>
      <c r="E213" s="134" t="s">
        <v>372</v>
      </c>
      <c r="F213" s="135" t="s">
        <v>373</v>
      </c>
      <c r="G213" s="136" t="s">
        <v>147</v>
      </c>
      <c r="H213" s="137">
        <v>12</v>
      </c>
      <c r="I213" s="138"/>
      <c r="J213" s="138">
        <f>ROUND(I213*H213,2)</f>
        <v>0</v>
      </c>
      <c r="K213" s="139"/>
      <c r="L213" s="26"/>
      <c r="M213" s="140" t="s">
        <v>1</v>
      </c>
      <c r="N213" s="113" t="s">
        <v>40</v>
      </c>
      <c r="O213" s="141">
        <v>1.9E-2</v>
      </c>
      <c r="P213" s="141">
        <f>O213*H213</f>
        <v>0.22799999999999998</v>
      </c>
      <c r="Q213" s="141">
        <v>7.6E-3</v>
      </c>
      <c r="R213" s="141">
        <f>Q213*H213</f>
        <v>9.1200000000000003E-2</v>
      </c>
      <c r="S213" s="141">
        <v>0</v>
      </c>
      <c r="T213" s="142">
        <f>S213*H213</f>
        <v>0</v>
      </c>
      <c r="AR213" s="143" t="s">
        <v>148</v>
      </c>
      <c r="AT213" s="143" t="s">
        <v>144</v>
      </c>
      <c r="AU213" s="143" t="s">
        <v>83</v>
      </c>
      <c r="AY213" s="12" t="s">
        <v>143</v>
      </c>
      <c r="BE213" s="86">
        <f>IF(N213="základní",J213,0)</f>
        <v>0</v>
      </c>
      <c r="BF213" s="86">
        <f>IF(N213="snížená",J213,0)</f>
        <v>0</v>
      </c>
      <c r="BG213" s="86">
        <f>IF(N213="zákl. přenesená",J213,0)</f>
        <v>0</v>
      </c>
      <c r="BH213" s="86">
        <f>IF(N213="sníž. přenesená",J213,0)</f>
        <v>0</v>
      </c>
      <c r="BI213" s="86">
        <f>IF(N213="nulová",J213,0)</f>
        <v>0</v>
      </c>
      <c r="BJ213" s="12" t="s">
        <v>83</v>
      </c>
      <c r="BK213" s="86">
        <f>ROUND(I213*H213,2)</f>
        <v>0</v>
      </c>
      <c r="BL213" s="12" t="s">
        <v>148</v>
      </c>
      <c r="BM213" s="143" t="s">
        <v>374</v>
      </c>
    </row>
    <row r="214" spans="2:65" s="1" customFormat="1">
      <c r="B214" s="26"/>
      <c r="D214" s="144" t="s">
        <v>150</v>
      </c>
      <c r="F214" s="145" t="s">
        <v>375</v>
      </c>
      <c r="L214" s="26"/>
      <c r="M214" s="146"/>
      <c r="T214" s="50"/>
      <c r="AT214" s="12" t="s">
        <v>150</v>
      </c>
      <c r="AU214" s="12" t="s">
        <v>83</v>
      </c>
    </row>
    <row r="215" spans="2:65" s="1" customFormat="1" ht="24.15" customHeight="1">
      <c r="B215" s="132"/>
      <c r="C215" s="133" t="s">
        <v>376</v>
      </c>
      <c r="D215" s="133" t="s">
        <v>144</v>
      </c>
      <c r="E215" s="134" t="s">
        <v>377</v>
      </c>
      <c r="F215" s="135" t="s">
        <v>378</v>
      </c>
      <c r="G215" s="136" t="s">
        <v>147</v>
      </c>
      <c r="H215" s="137">
        <v>3</v>
      </c>
      <c r="I215" s="138"/>
      <c r="J215" s="138">
        <f>ROUND(I215*H215,2)</f>
        <v>0</v>
      </c>
      <c r="K215" s="139"/>
      <c r="L215" s="26"/>
      <c r="M215" s="140" t="s">
        <v>1</v>
      </c>
      <c r="N215" s="113" t="s">
        <v>40</v>
      </c>
      <c r="O215" s="141">
        <v>1.9E-2</v>
      </c>
      <c r="P215" s="141">
        <f>O215*H215</f>
        <v>5.6999999999999995E-2</v>
      </c>
      <c r="Q215" s="141">
        <v>3.8E-3</v>
      </c>
      <c r="R215" s="141">
        <f>Q215*H215</f>
        <v>1.14E-2</v>
      </c>
      <c r="S215" s="141">
        <v>0</v>
      </c>
      <c r="T215" s="142">
        <f>S215*H215</f>
        <v>0</v>
      </c>
      <c r="AR215" s="143" t="s">
        <v>148</v>
      </c>
      <c r="AT215" s="143" t="s">
        <v>144</v>
      </c>
      <c r="AU215" s="143" t="s">
        <v>83</v>
      </c>
      <c r="AY215" s="12" t="s">
        <v>143</v>
      </c>
      <c r="BE215" s="86">
        <f>IF(N215="základní",J215,0)</f>
        <v>0</v>
      </c>
      <c r="BF215" s="86">
        <f>IF(N215="snížená",J215,0)</f>
        <v>0</v>
      </c>
      <c r="BG215" s="86">
        <f>IF(N215="zákl. přenesená",J215,0)</f>
        <v>0</v>
      </c>
      <c r="BH215" s="86">
        <f>IF(N215="sníž. přenesená",J215,0)</f>
        <v>0</v>
      </c>
      <c r="BI215" s="86">
        <f>IF(N215="nulová",J215,0)</f>
        <v>0</v>
      </c>
      <c r="BJ215" s="12" t="s">
        <v>83</v>
      </c>
      <c r="BK215" s="86">
        <f>ROUND(I215*H215,2)</f>
        <v>0</v>
      </c>
      <c r="BL215" s="12" t="s">
        <v>148</v>
      </c>
      <c r="BM215" s="143" t="s">
        <v>379</v>
      </c>
    </row>
    <row r="216" spans="2:65" s="1" customFormat="1">
      <c r="B216" s="26"/>
      <c r="D216" s="144" t="s">
        <v>150</v>
      </c>
      <c r="F216" s="145" t="s">
        <v>380</v>
      </c>
      <c r="L216" s="26"/>
      <c r="M216" s="146"/>
      <c r="T216" s="50"/>
      <c r="AT216" s="12" t="s">
        <v>150</v>
      </c>
      <c r="AU216" s="12" t="s">
        <v>83</v>
      </c>
    </row>
    <row r="217" spans="2:65" s="1" customFormat="1" ht="24.15" customHeight="1">
      <c r="B217" s="132"/>
      <c r="C217" s="133" t="s">
        <v>381</v>
      </c>
      <c r="D217" s="133" t="s">
        <v>144</v>
      </c>
      <c r="E217" s="134" t="s">
        <v>382</v>
      </c>
      <c r="F217" s="135" t="s">
        <v>383</v>
      </c>
      <c r="G217" s="136" t="s">
        <v>190</v>
      </c>
      <c r="H217" s="137">
        <v>35.5</v>
      </c>
      <c r="I217" s="138"/>
      <c r="J217" s="138">
        <f>ROUND(I217*H217,2)</f>
        <v>0</v>
      </c>
      <c r="K217" s="139"/>
      <c r="L217" s="26"/>
      <c r="M217" s="140" t="s">
        <v>1</v>
      </c>
      <c r="N217" s="113" t="s">
        <v>40</v>
      </c>
      <c r="O217" s="141">
        <v>1.9E-2</v>
      </c>
      <c r="P217" s="141">
        <f>O217*H217</f>
        <v>0.67449999999999999</v>
      </c>
      <c r="Q217" s="141">
        <v>1.9E-3</v>
      </c>
      <c r="R217" s="141">
        <f>Q217*H217</f>
        <v>6.7449999999999996E-2</v>
      </c>
      <c r="S217" s="141">
        <v>0</v>
      </c>
      <c r="T217" s="142">
        <f>S217*H217</f>
        <v>0</v>
      </c>
      <c r="AR217" s="143" t="s">
        <v>148</v>
      </c>
      <c r="AT217" s="143" t="s">
        <v>144</v>
      </c>
      <c r="AU217" s="143" t="s">
        <v>83</v>
      </c>
      <c r="AY217" s="12" t="s">
        <v>143</v>
      </c>
      <c r="BE217" s="86">
        <f>IF(N217="základní",J217,0)</f>
        <v>0</v>
      </c>
      <c r="BF217" s="86">
        <f>IF(N217="snížená",J217,0)</f>
        <v>0</v>
      </c>
      <c r="BG217" s="86">
        <f>IF(N217="zákl. přenesená",J217,0)</f>
        <v>0</v>
      </c>
      <c r="BH217" s="86">
        <f>IF(N217="sníž. přenesená",J217,0)</f>
        <v>0</v>
      </c>
      <c r="BI217" s="86">
        <f>IF(N217="nulová",J217,0)</f>
        <v>0</v>
      </c>
      <c r="BJ217" s="12" t="s">
        <v>83</v>
      </c>
      <c r="BK217" s="86">
        <f>ROUND(I217*H217,2)</f>
        <v>0</v>
      </c>
      <c r="BL217" s="12" t="s">
        <v>148</v>
      </c>
      <c r="BM217" s="143" t="s">
        <v>384</v>
      </c>
    </row>
    <row r="218" spans="2:65" s="1" customFormat="1">
      <c r="B218" s="26"/>
      <c r="D218" s="144" t="s">
        <v>150</v>
      </c>
      <c r="F218" s="145" t="s">
        <v>385</v>
      </c>
      <c r="L218" s="26"/>
      <c r="M218" s="146"/>
      <c r="T218" s="50"/>
      <c r="AT218" s="12" t="s">
        <v>150</v>
      </c>
      <c r="AU218" s="12" t="s">
        <v>83</v>
      </c>
    </row>
    <row r="219" spans="2:65" s="1" customFormat="1" ht="37.799999999999997" customHeight="1">
      <c r="B219" s="132"/>
      <c r="C219" s="133" t="s">
        <v>386</v>
      </c>
      <c r="D219" s="133" t="s">
        <v>144</v>
      </c>
      <c r="E219" s="134" t="s">
        <v>387</v>
      </c>
      <c r="F219" s="135" t="s">
        <v>388</v>
      </c>
      <c r="G219" s="136" t="s">
        <v>190</v>
      </c>
      <c r="H219" s="137">
        <v>79</v>
      </c>
      <c r="I219" s="138"/>
      <c r="J219" s="138">
        <f>ROUND(I219*H219,2)</f>
        <v>0</v>
      </c>
      <c r="K219" s="139"/>
      <c r="L219" s="26"/>
      <c r="M219" s="140" t="s">
        <v>1</v>
      </c>
      <c r="N219" s="113" t="s">
        <v>40</v>
      </c>
      <c r="O219" s="141">
        <v>6.5000000000000002E-2</v>
      </c>
      <c r="P219" s="141">
        <f>O219*H219</f>
        <v>5.1349999999999998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148</v>
      </c>
      <c r="AT219" s="143" t="s">
        <v>144</v>
      </c>
      <c r="AU219" s="143" t="s">
        <v>83</v>
      </c>
      <c r="AY219" s="12" t="s">
        <v>143</v>
      </c>
      <c r="BE219" s="86">
        <f>IF(N219="základní",J219,0)</f>
        <v>0</v>
      </c>
      <c r="BF219" s="86">
        <f>IF(N219="snížená",J219,0)</f>
        <v>0</v>
      </c>
      <c r="BG219" s="86">
        <f>IF(N219="zákl. přenesená",J219,0)</f>
        <v>0</v>
      </c>
      <c r="BH219" s="86">
        <f>IF(N219="sníž. přenesená",J219,0)</f>
        <v>0</v>
      </c>
      <c r="BI219" s="86">
        <f>IF(N219="nulová",J219,0)</f>
        <v>0</v>
      </c>
      <c r="BJ219" s="12" t="s">
        <v>83</v>
      </c>
      <c r="BK219" s="86">
        <f>ROUND(I219*H219,2)</f>
        <v>0</v>
      </c>
      <c r="BL219" s="12" t="s">
        <v>148</v>
      </c>
      <c r="BM219" s="143" t="s">
        <v>389</v>
      </c>
    </row>
    <row r="220" spans="2:65" s="1" customFormat="1">
      <c r="B220" s="26"/>
      <c r="D220" s="144" t="s">
        <v>150</v>
      </c>
      <c r="F220" s="145" t="s">
        <v>390</v>
      </c>
      <c r="L220" s="26"/>
      <c r="M220" s="146"/>
      <c r="T220" s="50"/>
      <c r="AT220" s="12" t="s">
        <v>150</v>
      </c>
      <c r="AU220" s="12" t="s">
        <v>83</v>
      </c>
    </row>
    <row r="221" spans="2:65" s="1" customFormat="1" ht="16.5" customHeight="1">
      <c r="B221" s="132"/>
      <c r="C221" s="147" t="s">
        <v>391</v>
      </c>
      <c r="D221" s="147" t="s">
        <v>166</v>
      </c>
      <c r="E221" s="148" t="s">
        <v>297</v>
      </c>
      <c r="F221" s="149" t="s">
        <v>298</v>
      </c>
      <c r="G221" s="150" t="s">
        <v>245</v>
      </c>
      <c r="H221" s="151">
        <v>12.6</v>
      </c>
      <c r="I221" s="152"/>
      <c r="J221" s="152">
        <f>ROUND(I221*H221,2)</f>
        <v>0</v>
      </c>
      <c r="K221" s="153"/>
      <c r="L221" s="154"/>
      <c r="M221" s="155" t="s">
        <v>1</v>
      </c>
      <c r="N221" s="156" t="s">
        <v>40</v>
      </c>
      <c r="O221" s="141">
        <v>0</v>
      </c>
      <c r="P221" s="141">
        <f>O221*H221</f>
        <v>0</v>
      </c>
      <c r="Q221" s="141">
        <v>1</v>
      </c>
      <c r="R221" s="141">
        <f>Q221*H221</f>
        <v>12.6</v>
      </c>
      <c r="S221" s="141">
        <v>0</v>
      </c>
      <c r="T221" s="142">
        <f>S221*H221</f>
        <v>0</v>
      </c>
      <c r="AR221" s="143" t="s">
        <v>169</v>
      </c>
      <c r="AT221" s="143" t="s">
        <v>166</v>
      </c>
      <c r="AU221" s="143" t="s">
        <v>83</v>
      </c>
      <c r="AY221" s="12" t="s">
        <v>143</v>
      </c>
      <c r="BE221" s="86">
        <f>IF(N221="základní",J221,0)</f>
        <v>0</v>
      </c>
      <c r="BF221" s="86">
        <f>IF(N221="snížená",J221,0)</f>
        <v>0</v>
      </c>
      <c r="BG221" s="86">
        <f>IF(N221="zákl. přenesená",J221,0)</f>
        <v>0</v>
      </c>
      <c r="BH221" s="86">
        <f>IF(N221="sníž. přenesená",J221,0)</f>
        <v>0</v>
      </c>
      <c r="BI221" s="86">
        <f>IF(N221="nulová",J221,0)</f>
        <v>0</v>
      </c>
      <c r="BJ221" s="12" t="s">
        <v>83</v>
      </c>
      <c r="BK221" s="86">
        <f>ROUND(I221*H221,2)</f>
        <v>0</v>
      </c>
      <c r="BL221" s="12" t="s">
        <v>148</v>
      </c>
      <c r="BM221" s="143" t="s">
        <v>392</v>
      </c>
    </row>
    <row r="222" spans="2:65" s="1" customFormat="1" ht="44.25" customHeight="1">
      <c r="B222" s="132"/>
      <c r="C222" s="133" t="s">
        <v>393</v>
      </c>
      <c r="D222" s="133" t="s">
        <v>144</v>
      </c>
      <c r="E222" s="134" t="s">
        <v>194</v>
      </c>
      <c r="F222" s="135" t="s">
        <v>195</v>
      </c>
      <c r="G222" s="136" t="s">
        <v>190</v>
      </c>
      <c r="H222" s="137">
        <v>157</v>
      </c>
      <c r="I222" s="138"/>
      <c r="J222" s="138">
        <f>ROUND(I222*H222,2)</f>
        <v>0</v>
      </c>
      <c r="K222" s="139"/>
      <c r="L222" s="26"/>
      <c r="M222" s="140" t="s">
        <v>1</v>
      </c>
      <c r="N222" s="113" t="s">
        <v>40</v>
      </c>
      <c r="O222" s="141">
        <v>0.106</v>
      </c>
      <c r="P222" s="141">
        <f>O222*H222</f>
        <v>16.641999999999999</v>
      </c>
      <c r="Q222" s="141">
        <v>0</v>
      </c>
      <c r="R222" s="141">
        <f>Q222*H222</f>
        <v>0</v>
      </c>
      <c r="S222" s="141">
        <v>0</v>
      </c>
      <c r="T222" s="142">
        <f>S222*H222</f>
        <v>0</v>
      </c>
      <c r="AR222" s="143" t="s">
        <v>148</v>
      </c>
      <c r="AT222" s="143" t="s">
        <v>144</v>
      </c>
      <c r="AU222" s="143" t="s">
        <v>83</v>
      </c>
      <c r="AY222" s="12" t="s">
        <v>143</v>
      </c>
      <c r="BE222" s="86">
        <f>IF(N222="základní",J222,0)</f>
        <v>0</v>
      </c>
      <c r="BF222" s="86">
        <f>IF(N222="snížená",J222,0)</f>
        <v>0</v>
      </c>
      <c r="BG222" s="86">
        <f>IF(N222="zákl. přenesená",J222,0)</f>
        <v>0</v>
      </c>
      <c r="BH222" s="86">
        <f>IF(N222="sníž. přenesená",J222,0)</f>
        <v>0</v>
      </c>
      <c r="BI222" s="86">
        <f>IF(N222="nulová",J222,0)</f>
        <v>0</v>
      </c>
      <c r="BJ222" s="12" t="s">
        <v>83</v>
      </c>
      <c r="BK222" s="86">
        <f>ROUND(I222*H222,2)</f>
        <v>0</v>
      </c>
      <c r="BL222" s="12" t="s">
        <v>148</v>
      </c>
      <c r="BM222" s="143" t="s">
        <v>394</v>
      </c>
    </row>
    <row r="223" spans="2:65" s="1" customFormat="1">
      <c r="B223" s="26"/>
      <c r="D223" s="144" t="s">
        <v>150</v>
      </c>
      <c r="F223" s="145" t="s">
        <v>197</v>
      </c>
      <c r="L223" s="26"/>
      <c r="M223" s="146"/>
      <c r="T223" s="50"/>
      <c r="AT223" s="12" t="s">
        <v>150</v>
      </c>
      <c r="AU223" s="12" t="s">
        <v>83</v>
      </c>
    </row>
    <row r="224" spans="2:65" s="1" customFormat="1" ht="37.799999999999997" customHeight="1">
      <c r="B224" s="132"/>
      <c r="C224" s="133" t="s">
        <v>395</v>
      </c>
      <c r="D224" s="133" t="s">
        <v>144</v>
      </c>
      <c r="E224" s="134" t="s">
        <v>396</v>
      </c>
      <c r="F224" s="135" t="s">
        <v>397</v>
      </c>
      <c r="G224" s="136" t="s">
        <v>190</v>
      </c>
      <c r="H224" s="137">
        <v>157</v>
      </c>
      <c r="I224" s="138"/>
      <c r="J224" s="138">
        <f>ROUND(I224*H224,2)</f>
        <v>0</v>
      </c>
      <c r="K224" s="139"/>
      <c r="L224" s="26"/>
      <c r="M224" s="140" t="s">
        <v>1</v>
      </c>
      <c r="N224" s="113" t="s">
        <v>40</v>
      </c>
      <c r="O224" s="141">
        <v>9.0999999999999998E-2</v>
      </c>
      <c r="P224" s="141">
        <f>O224*H224</f>
        <v>14.286999999999999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148</v>
      </c>
      <c r="AT224" s="143" t="s">
        <v>144</v>
      </c>
      <c r="AU224" s="143" t="s">
        <v>83</v>
      </c>
      <c r="AY224" s="12" t="s">
        <v>143</v>
      </c>
      <c r="BE224" s="86">
        <f>IF(N224="základní",J224,0)</f>
        <v>0</v>
      </c>
      <c r="BF224" s="86">
        <f>IF(N224="snížená",J224,0)</f>
        <v>0</v>
      </c>
      <c r="BG224" s="86">
        <f>IF(N224="zákl. přenesená",J224,0)</f>
        <v>0</v>
      </c>
      <c r="BH224" s="86">
        <f>IF(N224="sníž. přenesená",J224,0)</f>
        <v>0</v>
      </c>
      <c r="BI224" s="86">
        <f>IF(N224="nulová",J224,0)</f>
        <v>0</v>
      </c>
      <c r="BJ224" s="12" t="s">
        <v>83</v>
      </c>
      <c r="BK224" s="86">
        <f>ROUND(I224*H224,2)</f>
        <v>0</v>
      </c>
      <c r="BL224" s="12" t="s">
        <v>148</v>
      </c>
      <c r="BM224" s="143" t="s">
        <v>398</v>
      </c>
    </row>
    <row r="225" spans="2:65" s="1" customFormat="1">
      <c r="B225" s="26"/>
      <c r="D225" s="144" t="s">
        <v>150</v>
      </c>
      <c r="F225" s="145" t="s">
        <v>399</v>
      </c>
      <c r="L225" s="26"/>
      <c r="M225" s="146"/>
      <c r="T225" s="50"/>
      <c r="AT225" s="12" t="s">
        <v>150</v>
      </c>
      <c r="AU225" s="12" t="s">
        <v>83</v>
      </c>
    </row>
    <row r="226" spans="2:65" s="1" customFormat="1" ht="33" customHeight="1">
      <c r="B226" s="132"/>
      <c r="C226" s="147" t="s">
        <v>400</v>
      </c>
      <c r="D226" s="147" t="s">
        <v>166</v>
      </c>
      <c r="E226" s="148" t="s">
        <v>401</v>
      </c>
      <c r="F226" s="149" t="s">
        <v>402</v>
      </c>
      <c r="G226" s="150" t="s">
        <v>190</v>
      </c>
      <c r="H226" s="151">
        <v>157</v>
      </c>
      <c r="I226" s="152"/>
      <c r="J226" s="152">
        <f>ROUND(I226*H226,2)</f>
        <v>0</v>
      </c>
      <c r="K226" s="153"/>
      <c r="L226" s="154"/>
      <c r="M226" s="155" t="s">
        <v>1</v>
      </c>
      <c r="N226" s="156" t="s">
        <v>40</v>
      </c>
      <c r="O226" s="141">
        <v>0</v>
      </c>
      <c r="P226" s="141">
        <f>O226*H226</f>
        <v>0</v>
      </c>
      <c r="Q226" s="141">
        <v>6.8999999999999997E-4</v>
      </c>
      <c r="R226" s="141">
        <f>Q226*H226</f>
        <v>0.10833</v>
      </c>
      <c r="S226" s="141">
        <v>0</v>
      </c>
      <c r="T226" s="142">
        <f>S226*H226</f>
        <v>0</v>
      </c>
      <c r="AR226" s="143" t="s">
        <v>169</v>
      </c>
      <c r="AT226" s="143" t="s">
        <v>166</v>
      </c>
      <c r="AU226" s="143" t="s">
        <v>83</v>
      </c>
      <c r="AY226" s="12" t="s">
        <v>143</v>
      </c>
      <c r="BE226" s="86">
        <f>IF(N226="základní",J226,0)</f>
        <v>0</v>
      </c>
      <c r="BF226" s="86">
        <f>IF(N226="snížená",J226,0)</f>
        <v>0</v>
      </c>
      <c r="BG226" s="86">
        <f>IF(N226="zákl. přenesená",J226,0)</f>
        <v>0</v>
      </c>
      <c r="BH226" s="86">
        <f>IF(N226="sníž. přenesená",J226,0)</f>
        <v>0</v>
      </c>
      <c r="BI226" s="86">
        <f>IF(N226="nulová",J226,0)</f>
        <v>0</v>
      </c>
      <c r="BJ226" s="12" t="s">
        <v>83</v>
      </c>
      <c r="BK226" s="86">
        <f>ROUND(I226*H226,2)</f>
        <v>0</v>
      </c>
      <c r="BL226" s="12" t="s">
        <v>148</v>
      </c>
      <c r="BM226" s="143" t="s">
        <v>403</v>
      </c>
    </row>
    <row r="227" spans="2:65" s="1" customFormat="1" ht="37.799999999999997" customHeight="1">
      <c r="B227" s="132"/>
      <c r="C227" s="133" t="s">
        <v>404</v>
      </c>
      <c r="D227" s="133" t="s">
        <v>144</v>
      </c>
      <c r="E227" s="134" t="s">
        <v>405</v>
      </c>
      <c r="F227" s="135" t="s">
        <v>406</v>
      </c>
      <c r="G227" s="136" t="s">
        <v>190</v>
      </c>
      <c r="H227" s="137">
        <v>157</v>
      </c>
      <c r="I227" s="138"/>
      <c r="J227" s="138">
        <f>ROUND(I227*H227,2)</f>
        <v>0</v>
      </c>
      <c r="K227" s="139"/>
      <c r="L227" s="26"/>
      <c r="M227" s="140" t="s">
        <v>1</v>
      </c>
      <c r="N227" s="113" t="s">
        <v>40</v>
      </c>
      <c r="O227" s="141">
        <v>0.14199999999999999</v>
      </c>
      <c r="P227" s="141">
        <f>O227*H227</f>
        <v>22.293999999999997</v>
      </c>
      <c r="Q227" s="141">
        <v>0</v>
      </c>
      <c r="R227" s="141">
        <f>Q227*H227</f>
        <v>0</v>
      </c>
      <c r="S227" s="141">
        <v>0</v>
      </c>
      <c r="T227" s="142">
        <f>S227*H227</f>
        <v>0</v>
      </c>
      <c r="AR227" s="143" t="s">
        <v>148</v>
      </c>
      <c r="AT227" s="143" t="s">
        <v>144</v>
      </c>
      <c r="AU227" s="143" t="s">
        <v>83</v>
      </c>
      <c r="AY227" s="12" t="s">
        <v>143</v>
      </c>
      <c r="BE227" s="86">
        <f>IF(N227="základní",J227,0)</f>
        <v>0</v>
      </c>
      <c r="BF227" s="86">
        <f>IF(N227="snížená",J227,0)</f>
        <v>0</v>
      </c>
      <c r="BG227" s="86">
        <f>IF(N227="zákl. přenesená",J227,0)</f>
        <v>0</v>
      </c>
      <c r="BH227" s="86">
        <f>IF(N227="sníž. přenesená",J227,0)</f>
        <v>0</v>
      </c>
      <c r="BI227" s="86">
        <f>IF(N227="nulová",J227,0)</f>
        <v>0</v>
      </c>
      <c r="BJ227" s="12" t="s">
        <v>83</v>
      </c>
      <c r="BK227" s="86">
        <f>ROUND(I227*H227,2)</f>
        <v>0</v>
      </c>
      <c r="BL227" s="12" t="s">
        <v>148</v>
      </c>
      <c r="BM227" s="143" t="s">
        <v>407</v>
      </c>
    </row>
    <row r="228" spans="2:65" s="1" customFormat="1">
      <c r="B228" s="26"/>
      <c r="D228" s="144" t="s">
        <v>150</v>
      </c>
      <c r="F228" s="145" t="s">
        <v>408</v>
      </c>
      <c r="L228" s="26"/>
      <c r="M228" s="146"/>
      <c r="T228" s="50"/>
      <c r="AT228" s="12" t="s">
        <v>150</v>
      </c>
      <c r="AU228" s="12" t="s">
        <v>83</v>
      </c>
    </row>
    <row r="229" spans="2:65" s="1" customFormat="1" ht="16.5" customHeight="1">
      <c r="B229" s="132"/>
      <c r="C229" s="147" t="s">
        <v>409</v>
      </c>
      <c r="D229" s="147" t="s">
        <v>166</v>
      </c>
      <c r="E229" s="148" t="s">
        <v>208</v>
      </c>
      <c r="F229" s="149" t="s">
        <v>209</v>
      </c>
      <c r="G229" s="150" t="s">
        <v>210</v>
      </c>
      <c r="H229" s="151">
        <v>0.157</v>
      </c>
      <c r="I229" s="152"/>
      <c r="J229" s="152">
        <f>ROUND(I229*H229,2)</f>
        <v>0</v>
      </c>
      <c r="K229" s="153"/>
      <c r="L229" s="154"/>
      <c r="M229" s="155" t="s">
        <v>1</v>
      </c>
      <c r="N229" s="156" t="s">
        <v>40</v>
      </c>
      <c r="O229" s="141">
        <v>0</v>
      </c>
      <c r="P229" s="141">
        <f>O229*H229</f>
        <v>0</v>
      </c>
      <c r="Q229" s="141">
        <v>3.7779600000000002</v>
      </c>
      <c r="R229" s="141">
        <f>Q229*H229</f>
        <v>0.59313972000000004</v>
      </c>
      <c r="S229" s="141">
        <v>0</v>
      </c>
      <c r="T229" s="142">
        <f>S229*H229</f>
        <v>0</v>
      </c>
      <c r="AR229" s="143" t="s">
        <v>169</v>
      </c>
      <c r="AT229" s="143" t="s">
        <v>166</v>
      </c>
      <c r="AU229" s="143" t="s">
        <v>83</v>
      </c>
      <c r="AY229" s="12" t="s">
        <v>143</v>
      </c>
      <c r="BE229" s="86">
        <f>IF(N229="základní",J229,0)</f>
        <v>0</v>
      </c>
      <c r="BF229" s="86">
        <f>IF(N229="snížená",J229,0)</f>
        <v>0</v>
      </c>
      <c r="BG229" s="86">
        <f>IF(N229="zákl. přenesená",J229,0)</f>
        <v>0</v>
      </c>
      <c r="BH229" s="86">
        <f>IF(N229="sníž. přenesená",J229,0)</f>
        <v>0</v>
      </c>
      <c r="BI229" s="86">
        <f>IF(N229="nulová",J229,0)</f>
        <v>0</v>
      </c>
      <c r="BJ229" s="12" t="s">
        <v>83</v>
      </c>
      <c r="BK229" s="86">
        <f>ROUND(I229*H229,2)</f>
        <v>0</v>
      </c>
      <c r="BL229" s="12" t="s">
        <v>148</v>
      </c>
      <c r="BM229" s="143" t="s">
        <v>410</v>
      </c>
    </row>
    <row r="230" spans="2:65" s="1" customFormat="1" ht="21.75" customHeight="1">
      <c r="B230" s="132"/>
      <c r="C230" s="147" t="s">
        <v>411</v>
      </c>
      <c r="D230" s="147" t="s">
        <v>166</v>
      </c>
      <c r="E230" s="148" t="s">
        <v>412</v>
      </c>
      <c r="F230" s="149" t="s">
        <v>413</v>
      </c>
      <c r="G230" s="150" t="s">
        <v>414</v>
      </c>
      <c r="H230" s="151">
        <v>23.75</v>
      </c>
      <c r="I230" s="152"/>
      <c r="J230" s="152">
        <f>ROUND(I230*H230,2)</f>
        <v>0</v>
      </c>
      <c r="K230" s="153"/>
      <c r="L230" s="154"/>
      <c r="M230" s="155" t="s">
        <v>1</v>
      </c>
      <c r="N230" s="156" t="s">
        <v>40</v>
      </c>
      <c r="O230" s="141">
        <v>0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169</v>
      </c>
      <c r="AT230" s="143" t="s">
        <v>166</v>
      </c>
      <c r="AU230" s="143" t="s">
        <v>83</v>
      </c>
      <c r="AY230" s="12" t="s">
        <v>143</v>
      </c>
      <c r="BE230" s="86">
        <f>IF(N230="základní",J230,0)</f>
        <v>0</v>
      </c>
      <c r="BF230" s="86">
        <f>IF(N230="snížená",J230,0)</f>
        <v>0</v>
      </c>
      <c r="BG230" s="86">
        <f>IF(N230="zákl. přenesená",J230,0)</f>
        <v>0</v>
      </c>
      <c r="BH230" s="86">
        <f>IF(N230="sníž. přenesená",J230,0)</f>
        <v>0</v>
      </c>
      <c r="BI230" s="86">
        <f>IF(N230="nulová",J230,0)</f>
        <v>0</v>
      </c>
      <c r="BJ230" s="12" t="s">
        <v>83</v>
      </c>
      <c r="BK230" s="86">
        <f>ROUND(I230*H230,2)</f>
        <v>0</v>
      </c>
      <c r="BL230" s="12" t="s">
        <v>148</v>
      </c>
      <c r="BM230" s="143" t="s">
        <v>415</v>
      </c>
    </row>
    <row r="231" spans="2:65" s="1" customFormat="1" ht="49.05" customHeight="1">
      <c r="B231" s="132"/>
      <c r="C231" s="133" t="s">
        <v>416</v>
      </c>
      <c r="D231" s="133" t="s">
        <v>144</v>
      </c>
      <c r="E231" s="134" t="s">
        <v>417</v>
      </c>
      <c r="F231" s="135" t="s">
        <v>418</v>
      </c>
      <c r="G231" s="136" t="s">
        <v>190</v>
      </c>
      <c r="H231" s="137">
        <v>23.5</v>
      </c>
      <c r="I231" s="138"/>
      <c r="J231" s="138">
        <f>ROUND(I231*H231,2)</f>
        <v>0</v>
      </c>
      <c r="K231" s="139"/>
      <c r="L231" s="26"/>
      <c r="M231" s="140" t="s">
        <v>1</v>
      </c>
      <c r="N231" s="113" t="s">
        <v>40</v>
      </c>
      <c r="O231" s="141">
        <v>0.14000000000000001</v>
      </c>
      <c r="P231" s="141">
        <f>O231*H231</f>
        <v>3.2900000000000005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148</v>
      </c>
      <c r="AT231" s="143" t="s">
        <v>144</v>
      </c>
      <c r="AU231" s="143" t="s">
        <v>83</v>
      </c>
      <c r="AY231" s="12" t="s">
        <v>143</v>
      </c>
      <c r="BE231" s="86">
        <f>IF(N231="základní",J231,0)</f>
        <v>0</v>
      </c>
      <c r="BF231" s="86">
        <f>IF(N231="snížená",J231,0)</f>
        <v>0</v>
      </c>
      <c r="BG231" s="86">
        <f>IF(N231="zákl. přenesená",J231,0)</f>
        <v>0</v>
      </c>
      <c r="BH231" s="86">
        <f>IF(N231="sníž. přenesená",J231,0)</f>
        <v>0</v>
      </c>
      <c r="BI231" s="86">
        <f>IF(N231="nulová",J231,0)</f>
        <v>0</v>
      </c>
      <c r="BJ231" s="12" t="s">
        <v>83</v>
      </c>
      <c r="BK231" s="86">
        <f>ROUND(I231*H231,2)</f>
        <v>0</v>
      </c>
      <c r="BL231" s="12" t="s">
        <v>148</v>
      </c>
      <c r="BM231" s="143" t="s">
        <v>419</v>
      </c>
    </row>
    <row r="232" spans="2:65" s="1" customFormat="1">
      <c r="B232" s="26"/>
      <c r="D232" s="144" t="s">
        <v>150</v>
      </c>
      <c r="F232" s="145" t="s">
        <v>420</v>
      </c>
      <c r="L232" s="26"/>
      <c r="M232" s="146"/>
      <c r="T232" s="50"/>
      <c r="AT232" s="12" t="s">
        <v>150</v>
      </c>
      <c r="AU232" s="12" t="s">
        <v>83</v>
      </c>
    </row>
    <row r="233" spans="2:65" s="1" customFormat="1" ht="37.799999999999997" customHeight="1">
      <c r="B233" s="132"/>
      <c r="C233" s="133" t="s">
        <v>421</v>
      </c>
      <c r="D233" s="133" t="s">
        <v>144</v>
      </c>
      <c r="E233" s="134" t="s">
        <v>422</v>
      </c>
      <c r="F233" s="135" t="s">
        <v>423</v>
      </c>
      <c r="G233" s="136" t="s">
        <v>190</v>
      </c>
      <c r="H233" s="137">
        <v>117</v>
      </c>
      <c r="I233" s="138"/>
      <c r="J233" s="138">
        <f>ROUND(I233*H233,2)</f>
        <v>0</v>
      </c>
      <c r="K233" s="139"/>
      <c r="L233" s="26"/>
      <c r="M233" s="140" t="s">
        <v>1</v>
      </c>
      <c r="N233" s="113" t="s">
        <v>40</v>
      </c>
      <c r="O233" s="141">
        <v>2.7E-2</v>
      </c>
      <c r="P233" s="141">
        <f>O233*H233</f>
        <v>3.1589999999999998</v>
      </c>
      <c r="Q233" s="141">
        <v>1.2E-4</v>
      </c>
      <c r="R233" s="141">
        <f>Q233*H233</f>
        <v>1.404E-2</v>
      </c>
      <c r="S233" s="141">
        <v>0</v>
      </c>
      <c r="T233" s="142">
        <f>S233*H233</f>
        <v>0</v>
      </c>
      <c r="AR233" s="143" t="s">
        <v>148</v>
      </c>
      <c r="AT233" s="143" t="s">
        <v>144</v>
      </c>
      <c r="AU233" s="143" t="s">
        <v>83</v>
      </c>
      <c r="AY233" s="12" t="s">
        <v>143</v>
      </c>
      <c r="BE233" s="86">
        <f>IF(N233="základní",J233,0)</f>
        <v>0</v>
      </c>
      <c r="BF233" s="86">
        <f>IF(N233="snížená",J233,0)</f>
        <v>0</v>
      </c>
      <c r="BG233" s="86">
        <f>IF(N233="zákl. přenesená",J233,0)</f>
        <v>0</v>
      </c>
      <c r="BH233" s="86">
        <f>IF(N233="sníž. přenesená",J233,0)</f>
        <v>0</v>
      </c>
      <c r="BI233" s="86">
        <f>IF(N233="nulová",J233,0)</f>
        <v>0</v>
      </c>
      <c r="BJ233" s="12" t="s">
        <v>83</v>
      </c>
      <c r="BK233" s="86">
        <f>ROUND(I233*H233,2)</f>
        <v>0</v>
      </c>
      <c r="BL233" s="12" t="s">
        <v>148</v>
      </c>
      <c r="BM233" s="143" t="s">
        <v>424</v>
      </c>
    </row>
    <row r="234" spans="2:65" s="1" customFormat="1">
      <c r="B234" s="26"/>
      <c r="D234" s="144" t="s">
        <v>150</v>
      </c>
      <c r="F234" s="145" t="s">
        <v>425</v>
      </c>
      <c r="L234" s="26"/>
      <c r="M234" s="146"/>
      <c r="T234" s="50"/>
      <c r="AT234" s="12" t="s">
        <v>150</v>
      </c>
      <c r="AU234" s="12" t="s">
        <v>83</v>
      </c>
    </row>
    <row r="235" spans="2:65" s="1" customFormat="1" ht="16.5" customHeight="1">
      <c r="B235" s="132"/>
      <c r="C235" s="147" t="s">
        <v>426</v>
      </c>
      <c r="D235" s="147" t="s">
        <v>166</v>
      </c>
      <c r="E235" s="148" t="s">
        <v>427</v>
      </c>
      <c r="F235" s="149" t="s">
        <v>428</v>
      </c>
      <c r="G235" s="150" t="s">
        <v>190</v>
      </c>
      <c r="H235" s="151">
        <v>117</v>
      </c>
      <c r="I235" s="152"/>
      <c r="J235" s="152">
        <f>ROUND(I235*H235,2)</f>
        <v>0</v>
      </c>
      <c r="K235" s="153"/>
      <c r="L235" s="154"/>
      <c r="M235" s="155" t="s">
        <v>1</v>
      </c>
      <c r="N235" s="156" t="s">
        <v>40</v>
      </c>
      <c r="O235" s="141">
        <v>0</v>
      </c>
      <c r="P235" s="141">
        <f>O235*H235</f>
        <v>0</v>
      </c>
      <c r="Q235" s="141">
        <v>3.0000000000000001E-5</v>
      </c>
      <c r="R235" s="141">
        <f>Q235*H235</f>
        <v>3.5100000000000001E-3</v>
      </c>
      <c r="S235" s="141">
        <v>0</v>
      </c>
      <c r="T235" s="142">
        <f>S235*H235</f>
        <v>0</v>
      </c>
      <c r="AR235" s="143" t="s">
        <v>169</v>
      </c>
      <c r="AT235" s="143" t="s">
        <v>166</v>
      </c>
      <c r="AU235" s="143" t="s">
        <v>83</v>
      </c>
      <c r="AY235" s="12" t="s">
        <v>143</v>
      </c>
      <c r="BE235" s="86">
        <f>IF(N235="základní",J235,0)</f>
        <v>0</v>
      </c>
      <c r="BF235" s="86">
        <f>IF(N235="snížená",J235,0)</f>
        <v>0</v>
      </c>
      <c r="BG235" s="86">
        <f>IF(N235="zákl. přenesená",J235,0)</f>
        <v>0</v>
      </c>
      <c r="BH235" s="86">
        <f>IF(N235="sníž. přenesená",J235,0)</f>
        <v>0</v>
      </c>
      <c r="BI235" s="86">
        <f>IF(N235="nulová",J235,0)</f>
        <v>0</v>
      </c>
      <c r="BJ235" s="12" t="s">
        <v>83</v>
      </c>
      <c r="BK235" s="86">
        <f>ROUND(I235*H235,2)</f>
        <v>0</v>
      </c>
      <c r="BL235" s="12" t="s">
        <v>148</v>
      </c>
      <c r="BM235" s="143" t="s">
        <v>429</v>
      </c>
    </row>
    <row r="236" spans="2:65" s="1" customFormat="1" ht="24.15" customHeight="1">
      <c r="B236" s="132"/>
      <c r="C236" s="133" t="s">
        <v>430</v>
      </c>
      <c r="D236" s="133" t="s">
        <v>144</v>
      </c>
      <c r="E236" s="134" t="s">
        <v>431</v>
      </c>
      <c r="F236" s="135" t="s">
        <v>432</v>
      </c>
      <c r="G236" s="136" t="s">
        <v>147</v>
      </c>
      <c r="H236" s="137">
        <v>1</v>
      </c>
      <c r="I236" s="138"/>
      <c r="J236" s="138">
        <f>ROUND(I236*H236,2)</f>
        <v>0</v>
      </c>
      <c r="K236" s="139"/>
      <c r="L236" s="26"/>
      <c r="M236" s="140" t="s">
        <v>1</v>
      </c>
      <c r="N236" s="113" t="s">
        <v>40</v>
      </c>
      <c r="O236" s="141">
        <v>0.43</v>
      </c>
      <c r="P236" s="141">
        <f>O236*H236</f>
        <v>0.43</v>
      </c>
      <c r="Q236" s="141">
        <v>6.4999999999999997E-4</v>
      </c>
      <c r="R236" s="141">
        <f>Q236*H236</f>
        <v>6.4999999999999997E-4</v>
      </c>
      <c r="S236" s="141">
        <v>0</v>
      </c>
      <c r="T236" s="142">
        <f>S236*H236</f>
        <v>0</v>
      </c>
      <c r="AR236" s="143" t="s">
        <v>148</v>
      </c>
      <c r="AT236" s="143" t="s">
        <v>144</v>
      </c>
      <c r="AU236" s="143" t="s">
        <v>83</v>
      </c>
      <c r="AY236" s="12" t="s">
        <v>143</v>
      </c>
      <c r="BE236" s="86">
        <f>IF(N236="základní",J236,0)</f>
        <v>0</v>
      </c>
      <c r="BF236" s="86">
        <f>IF(N236="snížená",J236,0)</f>
        <v>0</v>
      </c>
      <c r="BG236" s="86">
        <f>IF(N236="zákl. přenesená",J236,0)</f>
        <v>0</v>
      </c>
      <c r="BH236" s="86">
        <f>IF(N236="sníž. přenesená",J236,0)</f>
        <v>0</v>
      </c>
      <c r="BI236" s="86">
        <f>IF(N236="nulová",J236,0)</f>
        <v>0</v>
      </c>
      <c r="BJ236" s="12" t="s">
        <v>83</v>
      </c>
      <c r="BK236" s="86">
        <f>ROUND(I236*H236,2)</f>
        <v>0</v>
      </c>
      <c r="BL236" s="12" t="s">
        <v>148</v>
      </c>
      <c r="BM236" s="143" t="s">
        <v>433</v>
      </c>
    </row>
    <row r="237" spans="2:65" s="1" customFormat="1">
      <c r="B237" s="26"/>
      <c r="D237" s="144" t="s">
        <v>150</v>
      </c>
      <c r="F237" s="145" t="s">
        <v>434</v>
      </c>
      <c r="L237" s="26"/>
      <c r="M237" s="146"/>
      <c r="T237" s="50"/>
      <c r="AT237" s="12" t="s">
        <v>150</v>
      </c>
      <c r="AU237" s="12" t="s">
        <v>83</v>
      </c>
    </row>
    <row r="238" spans="2:65" s="1" customFormat="1" ht="24.15" customHeight="1">
      <c r="B238" s="132"/>
      <c r="C238" s="133" t="s">
        <v>435</v>
      </c>
      <c r="D238" s="133" t="s">
        <v>144</v>
      </c>
      <c r="E238" s="134" t="s">
        <v>436</v>
      </c>
      <c r="F238" s="135" t="s">
        <v>437</v>
      </c>
      <c r="G238" s="136" t="s">
        <v>147</v>
      </c>
      <c r="H238" s="137">
        <v>1</v>
      </c>
      <c r="I238" s="138"/>
      <c r="J238" s="138">
        <f>ROUND(I238*H238,2)</f>
        <v>0</v>
      </c>
      <c r="K238" s="139"/>
      <c r="L238" s="26"/>
      <c r="M238" s="140" t="s">
        <v>1</v>
      </c>
      <c r="N238" s="113" t="s">
        <v>40</v>
      </c>
      <c r="O238" s="141">
        <v>0.28999999999999998</v>
      </c>
      <c r="P238" s="141">
        <f>O238*H238</f>
        <v>0.28999999999999998</v>
      </c>
      <c r="Q238" s="141">
        <v>0</v>
      </c>
      <c r="R238" s="141">
        <f>Q238*H238</f>
        <v>0</v>
      </c>
      <c r="S238" s="141">
        <v>0</v>
      </c>
      <c r="T238" s="142">
        <f>S238*H238</f>
        <v>0</v>
      </c>
      <c r="AR238" s="143" t="s">
        <v>148</v>
      </c>
      <c r="AT238" s="143" t="s">
        <v>144</v>
      </c>
      <c r="AU238" s="143" t="s">
        <v>83</v>
      </c>
      <c r="AY238" s="12" t="s">
        <v>143</v>
      </c>
      <c r="BE238" s="86">
        <f>IF(N238="základní",J238,0)</f>
        <v>0</v>
      </c>
      <c r="BF238" s="86">
        <f>IF(N238="snížená",J238,0)</f>
        <v>0</v>
      </c>
      <c r="BG238" s="86">
        <f>IF(N238="zákl. přenesená",J238,0)</f>
        <v>0</v>
      </c>
      <c r="BH238" s="86">
        <f>IF(N238="sníž. přenesená",J238,0)</f>
        <v>0</v>
      </c>
      <c r="BI238" s="86">
        <f>IF(N238="nulová",J238,0)</f>
        <v>0</v>
      </c>
      <c r="BJ238" s="12" t="s">
        <v>83</v>
      </c>
      <c r="BK238" s="86">
        <f>ROUND(I238*H238,2)</f>
        <v>0</v>
      </c>
      <c r="BL238" s="12" t="s">
        <v>148</v>
      </c>
      <c r="BM238" s="143" t="s">
        <v>438</v>
      </c>
    </row>
    <row r="239" spans="2:65" s="1" customFormat="1">
      <c r="B239" s="26"/>
      <c r="D239" s="144" t="s">
        <v>150</v>
      </c>
      <c r="F239" s="145" t="s">
        <v>439</v>
      </c>
      <c r="L239" s="26"/>
      <c r="M239" s="146"/>
      <c r="T239" s="50"/>
      <c r="AT239" s="12" t="s">
        <v>150</v>
      </c>
      <c r="AU239" s="12" t="s">
        <v>83</v>
      </c>
    </row>
    <row r="240" spans="2:65" s="1" customFormat="1" ht="24.15" customHeight="1">
      <c r="B240" s="132"/>
      <c r="C240" s="147" t="s">
        <v>440</v>
      </c>
      <c r="D240" s="147" t="s">
        <v>166</v>
      </c>
      <c r="E240" s="148" t="s">
        <v>441</v>
      </c>
      <c r="F240" s="149" t="s">
        <v>442</v>
      </c>
      <c r="G240" s="150" t="s">
        <v>147</v>
      </c>
      <c r="H240" s="151">
        <v>4</v>
      </c>
      <c r="I240" s="152"/>
      <c r="J240" s="152">
        <f>ROUND(I240*H240,2)</f>
        <v>0</v>
      </c>
      <c r="K240" s="153"/>
      <c r="L240" s="154"/>
      <c r="M240" s="155" t="s">
        <v>1</v>
      </c>
      <c r="N240" s="156" t="s">
        <v>40</v>
      </c>
      <c r="O240" s="141">
        <v>0</v>
      </c>
      <c r="P240" s="141">
        <f>O240*H240</f>
        <v>0</v>
      </c>
      <c r="Q240" s="141">
        <v>1.2E-2</v>
      </c>
      <c r="R240" s="141">
        <f>Q240*H240</f>
        <v>4.8000000000000001E-2</v>
      </c>
      <c r="S240" s="141">
        <v>0</v>
      </c>
      <c r="T240" s="142">
        <f>S240*H240</f>
        <v>0</v>
      </c>
      <c r="AR240" s="143" t="s">
        <v>169</v>
      </c>
      <c r="AT240" s="143" t="s">
        <v>166</v>
      </c>
      <c r="AU240" s="143" t="s">
        <v>83</v>
      </c>
      <c r="AY240" s="12" t="s">
        <v>143</v>
      </c>
      <c r="BE240" s="86">
        <f>IF(N240="základní",J240,0)</f>
        <v>0</v>
      </c>
      <c r="BF240" s="86">
        <f>IF(N240="snížená",J240,0)</f>
        <v>0</v>
      </c>
      <c r="BG240" s="86">
        <f>IF(N240="zákl. přenesená",J240,0)</f>
        <v>0</v>
      </c>
      <c r="BH240" s="86">
        <f>IF(N240="sníž. přenesená",J240,0)</f>
        <v>0</v>
      </c>
      <c r="BI240" s="86">
        <f>IF(N240="nulová",J240,0)</f>
        <v>0</v>
      </c>
      <c r="BJ240" s="12" t="s">
        <v>83</v>
      </c>
      <c r="BK240" s="86">
        <f>ROUND(I240*H240,2)</f>
        <v>0</v>
      </c>
      <c r="BL240" s="12" t="s">
        <v>148</v>
      </c>
      <c r="BM240" s="143" t="s">
        <v>443</v>
      </c>
    </row>
    <row r="241" spans="2:65" s="1" customFormat="1" ht="16.5" customHeight="1">
      <c r="B241" s="132"/>
      <c r="C241" s="147" t="s">
        <v>444</v>
      </c>
      <c r="D241" s="147" t="s">
        <v>166</v>
      </c>
      <c r="E241" s="148" t="s">
        <v>445</v>
      </c>
      <c r="F241" s="149" t="s">
        <v>446</v>
      </c>
      <c r="G241" s="150" t="s">
        <v>147</v>
      </c>
      <c r="H241" s="151">
        <v>4</v>
      </c>
      <c r="I241" s="152"/>
      <c r="J241" s="152">
        <f>ROUND(I241*H241,2)</f>
        <v>0</v>
      </c>
      <c r="K241" s="153"/>
      <c r="L241" s="154"/>
      <c r="M241" s="155" t="s">
        <v>1</v>
      </c>
      <c r="N241" s="156" t="s">
        <v>40</v>
      </c>
      <c r="O241" s="141">
        <v>0</v>
      </c>
      <c r="P241" s="141">
        <f>O241*H241</f>
        <v>0</v>
      </c>
      <c r="Q241" s="141">
        <v>0</v>
      </c>
      <c r="R241" s="141">
        <f>Q241*H241</f>
        <v>0</v>
      </c>
      <c r="S241" s="141">
        <v>0</v>
      </c>
      <c r="T241" s="142">
        <f>S241*H241</f>
        <v>0</v>
      </c>
      <c r="AR241" s="143" t="s">
        <v>169</v>
      </c>
      <c r="AT241" s="143" t="s">
        <v>166</v>
      </c>
      <c r="AU241" s="143" t="s">
        <v>83</v>
      </c>
      <c r="AY241" s="12" t="s">
        <v>143</v>
      </c>
      <c r="BE241" s="86">
        <f>IF(N241="základní",J241,0)</f>
        <v>0</v>
      </c>
      <c r="BF241" s="86">
        <f>IF(N241="snížená",J241,0)</f>
        <v>0</v>
      </c>
      <c r="BG241" s="86">
        <f>IF(N241="zákl. přenesená",J241,0)</f>
        <v>0</v>
      </c>
      <c r="BH241" s="86">
        <f>IF(N241="sníž. přenesená",J241,0)</f>
        <v>0</v>
      </c>
      <c r="BI241" s="86">
        <f>IF(N241="nulová",J241,0)</f>
        <v>0</v>
      </c>
      <c r="BJ241" s="12" t="s">
        <v>83</v>
      </c>
      <c r="BK241" s="86">
        <f>ROUND(I241*H241,2)</f>
        <v>0</v>
      </c>
      <c r="BL241" s="12" t="s">
        <v>148</v>
      </c>
      <c r="BM241" s="143" t="s">
        <v>447</v>
      </c>
    </row>
    <row r="242" spans="2:65" s="1" customFormat="1" ht="44.25" customHeight="1">
      <c r="B242" s="132"/>
      <c r="C242" s="133" t="s">
        <v>448</v>
      </c>
      <c r="D242" s="133" t="s">
        <v>144</v>
      </c>
      <c r="E242" s="134" t="s">
        <v>449</v>
      </c>
      <c r="F242" s="135" t="s">
        <v>450</v>
      </c>
      <c r="G242" s="136" t="s">
        <v>245</v>
      </c>
      <c r="H242" s="137">
        <v>1.218</v>
      </c>
      <c r="I242" s="138"/>
      <c r="J242" s="138">
        <f>ROUND(I242*H242,2)</f>
        <v>0</v>
      </c>
      <c r="K242" s="139"/>
      <c r="L242" s="26"/>
      <c r="M242" s="140" t="s">
        <v>1</v>
      </c>
      <c r="N242" s="113" t="s">
        <v>40</v>
      </c>
      <c r="O242" s="141">
        <v>0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148</v>
      </c>
      <c r="AT242" s="143" t="s">
        <v>144</v>
      </c>
      <c r="AU242" s="143" t="s">
        <v>83</v>
      </c>
      <c r="AY242" s="12" t="s">
        <v>143</v>
      </c>
      <c r="BE242" s="86">
        <f>IF(N242="základní",J242,0)</f>
        <v>0</v>
      </c>
      <c r="BF242" s="86">
        <f>IF(N242="snížená",J242,0)</f>
        <v>0</v>
      </c>
      <c r="BG242" s="86">
        <f>IF(N242="zákl. přenesená",J242,0)</f>
        <v>0</v>
      </c>
      <c r="BH242" s="86">
        <f>IF(N242="sníž. přenesená",J242,0)</f>
        <v>0</v>
      </c>
      <c r="BI242" s="86">
        <f>IF(N242="nulová",J242,0)</f>
        <v>0</v>
      </c>
      <c r="BJ242" s="12" t="s">
        <v>83</v>
      </c>
      <c r="BK242" s="86">
        <f>ROUND(I242*H242,2)</f>
        <v>0</v>
      </c>
      <c r="BL242" s="12" t="s">
        <v>148</v>
      </c>
      <c r="BM242" s="143" t="s">
        <v>451</v>
      </c>
    </row>
    <row r="243" spans="2:65" s="1" customFormat="1">
      <c r="B243" s="26"/>
      <c r="D243" s="144" t="s">
        <v>150</v>
      </c>
      <c r="F243" s="145" t="s">
        <v>452</v>
      </c>
      <c r="L243" s="26"/>
      <c r="M243" s="146"/>
      <c r="T243" s="50"/>
      <c r="AT243" s="12" t="s">
        <v>150</v>
      </c>
      <c r="AU243" s="12" t="s">
        <v>83</v>
      </c>
    </row>
    <row r="244" spans="2:65" s="1" customFormat="1" ht="16.5" customHeight="1">
      <c r="B244" s="132"/>
      <c r="C244" s="147" t="s">
        <v>453</v>
      </c>
      <c r="D244" s="147" t="s">
        <v>166</v>
      </c>
      <c r="E244" s="148" t="s">
        <v>454</v>
      </c>
      <c r="F244" s="149" t="s">
        <v>455</v>
      </c>
      <c r="G244" s="150" t="s">
        <v>414</v>
      </c>
      <c r="H244" s="151">
        <v>9</v>
      </c>
      <c r="I244" s="152"/>
      <c r="J244" s="152">
        <f>ROUND(I244*H244,2)</f>
        <v>0</v>
      </c>
      <c r="K244" s="153"/>
      <c r="L244" s="154"/>
      <c r="M244" s="155" t="s">
        <v>1</v>
      </c>
      <c r="N244" s="156" t="s">
        <v>40</v>
      </c>
      <c r="O244" s="141">
        <v>0</v>
      </c>
      <c r="P244" s="141">
        <f>O244*H244</f>
        <v>0</v>
      </c>
      <c r="Q244" s="141">
        <v>1E-3</v>
      </c>
      <c r="R244" s="141">
        <f>Q244*H244</f>
        <v>9.0000000000000011E-3</v>
      </c>
      <c r="S244" s="141">
        <v>0</v>
      </c>
      <c r="T244" s="142">
        <f>S244*H244</f>
        <v>0</v>
      </c>
      <c r="AR244" s="143" t="s">
        <v>169</v>
      </c>
      <c r="AT244" s="143" t="s">
        <v>166</v>
      </c>
      <c r="AU244" s="143" t="s">
        <v>83</v>
      </c>
      <c r="AY244" s="12" t="s">
        <v>143</v>
      </c>
      <c r="BE244" s="86">
        <f>IF(N244="základní",J244,0)</f>
        <v>0</v>
      </c>
      <c r="BF244" s="86">
        <f>IF(N244="snížená",J244,0)</f>
        <v>0</v>
      </c>
      <c r="BG244" s="86">
        <f>IF(N244="zákl. přenesená",J244,0)</f>
        <v>0</v>
      </c>
      <c r="BH244" s="86">
        <f>IF(N244="sníž. přenesená",J244,0)</f>
        <v>0</v>
      </c>
      <c r="BI244" s="86">
        <f>IF(N244="nulová",J244,0)</f>
        <v>0</v>
      </c>
      <c r="BJ244" s="12" t="s">
        <v>83</v>
      </c>
      <c r="BK244" s="86">
        <f>ROUND(I244*H244,2)</f>
        <v>0</v>
      </c>
      <c r="BL244" s="12" t="s">
        <v>148</v>
      </c>
      <c r="BM244" s="143" t="s">
        <v>456</v>
      </c>
    </row>
    <row r="245" spans="2:65" s="1" customFormat="1" ht="16.5" customHeight="1">
      <c r="B245" s="132"/>
      <c r="C245" s="147" t="s">
        <v>457</v>
      </c>
      <c r="D245" s="147" t="s">
        <v>166</v>
      </c>
      <c r="E245" s="148" t="s">
        <v>458</v>
      </c>
      <c r="F245" s="149" t="s">
        <v>459</v>
      </c>
      <c r="G245" s="150" t="s">
        <v>245</v>
      </c>
      <c r="H245" s="151">
        <v>5</v>
      </c>
      <c r="I245" s="152"/>
      <c r="J245" s="152">
        <f>ROUND(I245*H245,2)</f>
        <v>0</v>
      </c>
      <c r="K245" s="153"/>
      <c r="L245" s="154"/>
      <c r="M245" s="155" t="s">
        <v>1</v>
      </c>
      <c r="N245" s="156" t="s">
        <v>40</v>
      </c>
      <c r="O245" s="141">
        <v>0</v>
      </c>
      <c r="P245" s="141">
        <f>O245*H245</f>
        <v>0</v>
      </c>
      <c r="Q245" s="141">
        <v>1</v>
      </c>
      <c r="R245" s="141">
        <f>Q245*H245</f>
        <v>5</v>
      </c>
      <c r="S245" s="141">
        <v>0</v>
      </c>
      <c r="T245" s="142">
        <f>S245*H245</f>
        <v>0</v>
      </c>
      <c r="AR245" s="143" t="s">
        <v>169</v>
      </c>
      <c r="AT245" s="143" t="s">
        <v>166</v>
      </c>
      <c r="AU245" s="143" t="s">
        <v>83</v>
      </c>
      <c r="AY245" s="12" t="s">
        <v>143</v>
      </c>
      <c r="BE245" s="86">
        <f>IF(N245="základní",J245,0)</f>
        <v>0</v>
      </c>
      <c r="BF245" s="86">
        <f>IF(N245="snížená",J245,0)</f>
        <v>0</v>
      </c>
      <c r="BG245" s="86">
        <f>IF(N245="zákl. přenesená",J245,0)</f>
        <v>0</v>
      </c>
      <c r="BH245" s="86">
        <f>IF(N245="sníž. přenesená",J245,0)</f>
        <v>0</v>
      </c>
      <c r="BI245" s="86">
        <f>IF(N245="nulová",J245,0)</f>
        <v>0</v>
      </c>
      <c r="BJ245" s="12" t="s">
        <v>83</v>
      </c>
      <c r="BK245" s="86">
        <f>ROUND(I245*H245,2)</f>
        <v>0</v>
      </c>
      <c r="BL245" s="12" t="s">
        <v>148</v>
      </c>
      <c r="BM245" s="143" t="s">
        <v>460</v>
      </c>
    </row>
    <row r="246" spans="2:65" s="10" customFormat="1" ht="25.95" customHeight="1">
      <c r="B246" s="123"/>
      <c r="D246" s="124" t="s">
        <v>74</v>
      </c>
      <c r="E246" s="125" t="s">
        <v>461</v>
      </c>
      <c r="F246" s="125" t="s">
        <v>462</v>
      </c>
      <c r="J246" s="126">
        <f>BK246</f>
        <v>0</v>
      </c>
      <c r="L246" s="123"/>
      <c r="M246" s="127"/>
      <c r="P246" s="128">
        <f>SUM(P247:P313)</f>
        <v>31.338120000000004</v>
      </c>
      <c r="R246" s="128">
        <f>SUM(R247:R313)</f>
        <v>2.2561423200000008</v>
      </c>
      <c r="T246" s="129">
        <f>SUM(T247:T313)</f>
        <v>1.9890000000000001</v>
      </c>
      <c r="AR246" s="124" t="s">
        <v>83</v>
      </c>
      <c r="AT246" s="130" t="s">
        <v>74</v>
      </c>
      <c r="AU246" s="130" t="s">
        <v>75</v>
      </c>
      <c r="AY246" s="124" t="s">
        <v>143</v>
      </c>
      <c r="BK246" s="131">
        <f>SUM(BK247:BK313)</f>
        <v>0</v>
      </c>
    </row>
    <row r="247" spans="2:65" s="1" customFormat="1" ht="37.799999999999997" customHeight="1">
      <c r="B247" s="132"/>
      <c r="C247" s="133" t="s">
        <v>463</v>
      </c>
      <c r="D247" s="133" t="s">
        <v>144</v>
      </c>
      <c r="E247" s="134" t="s">
        <v>232</v>
      </c>
      <c r="F247" s="135" t="s">
        <v>233</v>
      </c>
      <c r="G247" s="136" t="s">
        <v>234</v>
      </c>
      <c r="H247" s="137">
        <v>11.7</v>
      </c>
      <c r="I247" s="138"/>
      <c r="J247" s="138">
        <f>ROUND(I247*H247,2)</f>
        <v>0</v>
      </c>
      <c r="K247" s="139"/>
      <c r="L247" s="26"/>
      <c r="M247" s="140" t="s">
        <v>1</v>
      </c>
      <c r="N247" s="113" t="s">
        <v>40</v>
      </c>
      <c r="O247" s="141">
        <v>0.45</v>
      </c>
      <c r="P247" s="141">
        <f>O247*H247</f>
        <v>5.2649999999999997</v>
      </c>
      <c r="Q247" s="141">
        <v>0</v>
      </c>
      <c r="R247" s="141">
        <f>Q247*H247</f>
        <v>0</v>
      </c>
      <c r="S247" s="141">
        <v>0.17</v>
      </c>
      <c r="T247" s="142">
        <f>S247*H247</f>
        <v>1.9890000000000001</v>
      </c>
      <c r="AR247" s="143" t="s">
        <v>148</v>
      </c>
      <c r="AT247" s="143" t="s">
        <v>144</v>
      </c>
      <c r="AU247" s="143" t="s">
        <v>83</v>
      </c>
      <c r="AY247" s="12" t="s">
        <v>143</v>
      </c>
      <c r="BE247" s="86">
        <f>IF(N247="základní",J247,0)</f>
        <v>0</v>
      </c>
      <c r="BF247" s="86">
        <f>IF(N247="snížená",J247,0)</f>
        <v>0</v>
      </c>
      <c r="BG247" s="86">
        <f>IF(N247="zákl. přenesená",J247,0)</f>
        <v>0</v>
      </c>
      <c r="BH247" s="86">
        <f>IF(N247="sníž. přenesená",J247,0)</f>
        <v>0</v>
      </c>
      <c r="BI247" s="86">
        <f>IF(N247="nulová",J247,0)</f>
        <v>0</v>
      </c>
      <c r="BJ247" s="12" t="s">
        <v>83</v>
      </c>
      <c r="BK247" s="86">
        <f>ROUND(I247*H247,2)</f>
        <v>0</v>
      </c>
      <c r="BL247" s="12" t="s">
        <v>148</v>
      </c>
      <c r="BM247" s="143" t="s">
        <v>464</v>
      </c>
    </row>
    <row r="248" spans="2:65" s="1" customFormat="1">
      <c r="B248" s="26"/>
      <c r="D248" s="144" t="s">
        <v>150</v>
      </c>
      <c r="F248" s="145" t="s">
        <v>236</v>
      </c>
      <c r="L248" s="26"/>
      <c r="M248" s="146"/>
      <c r="T248" s="50"/>
      <c r="AT248" s="12" t="s">
        <v>150</v>
      </c>
      <c r="AU248" s="12" t="s">
        <v>83</v>
      </c>
    </row>
    <row r="249" spans="2:65" s="1" customFormat="1" ht="37.799999999999997" customHeight="1">
      <c r="B249" s="132"/>
      <c r="C249" s="133" t="s">
        <v>465</v>
      </c>
      <c r="D249" s="133" t="s">
        <v>144</v>
      </c>
      <c r="E249" s="134" t="s">
        <v>238</v>
      </c>
      <c r="F249" s="135" t="s">
        <v>239</v>
      </c>
      <c r="G249" s="136" t="s">
        <v>234</v>
      </c>
      <c r="H249" s="137">
        <v>11.7</v>
      </c>
      <c r="I249" s="138"/>
      <c r="J249" s="138">
        <f>ROUND(I249*H249,2)</f>
        <v>0</v>
      </c>
      <c r="K249" s="139"/>
      <c r="L249" s="26"/>
      <c r="M249" s="140" t="s">
        <v>1</v>
      </c>
      <c r="N249" s="113" t="s">
        <v>40</v>
      </c>
      <c r="O249" s="141">
        <v>3.5999999999999997E-2</v>
      </c>
      <c r="P249" s="141">
        <f>O249*H249</f>
        <v>0.42119999999999996</v>
      </c>
      <c r="Q249" s="141">
        <v>0</v>
      </c>
      <c r="R249" s="141">
        <f>Q249*H249</f>
        <v>0</v>
      </c>
      <c r="S249" s="141">
        <v>0</v>
      </c>
      <c r="T249" s="142">
        <f>S249*H249</f>
        <v>0</v>
      </c>
      <c r="AR249" s="143" t="s">
        <v>148</v>
      </c>
      <c r="AT249" s="143" t="s">
        <v>144</v>
      </c>
      <c r="AU249" s="143" t="s">
        <v>83</v>
      </c>
      <c r="AY249" s="12" t="s">
        <v>143</v>
      </c>
      <c r="BE249" s="86">
        <f>IF(N249="základní",J249,0)</f>
        <v>0</v>
      </c>
      <c r="BF249" s="86">
        <f>IF(N249="snížená",J249,0)</f>
        <v>0</v>
      </c>
      <c r="BG249" s="86">
        <f>IF(N249="zákl. přenesená",J249,0)</f>
        <v>0</v>
      </c>
      <c r="BH249" s="86">
        <f>IF(N249="sníž. přenesená",J249,0)</f>
        <v>0</v>
      </c>
      <c r="BI249" s="86">
        <f>IF(N249="nulová",J249,0)</f>
        <v>0</v>
      </c>
      <c r="BJ249" s="12" t="s">
        <v>83</v>
      </c>
      <c r="BK249" s="86">
        <f>ROUND(I249*H249,2)</f>
        <v>0</v>
      </c>
      <c r="BL249" s="12" t="s">
        <v>148</v>
      </c>
      <c r="BM249" s="143" t="s">
        <v>466</v>
      </c>
    </row>
    <row r="250" spans="2:65" s="1" customFormat="1">
      <c r="B250" s="26"/>
      <c r="D250" s="144" t="s">
        <v>150</v>
      </c>
      <c r="F250" s="145" t="s">
        <v>241</v>
      </c>
      <c r="L250" s="26"/>
      <c r="M250" s="146"/>
      <c r="T250" s="50"/>
      <c r="AT250" s="12" t="s">
        <v>150</v>
      </c>
      <c r="AU250" s="12" t="s">
        <v>83</v>
      </c>
    </row>
    <row r="251" spans="2:65" s="1" customFormat="1" ht="16.5" customHeight="1">
      <c r="B251" s="132"/>
      <c r="C251" s="147" t="s">
        <v>467</v>
      </c>
      <c r="D251" s="147" t="s">
        <v>166</v>
      </c>
      <c r="E251" s="148" t="s">
        <v>355</v>
      </c>
      <c r="F251" s="149" t="s">
        <v>356</v>
      </c>
      <c r="G251" s="150" t="s">
        <v>245</v>
      </c>
      <c r="H251" s="151">
        <v>0.1</v>
      </c>
      <c r="I251" s="152"/>
      <c r="J251" s="152">
        <f>ROUND(I251*H251,2)</f>
        <v>0</v>
      </c>
      <c r="K251" s="153"/>
      <c r="L251" s="154"/>
      <c r="M251" s="155" t="s">
        <v>1</v>
      </c>
      <c r="N251" s="156" t="s">
        <v>40</v>
      </c>
      <c r="O251" s="141">
        <v>0</v>
      </c>
      <c r="P251" s="141">
        <f>O251*H251</f>
        <v>0</v>
      </c>
      <c r="Q251" s="141">
        <v>1</v>
      </c>
      <c r="R251" s="141">
        <f>Q251*H251</f>
        <v>0.1</v>
      </c>
      <c r="S251" s="141">
        <v>0</v>
      </c>
      <c r="T251" s="142">
        <f>S251*H251</f>
        <v>0</v>
      </c>
      <c r="AR251" s="143" t="s">
        <v>169</v>
      </c>
      <c r="AT251" s="143" t="s">
        <v>166</v>
      </c>
      <c r="AU251" s="143" t="s">
        <v>83</v>
      </c>
      <c r="AY251" s="12" t="s">
        <v>143</v>
      </c>
      <c r="BE251" s="86">
        <f>IF(N251="základní",J251,0)</f>
        <v>0</v>
      </c>
      <c r="BF251" s="86">
        <f>IF(N251="snížená",J251,0)</f>
        <v>0</v>
      </c>
      <c r="BG251" s="86">
        <f>IF(N251="zákl. přenesená",J251,0)</f>
        <v>0</v>
      </c>
      <c r="BH251" s="86">
        <f>IF(N251="sníž. přenesená",J251,0)</f>
        <v>0</v>
      </c>
      <c r="BI251" s="86">
        <f>IF(N251="nulová",J251,0)</f>
        <v>0</v>
      </c>
      <c r="BJ251" s="12" t="s">
        <v>83</v>
      </c>
      <c r="BK251" s="86">
        <f>ROUND(I251*H251,2)</f>
        <v>0</v>
      </c>
      <c r="BL251" s="12" t="s">
        <v>148</v>
      </c>
      <c r="BM251" s="143" t="s">
        <v>468</v>
      </c>
    </row>
    <row r="252" spans="2:65" s="1" customFormat="1" ht="49.05" customHeight="1">
      <c r="B252" s="132"/>
      <c r="C252" s="133" t="s">
        <v>469</v>
      </c>
      <c r="D252" s="133" t="s">
        <v>144</v>
      </c>
      <c r="E252" s="134" t="s">
        <v>470</v>
      </c>
      <c r="F252" s="135" t="s">
        <v>471</v>
      </c>
      <c r="G252" s="136" t="s">
        <v>250</v>
      </c>
      <c r="H252" s="137">
        <v>0.52300000000000002</v>
      </c>
      <c r="I252" s="138"/>
      <c r="J252" s="138">
        <f>ROUND(I252*H252,2)</f>
        <v>0</v>
      </c>
      <c r="K252" s="139"/>
      <c r="L252" s="26"/>
      <c r="M252" s="140" t="s">
        <v>1</v>
      </c>
      <c r="N252" s="113" t="s">
        <v>40</v>
      </c>
      <c r="O252" s="141">
        <v>3.3</v>
      </c>
      <c r="P252" s="141">
        <f>O252*H252</f>
        <v>1.7259</v>
      </c>
      <c r="Q252" s="141">
        <v>0</v>
      </c>
      <c r="R252" s="141">
        <f>Q252*H252</f>
        <v>0</v>
      </c>
      <c r="S252" s="141">
        <v>0</v>
      </c>
      <c r="T252" s="142">
        <f>S252*H252</f>
        <v>0</v>
      </c>
      <c r="AR252" s="143" t="s">
        <v>148</v>
      </c>
      <c r="AT252" s="143" t="s">
        <v>144</v>
      </c>
      <c r="AU252" s="143" t="s">
        <v>83</v>
      </c>
      <c r="AY252" s="12" t="s">
        <v>143</v>
      </c>
      <c r="BE252" s="86">
        <f>IF(N252="základní",J252,0)</f>
        <v>0</v>
      </c>
      <c r="BF252" s="86">
        <f>IF(N252="snížená",J252,0)</f>
        <v>0</v>
      </c>
      <c r="BG252" s="86">
        <f>IF(N252="zákl. přenesená",J252,0)</f>
        <v>0</v>
      </c>
      <c r="BH252" s="86">
        <f>IF(N252="sníž. přenesená",J252,0)</f>
        <v>0</v>
      </c>
      <c r="BI252" s="86">
        <f>IF(N252="nulová",J252,0)</f>
        <v>0</v>
      </c>
      <c r="BJ252" s="12" t="s">
        <v>83</v>
      </c>
      <c r="BK252" s="86">
        <f>ROUND(I252*H252,2)</f>
        <v>0</v>
      </c>
      <c r="BL252" s="12" t="s">
        <v>148</v>
      </c>
      <c r="BM252" s="143" t="s">
        <v>472</v>
      </c>
    </row>
    <row r="253" spans="2:65" s="1" customFormat="1">
      <c r="B253" s="26"/>
      <c r="D253" s="144" t="s">
        <v>150</v>
      </c>
      <c r="F253" s="145" t="s">
        <v>473</v>
      </c>
      <c r="L253" s="26"/>
      <c r="M253" s="146"/>
      <c r="T253" s="50"/>
      <c r="AT253" s="12" t="s">
        <v>150</v>
      </c>
      <c r="AU253" s="12" t="s">
        <v>83</v>
      </c>
    </row>
    <row r="254" spans="2:65" s="1" customFormat="1" ht="24.15" customHeight="1">
      <c r="B254" s="132"/>
      <c r="C254" s="147" t="s">
        <v>474</v>
      </c>
      <c r="D254" s="147" t="s">
        <v>166</v>
      </c>
      <c r="E254" s="148" t="s">
        <v>475</v>
      </c>
      <c r="F254" s="149" t="s">
        <v>476</v>
      </c>
      <c r="G254" s="150" t="s">
        <v>250</v>
      </c>
      <c r="H254" s="151">
        <v>0.57999999999999996</v>
      </c>
      <c r="I254" s="152"/>
      <c r="J254" s="152">
        <f>ROUND(I254*H254,2)</f>
        <v>0</v>
      </c>
      <c r="K254" s="153"/>
      <c r="L254" s="154"/>
      <c r="M254" s="155" t="s">
        <v>1</v>
      </c>
      <c r="N254" s="156" t="s">
        <v>40</v>
      </c>
      <c r="O254" s="141">
        <v>0</v>
      </c>
      <c r="P254" s="141">
        <f>O254*H254</f>
        <v>0</v>
      </c>
      <c r="Q254" s="141">
        <v>2.4289999999999998</v>
      </c>
      <c r="R254" s="141">
        <f>Q254*H254</f>
        <v>1.4088199999999997</v>
      </c>
      <c r="S254" s="141">
        <v>0</v>
      </c>
      <c r="T254" s="142">
        <f>S254*H254</f>
        <v>0</v>
      </c>
      <c r="AR254" s="143" t="s">
        <v>169</v>
      </c>
      <c r="AT254" s="143" t="s">
        <v>166</v>
      </c>
      <c r="AU254" s="143" t="s">
        <v>83</v>
      </c>
      <c r="AY254" s="12" t="s">
        <v>143</v>
      </c>
      <c r="BE254" s="86">
        <f>IF(N254="základní",J254,0)</f>
        <v>0</v>
      </c>
      <c r="BF254" s="86">
        <f>IF(N254="snížená",J254,0)</f>
        <v>0</v>
      </c>
      <c r="BG254" s="86">
        <f>IF(N254="zákl. přenesená",J254,0)</f>
        <v>0</v>
      </c>
      <c r="BH254" s="86">
        <f>IF(N254="sníž. přenesená",J254,0)</f>
        <v>0</v>
      </c>
      <c r="BI254" s="86">
        <f>IF(N254="nulová",J254,0)</f>
        <v>0</v>
      </c>
      <c r="BJ254" s="12" t="s">
        <v>83</v>
      </c>
      <c r="BK254" s="86">
        <f>ROUND(I254*H254,2)</f>
        <v>0</v>
      </c>
      <c r="BL254" s="12" t="s">
        <v>148</v>
      </c>
      <c r="BM254" s="143" t="s">
        <v>477</v>
      </c>
    </row>
    <row r="255" spans="2:65" s="1" customFormat="1" ht="49.05" customHeight="1">
      <c r="B255" s="132"/>
      <c r="C255" s="133" t="s">
        <v>478</v>
      </c>
      <c r="D255" s="133" t="s">
        <v>144</v>
      </c>
      <c r="E255" s="134" t="s">
        <v>479</v>
      </c>
      <c r="F255" s="135" t="s">
        <v>480</v>
      </c>
      <c r="G255" s="136" t="s">
        <v>250</v>
      </c>
      <c r="H255" s="137">
        <v>0.57999999999999996</v>
      </c>
      <c r="I255" s="138"/>
      <c r="J255" s="138">
        <f>ROUND(I255*H255,2)</f>
        <v>0</v>
      </c>
      <c r="K255" s="139"/>
      <c r="L255" s="26"/>
      <c r="M255" s="140" t="s">
        <v>1</v>
      </c>
      <c r="N255" s="113" t="s">
        <v>40</v>
      </c>
      <c r="O255" s="141">
        <v>0.70899999999999996</v>
      </c>
      <c r="P255" s="141">
        <f>O255*H255</f>
        <v>0.41121999999999997</v>
      </c>
      <c r="Q255" s="141">
        <v>0</v>
      </c>
      <c r="R255" s="141">
        <f>Q255*H255</f>
        <v>0</v>
      </c>
      <c r="S255" s="141">
        <v>0</v>
      </c>
      <c r="T255" s="142">
        <f>S255*H255</f>
        <v>0</v>
      </c>
      <c r="AR255" s="143" t="s">
        <v>148</v>
      </c>
      <c r="AT255" s="143" t="s">
        <v>144</v>
      </c>
      <c r="AU255" s="143" t="s">
        <v>83</v>
      </c>
      <c r="AY255" s="12" t="s">
        <v>143</v>
      </c>
      <c r="BE255" s="86">
        <f>IF(N255="základní",J255,0)</f>
        <v>0</v>
      </c>
      <c r="BF255" s="86">
        <f>IF(N255="snížená",J255,0)</f>
        <v>0</v>
      </c>
      <c r="BG255" s="86">
        <f>IF(N255="zákl. přenesená",J255,0)</f>
        <v>0</v>
      </c>
      <c r="BH255" s="86">
        <f>IF(N255="sníž. přenesená",J255,0)</f>
        <v>0</v>
      </c>
      <c r="BI255" s="86">
        <f>IF(N255="nulová",J255,0)</f>
        <v>0</v>
      </c>
      <c r="BJ255" s="12" t="s">
        <v>83</v>
      </c>
      <c r="BK255" s="86">
        <f>ROUND(I255*H255,2)</f>
        <v>0</v>
      </c>
      <c r="BL255" s="12" t="s">
        <v>148</v>
      </c>
      <c r="BM255" s="143" t="s">
        <v>481</v>
      </c>
    </row>
    <row r="256" spans="2:65" s="1" customFormat="1">
      <c r="B256" s="26"/>
      <c r="D256" s="144" t="s">
        <v>150</v>
      </c>
      <c r="F256" s="145" t="s">
        <v>482</v>
      </c>
      <c r="L256" s="26"/>
      <c r="M256" s="146"/>
      <c r="T256" s="50"/>
      <c r="AT256" s="12" t="s">
        <v>150</v>
      </c>
      <c r="AU256" s="12" t="s">
        <v>83</v>
      </c>
    </row>
    <row r="257" spans="2:65" s="1" customFormat="1" ht="24.15" customHeight="1">
      <c r="B257" s="132"/>
      <c r="C257" s="133" t="s">
        <v>483</v>
      </c>
      <c r="D257" s="133" t="s">
        <v>144</v>
      </c>
      <c r="E257" s="134" t="s">
        <v>484</v>
      </c>
      <c r="F257" s="135" t="s">
        <v>485</v>
      </c>
      <c r="G257" s="136" t="s">
        <v>234</v>
      </c>
      <c r="H257" s="137">
        <v>0.4</v>
      </c>
      <c r="I257" s="138"/>
      <c r="J257" s="138">
        <f>ROUND(I257*H257,2)</f>
        <v>0</v>
      </c>
      <c r="K257" s="139"/>
      <c r="L257" s="26"/>
      <c r="M257" s="140" t="s">
        <v>1</v>
      </c>
      <c r="N257" s="113" t="s">
        <v>40</v>
      </c>
      <c r="O257" s="141">
        <v>1.18</v>
      </c>
      <c r="P257" s="141">
        <f>O257*H257</f>
        <v>0.47199999999999998</v>
      </c>
      <c r="Q257" s="141">
        <v>7.7000000000000002E-3</v>
      </c>
      <c r="R257" s="141">
        <f>Q257*H257</f>
        <v>3.0800000000000003E-3</v>
      </c>
      <c r="S257" s="141">
        <v>0</v>
      </c>
      <c r="T257" s="142">
        <f>S257*H257</f>
        <v>0</v>
      </c>
      <c r="AR257" s="143" t="s">
        <v>148</v>
      </c>
      <c r="AT257" s="143" t="s">
        <v>144</v>
      </c>
      <c r="AU257" s="143" t="s">
        <v>83</v>
      </c>
      <c r="AY257" s="12" t="s">
        <v>143</v>
      </c>
      <c r="BE257" s="86">
        <f>IF(N257="základní",J257,0)</f>
        <v>0</v>
      </c>
      <c r="BF257" s="86">
        <f>IF(N257="snížená",J257,0)</f>
        <v>0</v>
      </c>
      <c r="BG257" s="86">
        <f>IF(N257="zákl. přenesená",J257,0)</f>
        <v>0</v>
      </c>
      <c r="BH257" s="86">
        <f>IF(N257="sníž. přenesená",J257,0)</f>
        <v>0</v>
      </c>
      <c r="BI257" s="86">
        <f>IF(N257="nulová",J257,0)</f>
        <v>0</v>
      </c>
      <c r="BJ257" s="12" t="s">
        <v>83</v>
      </c>
      <c r="BK257" s="86">
        <f>ROUND(I257*H257,2)</f>
        <v>0</v>
      </c>
      <c r="BL257" s="12" t="s">
        <v>148</v>
      </c>
      <c r="BM257" s="143" t="s">
        <v>486</v>
      </c>
    </row>
    <row r="258" spans="2:65" s="1" customFormat="1">
      <c r="B258" s="26"/>
      <c r="D258" s="144" t="s">
        <v>150</v>
      </c>
      <c r="F258" s="145" t="s">
        <v>487</v>
      </c>
      <c r="L258" s="26"/>
      <c r="M258" s="146"/>
      <c r="T258" s="50"/>
      <c r="AT258" s="12" t="s">
        <v>150</v>
      </c>
      <c r="AU258" s="12" t="s">
        <v>83</v>
      </c>
    </row>
    <row r="259" spans="2:65" s="1" customFormat="1" ht="24.15" customHeight="1">
      <c r="B259" s="132"/>
      <c r="C259" s="133" t="s">
        <v>488</v>
      </c>
      <c r="D259" s="133" t="s">
        <v>144</v>
      </c>
      <c r="E259" s="134" t="s">
        <v>489</v>
      </c>
      <c r="F259" s="135" t="s">
        <v>490</v>
      </c>
      <c r="G259" s="136" t="s">
        <v>234</v>
      </c>
      <c r="H259" s="137">
        <v>0.4</v>
      </c>
      <c r="I259" s="138"/>
      <c r="J259" s="138">
        <f>ROUND(I259*H259,2)</f>
        <v>0</v>
      </c>
      <c r="K259" s="139"/>
      <c r="L259" s="26"/>
      <c r="M259" s="140" t="s">
        <v>1</v>
      </c>
      <c r="N259" s="113" t="s">
        <v>40</v>
      </c>
      <c r="O259" s="141">
        <v>0.40699999999999997</v>
      </c>
      <c r="P259" s="141">
        <f>O259*H259</f>
        <v>0.1628</v>
      </c>
      <c r="Q259" s="141">
        <v>0</v>
      </c>
      <c r="R259" s="141">
        <f>Q259*H259</f>
        <v>0</v>
      </c>
      <c r="S259" s="141">
        <v>0</v>
      </c>
      <c r="T259" s="142">
        <f>S259*H259</f>
        <v>0</v>
      </c>
      <c r="AR259" s="143" t="s">
        <v>148</v>
      </c>
      <c r="AT259" s="143" t="s">
        <v>144</v>
      </c>
      <c r="AU259" s="143" t="s">
        <v>83</v>
      </c>
      <c r="AY259" s="12" t="s">
        <v>143</v>
      </c>
      <c r="BE259" s="86">
        <f>IF(N259="základní",J259,0)</f>
        <v>0</v>
      </c>
      <c r="BF259" s="86">
        <f>IF(N259="snížená",J259,0)</f>
        <v>0</v>
      </c>
      <c r="BG259" s="86">
        <f>IF(N259="zákl. přenesená",J259,0)</f>
        <v>0</v>
      </c>
      <c r="BH259" s="86">
        <f>IF(N259="sníž. přenesená",J259,0)</f>
        <v>0</v>
      </c>
      <c r="BI259" s="86">
        <f>IF(N259="nulová",J259,0)</f>
        <v>0</v>
      </c>
      <c r="BJ259" s="12" t="s">
        <v>83</v>
      </c>
      <c r="BK259" s="86">
        <f>ROUND(I259*H259,2)</f>
        <v>0</v>
      </c>
      <c r="BL259" s="12" t="s">
        <v>148</v>
      </c>
      <c r="BM259" s="143" t="s">
        <v>491</v>
      </c>
    </row>
    <row r="260" spans="2:65" s="1" customFormat="1">
      <c r="B260" s="26"/>
      <c r="D260" s="144" t="s">
        <v>150</v>
      </c>
      <c r="F260" s="145" t="s">
        <v>492</v>
      </c>
      <c r="L260" s="26"/>
      <c r="M260" s="146"/>
      <c r="T260" s="50"/>
      <c r="AT260" s="12" t="s">
        <v>150</v>
      </c>
      <c r="AU260" s="12" t="s">
        <v>83</v>
      </c>
    </row>
    <row r="261" spans="2:65" s="1" customFormat="1" ht="24.15" customHeight="1">
      <c r="B261" s="132"/>
      <c r="C261" s="147" t="s">
        <v>493</v>
      </c>
      <c r="D261" s="147" t="s">
        <v>166</v>
      </c>
      <c r="E261" s="148" t="s">
        <v>441</v>
      </c>
      <c r="F261" s="149" t="s">
        <v>442</v>
      </c>
      <c r="G261" s="150" t="s">
        <v>147</v>
      </c>
      <c r="H261" s="151">
        <v>2</v>
      </c>
      <c r="I261" s="152"/>
      <c r="J261" s="152">
        <f t="shared" ref="J261:J269" si="0">ROUND(I261*H261,2)</f>
        <v>0</v>
      </c>
      <c r="K261" s="153"/>
      <c r="L261" s="154"/>
      <c r="M261" s="155" t="s">
        <v>1</v>
      </c>
      <c r="N261" s="156" t="s">
        <v>40</v>
      </c>
      <c r="O261" s="141">
        <v>0</v>
      </c>
      <c r="P261" s="141">
        <f t="shared" ref="P261:P269" si="1">O261*H261</f>
        <v>0</v>
      </c>
      <c r="Q261" s="141">
        <v>1.2E-2</v>
      </c>
      <c r="R261" s="141">
        <f t="shared" ref="R261:R269" si="2">Q261*H261</f>
        <v>2.4E-2</v>
      </c>
      <c r="S261" s="141">
        <v>0</v>
      </c>
      <c r="T261" s="142">
        <f t="shared" ref="T261:T269" si="3">S261*H261</f>
        <v>0</v>
      </c>
      <c r="AR261" s="143" t="s">
        <v>169</v>
      </c>
      <c r="AT261" s="143" t="s">
        <v>166</v>
      </c>
      <c r="AU261" s="143" t="s">
        <v>83</v>
      </c>
      <c r="AY261" s="12" t="s">
        <v>143</v>
      </c>
      <c r="BE261" s="86">
        <f t="shared" ref="BE261:BE269" si="4">IF(N261="základní",J261,0)</f>
        <v>0</v>
      </c>
      <c r="BF261" s="86">
        <f t="shared" ref="BF261:BF269" si="5">IF(N261="snížená",J261,0)</f>
        <v>0</v>
      </c>
      <c r="BG261" s="86">
        <f t="shared" ref="BG261:BG269" si="6">IF(N261="zákl. přenesená",J261,0)</f>
        <v>0</v>
      </c>
      <c r="BH261" s="86">
        <f t="shared" ref="BH261:BH269" si="7">IF(N261="sníž. přenesená",J261,0)</f>
        <v>0</v>
      </c>
      <c r="BI261" s="86">
        <f t="shared" ref="BI261:BI269" si="8">IF(N261="nulová",J261,0)</f>
        <v>0</v>
      </c>
      <c r="BJ261" s="12" t="s">
        <v>83</v>
      </c>
      <c r="BK261" s="86">
        <f t="shared" ref="BK261:BK269" si="9">ROUND(I261*H261,2)</f>
        <v>0</v>
      </c>
      <c r="BL261" s="12" t="s">
        <v>148</v>
      </c>
      <c r="BM261" s="143" t="s">
        <v>494</v>
      </c>
    </row>
    <row r="262" spans="2:65" s="1" customFormat="1" ht="16.5" customHeight="1">
      <c r="B262" s="132"/>
      <c r="C262" s="147" t="s">
        <v>495</v>
      </c>
      <c r="D262" s="147" t="s">
        <v>166</v>
      </c>
      <c r="E262" s="148" t="s">
        <v>496</v>
      </c>
      <c r="F262" s="149" t="s">
        <v>497</v>
      </c>
      <c r="G262" s="150" t="s">
        <v>147</v>
      </c>
      <c r="H262" s="151">
        <v>74</v>
      </c>
      <c r="I262" s="152"/>
      <c r="J262" s="152">
        <f t="shared" si="0"/>
        <v>0</v>
      </c>
      <c r="K262" s="153"/>
      <c r="L262" s="154"/>
      <c r="M262" s="155" t="s">
        <v>1</v>
      </c>
      <c r="N262" s="156" t="s">
        <v>40</v>
      </c>
      <c r="O262" s="141">
        <v>0</v>
      </c>
      <c r="P262" s="141">
        <f t="shared" si="1"/>
        <v>0</v>
      </c>
      <c r="Q262" s="141">
        <v>6.0000000000000001E-3</v>
      </c>
      <c r="R262" s="141">
        <f t="shared" si="2"/>
        <v>0.44400000000000001</v>
      </c>
      <c r="S262" s="141">
        <v>0</v>
      </c>
      <c r="T262" s="142">
        <f t="shared" si="3"/>
        <v>0</v>
      </c>
      <c r="AR262" s="143" t="s">
        <v>169</v>
      </c>
      <c r="AT262" s="143" t="s">
        <v>166</v>
      </c>
      <c r="AU262" s="143" t="s">
        <v>83</v>
      </c>
      <c r="AY262" s="12" t="s">
        <v>143</v>
      </c>
      <c r="BE262" s="86">
        <f t="shared" si="4"/>
        <v>0</v>
      </c>
      <c r="BF262" s="86">
        <f t="shared" si="5"/>
        <v>0</v>
      </c>
      <c r="BG262" s="86">
        <f t="shared" si="6"/>
        <v>0</v>
      </c>
      <c r="BH262" s="86">
        <f t="shared" si="7"/>
        <v>0</v>
      </c>
      <c r="BI262" s="86">
        <f t="shared" si="8"/>
        <v>0</v>
      </c>
      <c r="BJ262" s="12" t="s">
        <v>83</v>
      </c>
      <c r="BK262" s="86">
        <f t="shared" si="9"/>
        <v>0</v>
      </c>
      <c r="BL262" s="12" t="s">
        <v>148</v>
      </c>
      <c r="BM262" s="143" t="s">
        <v>498</v>
      </c>
    </row>
    <row r="263" spans="2:65" s="1" customFormat="1" ht="16.5" customHeight="1">
      <c r="B263" s="132"/>
      <c r="C263" s="147" t="s">
        <v>499</v>
      </c>
      <c r="D263" s="147" t="s">
        <v>166</v>
      </c>
      <c r="E263" s="148" t="s">
        <v>500</v>
      </c>
      <c r="F263" s="149" t="s">
        <v>501</v>
      </c>
      <c r="G263" s="150" t="s">
        <v>147</v>
      </c>
      <c r="H263" s="151">
        <v>1</v>
      </c>
      <c r="I263" s="152"/>
      <c r="J263" s="152">
        <f t="shared" si="0"/>
        <v>0</v>
      </c>
      <c r="K263" s="153"/>
      <c r="L263" s="154"/>
      <c r="M263" s="155" t="s">
        <v>1</v>
      </c>
      <c r="N263" s="156" t="s">
        <v>40</v>
      </c>
      <c r="O263" s="141">
        <v>0</v>
      </c>
      <c r="P263" s="141">
        <f t="shared" si="1"/>
        <v>0</v>
      </c>
      <c r="Q263" s="141">
        <v>0</v>
      </c>
      <c r="R263" s="141">
        <f t="shared" si="2"/>
        <v>0</v>
      </c>
      <c r="S263" s="141">
        <v>0</v>
      </c>
      <c r="T263" s="142">
        <f t="shared" si="3"/>
        <v>0</v>
      </c>
      <c r="AR263" s="143" t="s">
        <v>169</v>
      </c>
      <c r="AT263" s="143" t="s">
        <v>166</v>
      </c>
      <c r="AU263" s="143" t="s">
        <v>83</v>
      </c>
      <c r="AY263" s="12" t="s">
        <v>143</v>
      </c>
      <c r="BE263" s="86">
        <f t="shared" si="4"/>
        <v>0</v>
      </c>
      <c r="BF263" s="86">
        <f t="shared" si="5"/>
        <v>0</v>
      </c>
      <c r="BG263" s="86">
        <f t="shared" si="6"/>
        <v>0</v>
      </c>
      <c r="BH263" s="86">
        <f t="shared" si="7"/>
        <v>0</v>
      </c>
      <c r="BI263" s="86">
        <f t="shared" si="8"/>
        <v>0</v>
      </c>
      <c r="BJ263" s="12" t="s">
        <v>83</v>
      </c>
      <c r="BK263" s="86">
        <f t="shared" si="9"/>
        <v>0</v>
      </c>
      <c r="BL263" s="12" t="s">
        <v>148</v>
      </c>
      <c r="BM263" s="143" t="s">
        <v>502</v>
      </c>
    </row>
    <row r="264" spans="2:65" s="1" customFormat="1" ht="16.5" customHeight="1">
      <c r="B264" s="132"/>
      <c r="C264" s="147" t="s">
        <v>503</v>
      </c>
      <c r="D264" s="147" t="s">
        <v>166</v>
      </c>
      <c r="E264" s="148" t="s">
        <v>504</v>
      </c>
      <c r="F264" s="149" t="s">
        <v>505</v>
      </c>
      <c r="G264" s="150" t="s">
        <v>147</v>
      </c>
      <c r="H264" s="151">
        <v>1</v>
      </c>
      <c r="I264" s="152"/>
      <c r="J264" s="152">
        <f t="shared" si="0"/>
        <v>0</v>
      </c>
      <c r="K264" s="153"/>
      <c r="L264" s="154"/>
      <c r="M264" s="155" t="s">
        <v>1</v>
      </c>
      <c r="N264" s="156" t="s">
        <v>40</v>
      </c>
      <c r="O264" s="141">
        <v>0</v>
      </c>
      <c r="P264" s="141">
        <f t="shared" si="1"/>
        <v>0</v>
      </c>
      <c r="Q264" s="141">
        <v>2.5000000000000001E-2</v>
      </c>
      <c r="R264" s="141">
        <f t="shared" si="2"/>
        <v>2.5000000000000001E-2</v>
      </c>
      <c r="S264" s="141">
        <v>0</v>
      </c>
      <c r="T264" s="142">
        <f t="shared" si="3"/>
        <v>0</v>
      </c>
      <c r="AR264" s="143" t="s">
        <v>169</v>
      </c>
      <c r="AT264" s="143" t="s">
        <v>166</v>
      </c>
      <c r="AU264" s="143" t="s">
        <v>83</v>
      </c>
      <c r="AY264" s="12" t="s">
        <v>143</v>
      </c>
      <c r="BE264" s="86">
        <f t="shared" si="4"/>
        <v>0</v>
      </c>
      <c r="BF264" s="86">
        <f t="shared" si="5"/>
        <v>0</v>
      </c>
      <c r="BG264" s="86">
        <f t="shared" si="6"/>
        <v>0</v>
      </c>
      <c r="BH264" s="86">
        <f t="shared" si="7"/>
        <v>0</v>
      </c>
      <c r="BI264" s="86">
        <f t="shared" si="8"/>
        <v>0</v>
      </c>
      <c r="BJ264" s="12" t="s">
        <v>83</v>
      </c>
      <c r="BK264" s="86">
        <f t="shared" si="9"/>
        <v>0</v>
      </c>
      <c r="BL264" s="12" t="s">
        <v>148</v>
      </c>
      <c r="BM264" s="143" t="s">
        <v>506</v>
      </c>
    </row>
    <row r="265" spans="2:65" s="1" customFormat="1" ht="16.5" customHeight="1">
      <c r="B265" s="132"/>
      <c r="C265" s="147" t="s">
        <v>507</v>
      </c>
      <c r="D265" s="147" t="s">
        <v>166</v>
      </c>
      <c r="E265" s="148" t="s">
        <v>508</v>
      </c>
      <c r="F265" s="149" t="s">
        <v>509</v>
      </c>
      <c r="G265" s="150" t="s">
        <v>147</v>
      </c>
      <c r="H265" s="151">
        <v>4</v>
      </c>
      <c r="I265" s="152"/>
      <c r="J265" s="152">
        <f t="shared" si="0"/>
        <v>0</v>
      </c>
      <c r="K265" s="153"/>
      <c r="L265" s="154"/>
      <c r="M265" s="155" t="s">
        <v>1</v>
      </c>
      <c r="N265" s="156" t="s">
        <v>40</v>
      </c>
      <c r="O265" s="141">
        <v>0</v>
      </c>
      <c r="P265" s="141">
        <f t="shared" si="1"/>
        <v>0</v>
      </c>
      <c r="Q265" s="141">
        <v>0.03</v>
      </c>
      <c r="R265" s="141">
        <f t="shared" si="2"/>
        <v>0.12</v>
      </c>
      <c r="S265" s="141">
        <v>0</v>
      </c>
      <c r="T265" s="142">
        <f t="shared" si="3"/>
        <v>0</v>
      </c>
      <c r="AR265" s="143" t="s">
        <v>169</v>
      </c>
      <c r="AT265" s="143" t="s">
        <v>166</v>
      </c>
      <c r="AU265" s="143" t="s">
        <v>83</v>
      </c>
      <c r="AY265" s="12" t="s">
        <v>143</v>
      </c>
      <c r="BE265" s="86">
        <f t="shared" si="4"/>
        <v>0</v>
      </c>
      <c r="BF265" s="86">
        <f t="shared" si="5"/>
        <v>0</v>
      </c>
      <c r="BG265" s="86">
        <f t="shared" si="6"/>
        <v>0</v>
      </c>
      <c r="BH265" s="86">
        <f t="shared" si="7"/>
        <v>0</v>
      </c>
      <c r="BI265" s="86">
        <f t="shared" si="8"/>
        <v>0</v>
      </c>
      <c r="BJ265" s="12" t="s">
        <v>83</v>
      </c>
      <c r="BK265" s="86">
        <f t="shared" si="9"/>
        <v>0</v>
      </c>
      <c r="BL265" s="12" t="s">
        <v>148</v>
      </c>
      <c r="BM265" s="143" t="s">
        <v>510</v>
      </c>
    </row>
    <row r="266" spans="2:65" s="1" customFormat="1" ht="16.5" customHeight="1">
      <c r="B266" s="132"/>
      <c r="C266" s="147" t="s">
        <v>511</v>
      </c>
      <c r="D266" s="147" t="s">
        <v>166</v>
      </c>
      <c r="E266" s="148" t="s">
        <v>512</v>
      </c>
      <c r="F266" s="149" t="s">
        <v>513</v>
      </c>
      <c r="G266" s="150" t="s">
        <v>414</v>
      </c>
      <c r="H266" s="151">
        <v>75</v>
      </c>
      <c r="I266" s="152"/>
      <c r="J266" s="152">
        <f t="shared" si="0"/>
        <v>0</v>
      </c>
      <c r="K266" s="153"/>
      <c r="L266" s="154"/>
      <c r="M266" s="155" t="s">
        <v>1</v>
      </c>
      <c r="N266" s="156" t="s">
        <v>40</v>
      </c>
      <c r="O266" s="141">
        <v>0</v>
      </c>
      <c r="P266" s="141">
        <f t="shared" si="1"/>
        <v>0</v>
      </c>
      <c r="Q266" s="141">
        <v>1E-3</v>
      </c>
      <c r="R266" s="141">
        <f t="shared" si="2"/>
        <v>7.4999999999999997E-2</v>
      </c>
      <c r="S266" s="141">
        <v>0</v>
      </c>
      <c r="T266" s="142">
        <f t="shared" si="3"/>
        <v>0</v>
      </c>
      <c r="AR266" s="143" t="s">
        <v>169</v>
      </c>
      <c r="AT266" s="143" t="s">
        <v>166</v>
      </c>
      <c r="AU266" s="143" t="s">
        <v>83</v>
      </c>
      <c r="AY266" s="12" t="s">
        <v>143</v>
      </c>
      <c r="BE266" s="86">
        <f t="shared" si="4"/>
        <v>0</v>
      </c>
      <c r="BF266" s="86">
        <f t="shared" si="5"/>
        <v>0</v>
      </c>
      <c r="BG266" s="86">
        <f t="shared" si="6"/>
        <v>0</v>
      </c>
      <c r="BH266" s="86">
        <f t="shared" si="7"/>
        <v>0</v>
      </c>
      <c r="BI266" s="86">
        <f t="shared" si="8"/>
        <v>0</v>
      </c>
      <c r="BJ266" s="12" t="s">
        <v>83</v>
      </c>
      <c r="BK266" s="86">
        <f t="shared" si="9"/>
        <v>0</v>
      </c>
      <c r="BL266" s="12" t="s">
        <v>148</v>
      </c>
      <c r="BM266" s="143" t="s">
        <v>514</v>
      </c>
    </row>
    <row r="267" spans="2:65" s="1" customFormat="1" ht="16.5" customHeight="1">
      <c r="B267" s="132"/>
      <c r="C267" s="147" t="s">
        <v>515</v>
      </c>
      <c r="D267" s="147" t="s">
        <v>166</v>
      </c>
      <c r="E267" s="148" t="s">
        <v>516</v>
      </c>
      <c r="F267" s="149" t="s">
        <v>517</v>
      </c>
      <c r="G267" s="150" t="s">
        <v>414</v>
      </c>
      <c r="H267" s="151">
        <v>15</v>
      </c>
      <c r="I267" s="152"/>
      <c r="J267" s="152">
        <f t="shared" si="0"/>
        <v>0</v>
      </c>
      <c r="K267" s="153"/>
      <c r="L267" s="154"/>
      <c r="M267" s="155" t="s">
        <v>1</v>
      </c>
      <c r="N267" s="156" t="s">
        <v>40</v>
      </c>
      <c r="O267" s="141">
        <v>0</v>
      </c>
      <c r="P267" s="141">
        <f t="shared" si="1"/>
        <v>0</v>
      </c>
      <c r="Q267" s="141">
        <v>1E-3</v>
      </c>
      <c r="R267" s="141">
        <f t="shared" si="2"/>
        <v>1.4999999999999999E-2</v>
      </c>
      <c r="S267" s="141">
        <v>0</v>
      </c>
      <c r="T267" s="142">
        <f t="shared" si="3"/>
        <v>0</v>
      </c>
      <c r="AR267" s="143" t="s">
        <v>169</v>
      </c>
      <c r="AT267" s="143" t="s">
        <v>166</v>
      </c>
      <c r="AU267" s="143" t="s">
        <v>83</v>
      </c>
      <c r="AY267" s="12" t="s">
        <v>143</v>
      </c>
      <c r="BE267" s="86">
        <f t="shared" si="4"/>
        <v>0</v>
      </c>
      <c r="BF267" s="86">
        <f t="shared" si="5"/>
        <v>0</v>
      </c>
      <c r="BG267" s="86">
        <f t="shared" si="6"/>
        <v>0</v>
      </c>
      <c r="BH267" s="86">
        <f t="shared" si="7"/>
        <v>0</v>
      </c>
      <c r="BI267" s="86">
        <f t="shared" si="8"/>
        <v>0</v>
      </c>
      <c r="BJ267" s="12" t="s">
        <v>83</v>
      </c>
      <c r="BK267" s="86">
        <f t="shared" si="9"/>
        <v>0</v>
      </c>
      <c r="BL267" s="12" t="s">
        <v>148</v>
      </c>
      <c r="BM267" s="143" t="s">
        <v>518</v>
      </c>
    </row>
    <row r="268" spans="2:65" s="1" customFormat="1" ht="24.15" customHeight="1">
      <c r="B268" s="132"/>
      <c r="C268" s="147" t="s">
        <v>519</v>
      </c>
      <c r="D268" s="147" t="s">
        <v>166</v>
      </c>
      <c r="E268" s="148" t="s">
        <v>520</v>
      </c>
      <c r="F268" s="149" t="s">
        <v>521</v>
      </c>
      <c r="G268" s="150" t="s">
        <v>190</v>
      </c>
      <c r="H268" s="151">
        <v>2</v>
      </c>
      <c r="I268" s="152"/>
      <c r="J268" s="152">
        <f t="shared" si="0"/>
        <v>0</v>
      </c>
      <c r="K268" s="153"/>
      <c r="L268" s="154"/>
      <c r="M268" s="155" t="s">
        <v>1</v>
      </c>
      <c r="N268" s="156" t="s">
        <v>40</v>
      </c>
      <c r="O268" s="141">
        <v>0</v>
      </c>
      <c r="P268" s="141">
        <f t="shared" si="1"/>
        <v>0</v>
      </c>
      <c r="Q268" s="141">
        <v>6.8999999999999997E-4</v>
      </c>
      <c r="R268" s="141">
        <f t="shared" si="2"/>
        <v>1.3799999999999999E-3</v>
      </c>
      <c r="S268" s="141">
        <v>0</v>
      </c>
      <c r="T268" s="142">
        <f t="shared" si="3"/>
        <v>0</v>
      </c>
      <c r="AR268" s="143" t="s">
        <v>169</v>
      </c>
      <c r="AT268" s="143" t="s">
        <v>166</v>
      </c>
      <c r="AU268" s="143" t="s">
        <v>83</v>
      </c>
      <c r="AY268" s="12" t="s">
        <v>143</v>
      </c>
      <c r="BE268" s="86">
        <f t="shared" si="4"/>
        <v>0</v>
      </c>
      <c r="BF268" s="86">
        <f t="shared" si="5"/>
        <v>0</v>
      </c>
      <c r="BG268" s="86">
        <f t="shared" si="6"/>
        <v>0</v>
      </c>
      <c r="BH268" s="86">
        <f t="shared" si="7"/>
        <v>0</v>
      </c>
      <c r="BI268" s="86">
        <f t="shared" si="8"/>
        <v>0</v>
      </c>
      <c r="BJ268" s="12" t="s">
        <v>83</v>
      </c>
      <c r="BK268" s="86">
        <f t="shared" si="9"/>
        <v>0</v>
      </c>
      <c r="BL268" s="12" t="s">
        <v>148</v>
      </c>
      <c r="BM268" s="143" t="s">
        <v>522</v>
      </c>
    </row>
    <row r="269" spans="2:65" s="1" customFormat="1" ht="37.799999999999997" customHeight="1">
      <c r="B269" s="132"/>
      <c r="C269" s="133" t="s">
        <v>523</v>
      </c>
      <c r="D269" s="133" t="s">
        <v>144</v>
      </c>
      <c r="E269" s="134" t="s">
        <v>524</v>
      </c>
      <c r="F269" s="135" t="s">
        <v>525</v>
      </c>
      <c r="G269" s="136" t="s">
        <v>190</v>
      </c>
      <c r="H269" s="137">
        <v>4</v>
      </c>
      <c r="I269" s="138"/>
      <c r="J269" s="138">
        <f t="shared" si="0"/>
        <v>0</v>
      </c>
      <c r="K269" s="139"/>
      <c r="L269" s="26"/>
      <c r="M269" s="140" t="s">
        <v>1</v>
      </c>
      <c r="N269" s="113" t="s">
        <v>40</v>
      </c>
      <c r="O269" s="141">
        <v>0.184</v>
      </c>
      <c r="P269" s="141">
        <f t="shared" si="1"/>
        <v>0.73599999999999999</v>
      </c>
      <c r="Q269" s="141">
        <v>0</v>
      </c>
      <c r="R269" s="141">
        <f t="shared" si="2"/>
        <v>0</v>
      </c>
      <c r="S269" s="141">
        <v>0</v>
      </c>
      <c r="T269" s="142">
        <f t="shared" si="3"/>
        <v>0</v>
      </c>
      <c r="AR269" s="143" t="s">
        <v>148</v>
      </c>
      <c r="AT269" s="143" t="s">
        <v>144</v>
      </c>
      <c r="AU269" s="143" t="s">
        <v>83</v>
      </c>
      <c r="AY269" s="12" t="s">
        <v>143</v>
      </c>
      <c r="BE269" s="86">
        <f t="shared" si="4"/>
        <v>0</v>
      </c>
      <c r="BF269" s="86">
        <f t="shared" si="5"/>
        <v>0</v>
      </c>
      <c r="BG269" s="86">
        <f t="shared" si="6"/>
        <v>0</v>
      </c>
      <c r="BH269" s="86">
        <f t="shared" si="7"/>
        <v>0</v>
      </c>
      <c r="BI269" s="86">
        <f t="shared" si="8"/>
        <v>0</v>
      </c>
      <c r="BJ269" s="12" t="s">
        <v>83</v>
      </c>
      <c r="BK269" s="86">
        <f t="shared" si="9"/>
        <v>0</v>
      </c>
      <c r="BL269" s="12" t="s">
        <v>148</v>
      </c>
      <c r="BM269" s="143" t="s">
        <v>526</v>
      </c>
    </row>
    <row r="270" spans="2:65" s="1" customFormat="1">
      <c r="B270" s="26"/>
      <c r="D270" s="144" t="s">
        <v>150</v>
      </c>
      <c r="F270" s="145" t="s">
        <v>527</v>
      </c>
      <c r="L270" s="26"/>
      <c r="M270" s="146"/>
      <c r="T270" s="50"/>
      <c r="AT270" s="12" t="s">
        <v>150</v>
      </c>
      <c r="AU270" s="12" t="s">
        <v>83</v>
      </c>
    </row>
    <row r="271" spans="2:65" s="1" customFormat="1" ht="24.15" customHeight="1">
      <c r="B271" s="132"/>
      <c r="C271" s="147" t="s">
        <v>528</v>
      </c>
      <c r="D271" s="147" t="s">
        <v>166</v>
      </c>
      <c r="E271" s="148" t="s">
        <v>529</v>
      </c>
      <c r="F271" s="149" t="s">
        <v>530</v>
      </c>
      <c r="G271" s="150" t="s">
        <v>190</v>
      </c>
      <c r="H271" s="151">
        <v>4</v>
      </c>
      <c r="I271" s="152"/>
      <c r="J271" s="152">
        <f>ROUND(I271*H271,2)</f>
        <v>0</v>
      </c>
      <c r="K271" s="153"/>
      <c r="L271" s="154"/>
      <c r="M271" s="155" t="s">
        <v>1</v>
      </c>
      <c r="N271" s="156" t="s">
        <v>40</v>
      </c>
      <c r="O271" s="141">
        <v>0</v>
      </c>
      <c r="P271" s="141">
        <f>O271*H271</f>
        <v>0</v>
      </c>
      <c r="Q271" s="141">
        <v>5.5000000000000003E-4</v>
      </c>
      <c r="R271" s="141">
        <f>Q271*H271</f>
        <v>2.2000000000000001E-3</v>
      </c>
      <c r="S271" s="141">
        <v>0</v>
      </c>
      <c r="T271" s="142">
        <f>S271*H271</f>
        <v>0</v>
      </c>
      <c r="AR271" s="143" t="s">
        <v>169</v>
      </c>
      <c r="AT271" s="143" t="s">
        <v>166</v>
      </c>
      <c r="AU271" s="143" t="s">
        <v>83</v>
      </c>
      <c r="AY271" s="12" t="s">
        <v>143</v>
      </c>
      <c r="BE271" s="86">
        <f>IF(N271="základní",J271,0)</f>
        <v>0</v>
      </c>
      <c r="BF271" s="86">
        <f>IF(N271="snížená",J271,0)</f>
        <v>0</v>
      </c>
      <c r="BG271" s="86">
        <f>IF(N271="zákl. přenesená",J271,0)</f>
        <v>0</v>
      </c>
      <c r="BH271" s="86">
        <f>IF(N271="sníž. přenesená",J271,0)</f>
        <v>0</v>
      </c>
      <c r="BI271" s="86">
        <f>IF(N271="nulová",J271,0)</f>
        <v>0</v>
      </c>
      <c r="BJ271" s="12" t="s">
        <v>83</v>
      </c>
      <c r="BK271" s="86">
        <f>ROUND(I271*H271,2)</f>
        <v>0</v>
      </c>
      <c r="BL271" s="12" t="s">
        <v>148</v>
      </c>
      <c r="BM271" s="143" t="s">
        <v>531</v>
      </c>
    </row>
    <row r="272" spans="2:65" s="1" customFormat="1" ht="33" customHeight="1">
      <c r="B272" s="132"/>
      <c r="C272" s="133" t="s">
        <v>532</v>
      </c>
      <c r="D272" s="133" t="s">
        <v>144</v>
      </c>
      <c r="E272" s="134" t="s">
        <v>533</v>
      </c>
      <c r="F272" s="135" t="s">
        <v>534</v>
      </c>
      <c r="G272" s="136" t="s">
        <v>190</v>
      </c>
      <c r="H272" s="137">
        <v>4</v>
      </c>
      <c r="I272" s="138"/>
      <c r="J272" s="138">
        <f>ROUND(I272*H272,2)</f>
        <v>0</v>
      </c>
      <c r="K272" s="139"/>
      <c r="L272" s="26"/>
      <c r="M272" s="140" t="s">
        <v>1</v>
      </c>
      <c r="N272" s="113" t="s">
        <v>40</v>
      </c>
      <c r="O272" s="141">
        <v>0.13700000000000001</v>
      </c>
      <c r="P272" s="141">
        <f>O272*H272</f>
        <v>0.54800000000000004</v>
      </c>
      <c r="Q272" s="141">
        <v>0</v>
      </c>
      <c r="R272" s="141">
        <f>Q272*H272</f>
        <v>0</v>
      </c>
      <c r="S272" s="141">
        <v>0</v>
      </c>
      <c r="T272" s="142">
        <f>S272*H272</f>
        <v>0</v>
      </c>
      <c r="AR272" s="143" t="s">
        <v>469</v>
      </c>
      <c r="AT272" s="143" t="s">
        <v>144</v>
      </c>
      <c r="AU272" s="143" t="s">
        <v>83</v>
      </c>
      <c r="AY272" s="12" t="s">
        <v>143</v>
      </c>
      <c r="BE272" s="86">
        <f>IF(N272="základní",J272,0)</f>
        <v>0</v>
      </c>
      <c r="BF272" s="86">
        <f>IF(N272="snížená",J272,0)</f>
        <v>0</v>
      </c>
      <c r="BG272" s="86">
        <f>IF(N272="zákl. přenesená",J272,0)</f>
        <v>0</v>
      </c>
      <c r="BH272" s="86">
        <f>IF(N272="sníž. přenesená",J272,0)</f>
        <v>0</v>
      </c>
      <c r="BI272" s="86">
        <f>IF(N272="nulová",J272,0)</f>
        <v>0</v>
      </c>
      <c r="BJ272" s="12" t="s">
        <v>83</v>
      </c>
      <c r="BK272" s="86">
        <f>ROUND(I272*H272,2)</f>
        <v>0</v>
      </c>
      <c r="BL272" s="12" t="s">
        <v>469</v>
      </c>
      <c r="BM272" s="143" t="s">
        <v>535</v>
      </c>
    </row>
    <row r="273" spans="2:65" s="1" customFormat="1">
      <c r="B273" s="26"/>
      <c r="D273" s="144" t="s">
        <v>150</v>
      </c>
      <c r="F273" s="145" t="s">
        <v>536</v>
      </c>
      <c r="L273" s="26"/>
      <c r="M273" s="146"/>
      <c r="T273" s="50"/>
      <c r="AT273" s="12" t="s">
        <v>150</v>
      </c>
      <c r="AU273" s="12" t="s">
        <v>83</v>
      </c>
    </row>
    <row r="274" spans="2:65" s="1" customFormat="1" ht="16.5" customHeight="1">
      <c r="B274" s="132"/>
      <c r="C274" s="147" t="s">
        <v>537</v>
      </c>
      <c r="D274" s="147" t="s">
        <v>166</v>
      </c>
      <c r="E274" s="148" t="s">
        <v>208</v>
      </c>
      <c r="F274" s="149" t="s">
        <v>209</v>
      </c>
      <c r="G274" s="150" t="s">
        <v>210</v>
      </c>
      <c r="H274" s="151">
        <v>2E-3</v>
      </c>
      <c r="I274" s="152"/>
      <c r="J274" s="152">
        <f>ROUND(I274*H274,2)</f>
        <v>0</v>
      </c>
      <c r="K274" s="153"/>
      <c r="L274" s="154"/>
      <c r="M274" s="155" t="s">
        <v>1</v>
      </c>
      <c r="N274" s="156" t="s">
        <v>40</v>
      </c>
      <c r="O274" s="141">
        <v>0</v>
      </c>
      <c r="P274" s="141">
        <f>O274*H274</f>
        <v>0</v>
      </c>
      <c r="Q274" s="141">
        <v>3.7779600000000002</v>
      </c>
      <c r="R274" s="141">
        <f>Q274*H274</f>
        <v>7.5559200000000007E-3</v>
      </c>
      <c r="S274" s="141">
        <v>0</v>
      </c>
      <c r="T274" s="142">
        <f>S274*H274</f>
        <v>0</v>
      </c>
      <c r="AR274" s="143" t="s">
        <v>169</v>
      </c>
      <c r="AT274" s="143" t="s">
        <v>166</v>
      </c>
      <c r="AU274" s="143" t="s">
        <v>83</v>
      </c>
      <c r="AY274" s="12" t="s">
        <v>143</v>
      </c>
      <c r="BE274" s="86">
        <f>IF(N274="základní",J274,0)</f>
        <v>0</v>
      </c>
      <c r="BF274" s="86">
        <f>IF(N274="snížená",J274,0)</f>
        <v>0</v>
      </c>
      <c r="BG274" s="86">
        <f>IF(N274="zákl. přenesená",J274,0)</f>
        <v>0</v>
      </c>
      <c r="BH274" s="86">
        <f>IF(N274="sníž. přenesená",J274,0)</f>
        <v>0</v>
      </c>
      <c r="BI274" s="86">
        <f>IF(N274="nulová",J274,0)</f>
        <v>0</v>
      </c>
      <c r="BJ274" s="12" t="s">
        <v>83</v>
      </c>
      <c r="BK274" s="86">
        <f>ROUND(I274*H274,2)</f>
        <v>0</v>
      </c>
      <c r="BL274" s="12" t="s">
        <v>148</v>
      </c>
      <c r="BM274" s="143" t="s">
        <v>538</v>
      </c>
    </row>
    <row r="275" spans="2:65" s="1" customFormat="1" ht="16.5" customHeight="1">
      <c r="B275" s="132"/>
      <c r="C275" s="147" t="s">
        <v>539</v>
      </c>
      <c r="D275" s="147" t="s">
        <v>166</v>
      </c>
      <c r="E275" s="148" t="s">
        <v>540</v>
      </c>
      <c r="F275" s="149" t="s">
        <v>541</v>
      </c>
      <c r="G275" s="150" t="s">
        <v>210</v>
      </c>
      <c r="H275" s="151">
        <v>4.0000000000000001E-3</v>
      </c>
      <c r="I275" s="152"/>
      <c r="J275" s="152">
        <f>ROUND(I275*H275,2)</f>
        <v>0</v>
      </c>
      <c r="K275" s="153"/>
      <c r="L275" s="154"/>
      <c r="M275" s="155" t="s">
        <v>1</v>
      </c>
      <c r="N275" s="156" t="s">
        <v>40</v>
      </c>
      <c r="O275" s="141">
        <v>0</v>
      </c>
      <c r="P275" s="141">
        <f>O275*H275</f>
        <v>0</v>
      </c>
      <c r="Q275" s="141">
        <v>2.1141000000000001</v>
      </c>
      <c r="R275" s="141">
        <f>Q275*H275</f>
        <v>8.4564000000000011E-3</v>
      </c>
      <c r="S275" s="141">
        <v>0</v>
      </c>
      <c r="T275" s="142">
        <f>S275*H275</f>
        <v>0</v>
      </c>
      <c r="AR275" s="143" t="s">
        <v>169</v>
      </c>
      <c r="AT275" s="143" t="s">
        <v>166</v>
      </c>
      <c r="AU275" s="143" t="s">
        <v>83</v>
      </c>
      <c r="AY275" s="12" t="s">
        <v>143</v>
      </c>
      <c r="BE275" s="86">
        <f>IF(N275="základní",J275,0)</f>
        <v>0</v>
      </c>
      <c r="BF275" s="86">
        <f>IF(N275="snížená",J275,0)</f>
        <v>0</v>
      </c>
      <c r="BG275" s="86">
        <f>IF(N275="zákl. přenesená",J275,0)</f>
        <v>0</v>
      </c>
      <c r="BH275" s="86">
        <f>IF(N275="sníž. přenesená",J275,0)</f>
        <v>0</v>
      </c>
      <c r="BI275" s="86">
        <f>IF(N275="nulová",J275,0)</f>
        <v>0</v>
      </c>
      <c r="BJ275" s="12" t="s">
        <v>83</v>
      </c>
      <c r="BK275" s="86">
        <f>ROUND(I275*H275,2)</f>
        <v>0</v>
      </c>
      <c r="BL275" s="12" t="s">
        <v>148</v>
      </c>
      <c r="BM275" s="143" t="s">
        <v>542</v>
      </c>
    </row>
    <row r="276" spans="2:65" s="1" customFormat="1" ht="24.15" customHeight="1">
      <c r="B276" s="132"/>
      <c r="C276" s="133" t="s">
        <v>543</v>
      </c>
      <c r="D276" s="133" t="s">
        <v>144</v>
      </c>
      <c r="E276" s="134" t="s">
        <v>225</v>
      </c>
      <c r="F276" s="135" t="s">
        <v>226</v>
      </c>
      <c r="G276" s="136" t="s">
        <v>190</v>
      </c>
      <c r="H276" s="137">
        <v>1</v>
      </c>
      <c r="I276" s="138"/>
      <c r="J276" s="138">
        <f>ROUND(I276*H276,2)</f>
        <v>0</v>
      </c>
      <c r="K276" s="139"/>
      <c r="L276" s="26"/>
      <c r="M276" s="140" t="s">
        <v>1</v>
      </c>
      <c r="N276" s="113" t="s">
        <v>40</v>
      </c>
      <c r="O276" s="141">
        <v>9.1999999999999998E-2</v>
      </c>
      <c r="P276" s="141">
        <f>O276*H276</f>
        <v>9.1999999999999998E-2</v>
      </c>
      <c r="Q276" s="141">
        <v>0</v>
      </c>
      <c r="R276" s="141">
        <f>Q276*H276</f>
        <v>0</v>
      </c>
      <c r="S276" s="141">
        <v>0</v>
      </c>
      <c r="T276" s="142">
        <f>S276*H276</f>
        <v>0</v>
      </c>
      <c r="AR276" s="143" t="s">
        <v>148</v>
      </c>
      <c r="AT276" s="143" t="s">
        <v>144</v>
      </c>
      <c r="AU276" s="143" t="s">
        <v>83</v>
      </c>
      <c r="AY276" s="12" t="s">
        <v>143</v>
      </c>
      <c r="BE276" s="86">
        <f>IF(N276="základní",J276,0)</f>
        <v>0</v>
      </c>
      <c r="BF276" s="86">
        <f>IF(N276="snížená",J276,0)</f>
        <v>0</v>
      </c>
      <c r="BG276" s="86">
        <f>IF(N276="zákl. přenesená",J276,0)</f>
        <v>0</v>
      </c>
      <c r="BH276" s="86">
        <f>IF(N276="sníž. přenesená",J276,0)</f>
        <v>0</v>
      </c>
      <c r="BI276" s="86">
        <f>IF(N276="nulová",J276,0)</f>
        <v>0</v>
      </c>
      <c r="BJ276" s="12" t="s">
        <v>83</v>
      </c>
      <c r="BK276" s="86">
        <f>ROUND(I276*H276,2)</f>
        <v>0</v>
      </c>
      <c r="BL276" s="12" t="s">
        <v>148</v>
      </c>
      <c r="BM276" s="143" t="s">
        <v>544</v>
      </c>
    </row>
    <row r="277" spans="2:65" s="1" customFormat="1">
      <c r="B277" s="26"/>
      <c r="D277" s="144" t="s">
        <v>150</v>
      </c>
      <c r="F277" s="145" t="s">
        <v>228</v>
      </c>
      <c r="L277" s="26"/>
      <c r="M277" s="146"/>
      <c r="T277" s="50"/>
      <c r="AT277" s="12" t="s">
        <v>150</v>
      </c>
      <c r="AU277" s="12" t="s">
        <v>83</v>
      </c>
    </row>
    <row r="278" spans="2:65" s="1" customFormat="1" ht="49.05" customHeight="1">
      <c r="B278" s="132"/>
      <c r="C278" s="133" t="s">
        <v>545</v>
      </c>
      <c r="D278" s="133" t="s">
        <v>144</v>
      </c>
      <c r="E278" s="134" t="s">
        <v>546</v>
      </c>
      <c r="F278" s="135" t="s">
        <v>547</v>
      </c>
      <c r="G278" s="136" t="s">
        <v>190</v>
      </c>
      <c r="H278" s="137">
        <v>4</v>
      </c>
      <c r="I278" s="138"/>
      <c r="J278" s="138">
        <f>ROUND(I278*H278,2)</f>
        <v>0</v>
      </c>
      <c r="K278" s="139"/>
      <c r="L278" s="26"/>
      <c r="M278" s="140" t="s">
        <v>1</v>
      </c>
      <c r="N278" s="113" t="s">
        <v>40</v>
      </c>
      <c r="O278" s="141">
        <v>0.1</v>
      </c>
      <c r="P278" s="141">
        <f>O278*H278</f>
        <v>0.4</v>
      </c>
      <c r="Q278" s="141">
        <v>0</v>
      </c>
      <c r="R278" s="141">
        <f>Q278*H278</f>
        <v>0</v>
      </c>
      <c r="S278" s="141">
        <v>0</v>
      </c>
      <c r="T278" s="142">
        <f>S278*H278</f>
        <v>0</v>
      </c>
      <c r="AR278" s="143" t="s">
        <v>148</v>
      </c>
      <c r="AT278" s="143" t="s">
        <v>144</v>
      </c>
      <c r="AU278" s="143" t="s">
        <v>83</v>
      </c>
      <c r="AY278" s="12" t="s">
        <v>143</v>
      </c>
      <c r="BE278" s="86">
        <f>IF(N278="základní",J278,0)</f>
        <v>0</v>
      </c>
      <c r="BF278" s="86">
        <f>IF(N278="snížená",J278,0)</f>
        <v>0</v>
      </c>
      <c r="BG278" s="86">
        <f>IF(N278="zákl. přenesená",J278,0)</f>
        <v>0</v>
      </c>
      <c r="BH278" s="86">
        <f>IF(N278="sníž. přenesená",J278,0)</f>
        <v>0</v>
      </c>
      <c r="BI278" s="86">
        <f>IF(N278="nulová",J278,0)</f>
        <v>0</v>
      </c>
      <c r="BJ278" s="12" t="s">
        <v>83</v>
      </c>
      <c r="BK278" s="86">
        <f>ROUND(I278*H278,2)</f>
        <v>0</v>
      </c>
      <c r="BL278" s="12" t="s">
        <v>148</v>
      </c>
      <c r="BM278" s="143" t="s">
        <v>548</v>
      </c>
    </row>
    <row r="279" spans="2:65" s="1" customFormat="1">
      <c r="B279" s="26"/>
      <c r="D279" s="144" t="s">
        <v>150</v>
      </c>
      <c r="F279" s="145" t="s">
        <v>549</v>
      </c>
      <c r="L279" s="26"/>
      <c r="M279" s="146"/>
      <c r="T279" s="50"/>
      <c r="AT279" s="12" t="s">
        <v>150</v>
      </c>
      <c r="AU279" s="12" t="s">
        <v>83</v>
      </c>
    </row>
    <row r="280" spans="2:65" s="1" customFormat="1" ht="44.25" customHeight="1">
      <c r="B280" s="132"/>
      <c r="C280" s="133" t="s">
        <v>550</v>
      </c>
      <c r="D280" s="133" t="s">
        <v>144</v>
      </c>
      <c r="E280" s="134" t="s">
        <v>551</v>
      </c>
      <c r="F280" s="135" t="s">
        <v>552</v>
      </c>
      <c r="G280" s="136" t="s">
        <v>190</v>
      </c>
      <c r="H280" s="137">
        <v>4</v>
      </c>
      <c r="I280" s="138"/>
      <c r="J280" s="138">
        <f>ROUND(I280*H280,2)</f>
        <v>0</v>
      </c>
      <c r="K280" s="139"/>
      <c r="L280" s="26"/>
      <c r="M280" s="140" t="s">
        <v>1</v>
      </c>
      <c r="N280" s="113" t="s">
        <v>40</v>
      </c>
      <c r="O280" s="141">
        <v>0.19</v>
      </c>
      <c r="P280" s="141">
        <f>O280*H280</f>
        <v>0.76</v>
      </c>
      <c r="Q280" s="141">
        <v>0</v>
      </c>
      <c r="R280" s="141">
        <f>Q280*H280</f>
        <v>0</v>
      </c>
      <c r="S280" s="141">
        <v>0</v>
      </c>
      <c r="T280" s="142">
        <f>S280*H280</f>
        <v>0</v>
      </c>
      <c r="AR280" s="143" t="s">
        <v>148</v>
      </c>
      <c r="AT280" s="143" t="s">
        <v>144</v>
      </c>
      <c r="AU280" s="143" t="s">
        <v>83</v>
      </c>
      <c r="AY280" s="12" t="s">
        <v>143</v>
      </c>
      <c r="BE280" s="86">
        <f>IF(N280="základní",J280,0)</f>
        <v>0</v>
      </c>
      <c r="BF280" s="86">
        <f>IF(N280="snížená",J280,0)</f>
        <v>0</v>
      </c>
      <c r="BG280" s="86">
        <f>IF(N280="zákl. přenesená",J280,0)</f>
        <v>0</v>
      </c>
      <c r="BH280" s="86">
        <f>IF(N280="sníž. přenesená",J280,0)</f>
        <v>0</v>
      </c>
      <c r="BI280" s="86">
        <f>IF(N280="nulová",J280,0)</f>
        <v>0</v>
      </c>
      <c r="BJ280" s="12" t="s">
        <v>83</v>
      </c>
      <c r="BK280" s="86">
        <f>ROUND(I280*H280,2)</f>
        <v>0</v>
      </c>
      <c r="BL280" s="12" t="s">
        <v>148</v>
      </c>
      <c r="BM280" s="143" t="s">
        <v>553</v>
      </c>
    </row>
    <row r="281" spans="2:65" s="1" customFormat="1">
      <c r="B281" s="26"/>
      <c r="D281" s="144" t="s">
        <v>150</v>
      </c>
      <c r="F281" s="145" t="s">
        <v>554</v>
      </c>
      <c r="L281" s="26"/>
      <c r="M281" s="146"/>
      <c r="T281" s="50"/>
      <c r="AT281" s="12" t="s">
        <v>150</v>
      </c>
      <c r="AU281" s="12" t="s">
        <v>83</v>
      </c>
    </row>
    <row r="282" spans="2:65" s="1" customFormat="1" ht="16.5" customHeight="1">
      <c r="B282" s="132"/>
      <c r="C282" s="147" t="s">
        <v>555</v>
      </c>
      <c r="D282" s="147" t="s">
        <v>166</v>
      </c>
      <c r="E282" s="148" t="s">
        <v>556</v>
      </c>
      <c r="F282" s="149" t="s">
        <v>557</v>
      </c>
      <c r="G282" s="150" t="s">
        <v>147</v>
      </c>
      <c r="H282" s="151">
        <v>1</v>
      </c>
      <c r="I282" s="152"/>
      <c r="J282" s="152">
        <f>ROUND(I282*H282,2)</f>
        <v>0</v>
      </c>
      <c r="K282" s="153"/>
      <c r="L282" s="154"/>
      <c r="M282" s="155" t="s">
        <v>1</v>
      </c>
      <c r="N282" s="156" t="s">
        <v>40</v>
      </c>
      <c r="O282" s="141">
        <v>0</v>
      </c>
      <c r="P282" s="141">
        <f>O282*H282</f>
        <v>0</v>
      </c>
      <c r="Q282" s="141">
        <v>1.3650000000000001E-2</v>
      </c>
      <c r="R282" s="141">
        <f>Q282*H282</f>
        <v>1.3650000000000001E-2</v>
      </c>
      <c r="S282" s="141">
        <v>0</v>
      </c>
      <c r="T282" s="142">
        <f>S282*H282</f>
        <v>0</v>
      </c>
      <c r="AR282" s="143" t="s">
        <v>169</v>
      </c>
      <c r="AT282" s="143" t="s">
        <v>166</v>
      </c>
      <c r="AU282" s="143" t="s">
        <v>83</v>
      </c>
      <c r="AY282" s="12" t="s">
        <v>143</v>
      </c>
      <c r="BE282" s="86">
        <f>IF(N282="základní",J282,0)</f>
        <v>0</v>
      </c>
      <c r="BF282" s="86">
        <f>IF(N282="snížená",J282,0)</f>
        <v>0</v>
      </c>
      <c r="BG282" s="86">
        <f>IF(N282="zákl. přenesená",J282,0)</f>
        <v>0</v>
      </c>
      <c r="BH282" s="86">
        <f>IF(N282="sníž. přenesená",J282,0)</f>
        <v>0</v>
      </c>
      <c r="BI282" s="86">
        <f>IF(N282="nulová",J282,0)</f>
        <v>0</v>
      </c>
      <c r="BJ282" s="12" t="s">
        <v>83</v>
      </c>
      <c r="BK282" s="86">
        <f>ROUND(I282*H282,2)</f>
        <v>0</v>
      </c>
      <c r="BL282" s="12" t="s">
        <v>148</v>
      </c>
      <c r="BM282" s="143" t="s">
        <v>558</v>
      </c>
    </row>
    <row r="283" spans="2:65" s="1" customFormat="1" ht="24.15" customHeight="1">
      <c r="B283" s="132"/>
      <c r="C283" s="133" t="s">
        <v>559</v>
      </c>
      <c r="D283" s="133" t="s">
        <v>144</v>
      </c>
      <c r="E283" s="134" t="s">
        <v>560</v>
      </c>
      <c r="F283" s="135" t="s">
        <v>561</v>
      </c>
      <c r="G283" s="136" t="s">
        <v>147</v>
      </c>
      <c r="H283" s="137">
        <v>6</v>
      </c>
      <c r="I283" s="138"/>
      <c r="J283" s="138">
        <f>ROUND(I283*H283,2)</f>
        <v>0</v>
      </c>
      <c r="K283" s="139"/>
      <c r="L283" s="26"/>
      <c r="M283" s="140" t="s">
        <v>1</v>
      </c>
      <c r="N283" s="113" t="s">
        <v>40</v>
      </c>
      <c r="O283" s="141">
        <v>1.6E-2</v>
      </c>
      <c r="P283" s="141">
        <f>O283*H283</f>
        <v>9.6000000000000002E-2</v>
      </c>
      <c r="Q283" s="141">
        <v>0</v>
      </c>
      <c r="R283" s="141">
        <f>Q283*H283</f>
        <v>0</v>
      </c>
      <c r="S283" s="141">
        <v>0</v>
      </c>
      <c r="T283" s="142">
        <f>S283*H283</f>
        <v>0</v>
      </c>
      <c r="AR283" s="143" t="s">
        <v>148</v>
      </c>
      <c r="AT283" s="143" t="s">
        <v>144</v>
      </c>
      <c r="AU283" s="143" t="s">
        <v>83</v>
      </c>
      <c r="AY283" s="12" t="s">
        <v>143</v>
      </c>
      <c r="BE283" s="86">
        <f>IF(N283="základní",J283,0)</f>
        <v>0</v>
      </c>
      <c r="BF283" s="86">
        <f>IF(N283="snížená",J283,0)</f>
        <v>0</v>
      </c>
      <c r="BG283" s="86">
        <f>IF(N283="zákl. přenesená",J283,0)</f>
        <v>0</v>
      </c>
      <c r="BH283" s="86">
        <f>IF(N283="sníž. přenesená",J283,0)</f>
        <v>0</v>
      </c>
      <c r="BI283" s="86">
        <f>IF(N283="nulová",J283,0)</f>
        <v>0</v>
      </c>
      <c r="BJ283" s="12" t="s">
        <v>83</v>
      </c>
      <c r="BK283" s="86">
        <f>ROUND(I283*H283,2)</f>
        <v>0</v>
      </c>
      <c r="BL283" s="12" t="s">
        <v>148</v>
      </c>
      <c r="BM283" s="143" t="s">
        <v>562</v>
      </c>
    </row>
    <row r="284" spans="2:65" s="1" customFormat="1">
      <c r="B284" s="26"/>
      <c r="D284" s="144" t="s">
        <v>150</v>
      </c>
      <c r="F284" s="145" t="s">
        <v>563</v>
      </c>
      <c r="L284" s="26"/>
      <c r="M284" s="146"/>
      <c r="T284" s="50"/>
      <c r="AT284" s="12" t="s">
        <v>150</v>
      </c>
      <c r="AU284" s="12" t="s">
        <v>83</v>
      </c>
    </row>
    <row r="285" spans="2:65" s="1" customFormat="1" ht="24.15" customHeight="1">
      <c r="B285" s="132"/>
      <c r="C285" s="147" t="s">
        <v>564</v>
      </c>
      <c r="D285" s="147" t="s">
        <v>166</v>
      </c>
      <c r="E285" s="148" t="s">
        <v>565</v>
      </c>
      <c r="F285" s="149" t="s">
        <v>566</v>
      </c>
      <c r="G285" s="150" t="s">
        <v>147</v>
      </c>
      <c r="H285" s="151">
        <v>6</v>
      </c>
      <c r="I285" s="152"/>
      <c r="J285" s="152">
        <f>ROUND(I285*H285,2)</f>
        <v>0</v>
      </c>
      <c r="K285" s="153"/>
      <c r="L285" s="154"/>
      <c r="M285" s="155" t="s">
        <v>1</v>
      </c>
      <c r="N285" s="156" t="s">
        <v>40</v>
      </c>
      <c r="O285" s="141">
        <v>0</v>
      </c>
      <c r="P285" s="141">
        <f>O285*H285</f>
        <v>0</v>
      </c>
      <c r="Q285" s="141">
        <v>0</v>
      </c>
      <c r="R285" s="141">
        <f>Q285*H285</f>
        <v>0</v>
      </c>
      <c r="S285" s="141">
        <v>0</v>
      </c>
      <c r="T285" s="142">
        <f>S285*H285</f>
        <v>0</v>
      </c>
      <c r="AR285" s="143" t="s">
        <v>169</v>
      </c>
      <c r="AT285" s="143" t="s">
        <v>166</v>
      </c>
      <c r="AU285" s="143" t="s">
        <v>83</v>
      </c>
      <c r="AY285" s="12" t="s">
        <v>143</v>
      </c>
      <c r="BE285" s="86">
        <f>IF(N285="základní",J285,0)</f>
        <v>0</v>
      </c>
      <c r="BF285" s="86">
        <f>IF(N285="snížená",J285,0)</f>
        <v>0</v>
      </c>
      <c r="BG285" s="86">
        <f>IF(N285="zákl. přenesená",J285,0)</f>
        <v>0</v>
      </c>
      <c r="BH285" s="86">
        <f>IF(N285="sníž. přenesená",J285,0)</f>
        <v>0</v>
      </c>
      <c r="BI285" s="86">
        <f>IF(N285="nulová",J285,0)</f>
        <v>0</v>
      </c>
      <c r="BJ285" s="12" t="s">
        <v>83</v>
      </c>
      <c r="BK285" s="86">
        <f>ROUND(I285*H285,2)</f>
        <v>0</v>
      </c>
      <c r="BL285" s="12" t="s">
        <v>148</v>
      </c>
      <c r="BM285" s="143" t="s">
        <v>567</v>
      </c>
    </row>
    <row r="286" spans="2:65" s="1" customFormat="1" ht="33" customHeight="1">
      <c r="B286" s="132"/>
      <c r="C286" s="133" t="s">
        <v>568</v>
      </c>
      <c r="D286" s="133" t="s">
        <v>144</v>
      </c>
      <c r="E286" s="134" t="s">
        <v>145</v>
      </c>
      <c r="F286" s="135" t="s">
        <v>146</v>
      </c>
      <c r="G286" s="136" t="s">
        <v>147</v>
      </c>
      <c r="H286" s="137">
        <v>1</v>
      </c>
      <c r="I286" s="138"/>
      <c r="J286" s="138">
        <f>ROUND(I286*H286,2)</f>
        <v>0</v>
      </c>
      <c r="K286" s="139"/>
      <c r="L286" s="26"/>
      <c r="M286" s="140" t="s">
        <v>1</v>
      </c>
      <c r="N286" s="113" t="s">
        <v>40</v>
      </c>
      <c r="O286" s="141">
        <v>0.33700000000000002</v>
      </c>
      <c r="P286" s="141">
        <f>O286*H286</f>
        <v>0.33700000000000002</v>
      </c>
      <c r="Q286" s="141">
        <v>0</v>
      </c>
      <c r="R286" s="141">
        <f>Q286*H286</f>
        <v>0</v>
      </c>
      <c r="S286" s="141">
        <v>0</v>
      </c>
      <c r="T286" s="142">
        <f>S286*H286</f>
        <v>0</v>
      </c>
      <c r="AR286" s="143" t="s">
        <v>148</v>
      </c>
      <c r="AT286" s="143" t="s">
        <v>144</v>
      </c>
      <c r="AU286" s="143" t="s">
        <v>83</v>
      </c>
      <c r="AY286" s="12" t="s">
        <v>143</v>
      </c>
      <c r="BE286" s="86">
        <f>IF(N286="základní",J286,0)</f>
        <v>0</v>
      </c>
      <c r="BF286" s="86">
        <f>IF(N286="snížená",J286,0)</f>
        <v>0</v>
      </c>
      <c r="BG286" s="86">
        <f>IF(N286="zákl. přenesená",J286,0)</f>
        <v>0</v>
      </c>
      <c r="BH286" s="86">
        <f>IF(N286="sníž. přenesená",J286,0)</f>
        <v>0</v>
      </c>
      <c r="BI286" s="86">
        <f>IF(N286="nulová",J286,0)</f>
        <v>0</v>
      </c>
      <c r="BJ286" s="12" t="s">
        <v>83</v>
      </c>
      <c r="BK286" s="86">
        <f>ROUND(I286*H286,2)</f>
        <v>0</v>
      </c>
      <c r="BL286" s="12" t="s">
        <v>148</v>
      </c>
      <c r="BM286" s="143" t="s">
        <v>569</v>
      </c>
    </row>
    <row r="287" spans="2:65" s="1" customFormat="1">
      <c r="B287" s="26"/>
      <c r="D287" s="144" t="s">
        <v>150</v>
      </c>
      <c r="F287" s="145" t="s">
        <v>151</v>
      </c>
      <c r="L287" s="26"/>
      <c r="M287" s="146"/>
      <c r="T287" s="50"/>
      <c r="AT287" s="12" t="s">
        <v>150</v>
      </c>
      <c r="AU287" s="12" t="s">
        <v>83</v>
      </c>
    </row>
    <row r="288" spans="2:65" s="1" customFormat="1" ht="33" customHeight="1">
      <c r="B288" s="132"/>
      <c r="C288" s="133" t="s">
        <v>570</v>
      </c>
      <c r="D288" s="133" t="s">
        <v>144</v>
      </c>
      <c r="E288" s="134" t="s">
        <v>152</v>
      </c>
      <c r="F288" s="135" t="s">
        <v>153</v>
      </c>
      <c r="G288" s="136" t="s">
        <v>147</v>
      </c>
      <c r="H288" s="137">
        <v>3</v>
      </c>
      <c r="I288" s="138"/>
      <c r="J288" s="138">
        <f>ROUND(I288*H288,2)</f>
        <v>0</v>
      </c>
      <c r="K288" s="139"/>
      <c r="L288" s="26"/>
      <c r="M288" s="140" t="s">
        <v>1</v>
      </c>
      <c r="N288" s="113" t="s">
        <v>40</v>
      </c>
      <c r="O288" s="141">
        <v>0.50600000000000001</v>
      </c>
      <c r="P288" s="141">
        <f>O288*H288</f>
        <v>1.518</v>
      </c>
      <c r="Q288" s="141">
        <v>0</v>
      </c>
      <c r="R288" s="141">
        <f>Q288*H288</f>
        <v>0</v>
      </c>
      <c r="S288" s="141">
        <v>0</v>
      </c>
      <c r="T288" s="142">
        <f>S288*H288</f>
        <v>0</v>
      </c>
      <c r="AR288" s="143" t="s">
        <v>148</v>
      </c>
      <c r="AT288" s="143" t="s">
        <v>144</v>
      </c>
      <c r="AU288" s="143" t="s">
        <v>83</v>
      </c>
      <c r="AY288" s="12" t="s">
        <v>143</v>
      </c>
      <c r="BE288" s="86">
        <f>IF(N288="základní",J288,0)</f>
        <v>0</v>
      </c>
      <c r="BF288" s="86">
        <f>IF(N288="snížená",J288,0)</f>
        <v>0</v>
      </c>
      <c r="BG288" s="86">
        <f>IF(N288="zákl. přenesená",J288,0)</f>
        <v>0</v>
      </c>
      <c r="BH288" s="86">
        <f>IF(N288="sníž. přenesená",J288,0)</f>
        <v>0</v>
      </c>
      <c r="BI288" s="86">
        <f>IF(N288="nulová",J288,0)</f>
        <v>0</v>
      </c>
      <c r="BJ288" s="12" t="s">
        <v>83</v>
      </c>
      <c r="BK288" s="86">
        <f>ROUND(I288*H288,2)</f>
        <v>0</v>
      </c>
      <c r="BL288" s="12" t="s">
        <v>148</v>
      </c>
      <c r="BM288" s="143" t="s">
        <v>571</v>
      </c>
    </row>
    <row r="289" spans="2:65" s="1" customFormat="1">
      <c r="B289" s="26"/>
      <c r="D289" s="144" t="s">
        <v>150</v>
      </c>
      <c r="F289" s="145" t="s">
        <v>155</v>
      </c>
      <c r="L289" s="26"/>
      <c r="M289" s="146"/>
      <c r="T289" s="50"/>
      <c r="AT289" s="12" t="s">
        <v>150</v>
      </c>
      <c r="AU289" s="12" t="s">
        <v>83</v>
      </c>
    </row>
    <row r="290" spans="2:65" s="1" customFormat="1" ht="33" customHeight="1">
      <c r="B290" s="132"/>
      <c r="C290" s="133" t="s">
        <v>572</v>
      </c>
      <c r="D290" s="133" t="s">
        <v>144</v>
      </c>
      <c r="E290" s="134" t="s">
        <v>573</v>
      </c>
      <c r="F290" s="135" t="s">
        <v>574</v>
      </c>
      <c r="G290" s="136" t="s">
        <v>147</v>
      </c>
      <c r="H290" s="137">
        <v>8</v>
      </c>
      <c r="I290" s="138"/>
      <c r="J290" s="138">
        <f>ROUND(I290*H290,2)</f>
        <v>0</v>
      </c>
      <c r="K290" s="139"/>
      <c r="L290" s="26"/>
      <c r="M290" s="140" t="s">
        <v>1</v>
      </c>
      <c r="N290" s="113" t="s">
        <v>40</v>
      </c>
      <c r="O290" s="141">
        <v>0.23200000000000001</v>
      </c>
      <c r="P290" s="141">
        <f>O290*H290</f>
        <v>1.8560000000000001</v>
      </c>
      <c r="Q290" s="141">
        <v>0</v>
      </c>
      <c r="R290" s="141">
        <f>Q290*H290</f>
        <v>0</v>
      </c>
      <c r="S290" s="141">
        <v>0</v>
      </c>
      <c r="T290" s="142">
        <f>S290*H290</f>
        <v>0</v>
      </c>
      <c r="AR290" s="143" t="s">
        <v>148</v>
      </c>
      <c r="AT290" s="143" t="s">
        <v>144</v>
      </c>
      <c r="AU290" s="143" t="s">
        <v>83</v>
      </c>
      <c r="AY290" s="12" t="s">
        <v>143</v>
      </c>
      <c r="BE290" s="86">
        <f>IF(N290="základní",J290,0)</f>
        <v>0</v>
      </c>
      <c r="BF290" s="86">
        <f>IF(N290="snížená",J290,0)</f>
        <v>0</v>
      </c>
      <c r="BG290" s="86">
        <f>IF(N290="zákl. přenesená",J290,0)</f>
        <v>0</v>
      </c>
      <c r="BH290" s="86">
        <f>IF(N290="sníž. přenesená",J290,0)</f>
        <v>0</v>
      </c>
      <c r="BI290" s="86">
        <f>IF(N290="nulová",J290,0)</f>
        <v>0</v>
      </c>
      <c r="BJ290" s="12" t="s">
        <v>83</v>
      </c>
      <c r="BK290" s="86">
        <f>ROUND(I290*H290,2)</f>
        <v>0</v>
      </c>
      <c r="BL290" s="12" t="s">
        <v>148</v>
      </c>
      <c r="BM290" s="143" t="s">
        <v>575</v>
      </c>
    </row>
    <row r="291" spans="2:65" s="1" customFormat="1">
      <c r="B291" s="26"/>
      <c r="D291" s="144" t="s">
        <v>150</v>
      </c>
      <c r="F291" s="145" t="s">
        <v>576</v>
      </c>
      <c r="L291" s="26"/>
      <c r="M291" s="146"/>
      <c r="T291" s="50"/>
      <c r="AT291" s="12" t="s">
        <v>150</v>
      </c>
      <c r="AU291" s="12" t="s">
        <v>83</v>
      </c>
    </row>
    <row r="292" spans="2:65" s="1" customFormat="1" ht="24.15" customHeight="1">
      <c r="B292" s="132"/>
      <c r="C292" s="133" t="s">
        <v>577</v>
      </c>
      <c r="D292" s="133" t="s">
        <v>144</v>
      </c>
      <c r="E292" s="134" t="s">
        <v>161</v>
      </c>
      <c r="F292" s="135" t="s">
        <v>162</v>
      </c>
      <c r="G292" s="136" t="s">
        <v>147</v>
      </c>
      <c r="H292" s="137">
        <v>3</v>
      </c>
      <c r="I292" s="138"/>
      <c r="J292" s="138">
        <f>ROUND(I292*H292,2)</f>
        <v>0</v>
      </c>
      <c r="K292" s="139"/>
      <c r="L292" s="26"/>
      <c r="M292" s="140" t="s">
        <v>1</v>
      </c>
      <c r="N292" s="113" t="s">
        <v>40</v>
      </c>
      <c r="O292" s="141">
        <v>2.5999999999999999E-2</v>
      </c>
      <c r="P292" s="141">
        <f>O292*H292</f>
        <v>7.8E-2</v>
      </c>
      <c r="Q292" s="141">
        <v>0</v>
      </c>
      <c r="R292" s="141">
        <f>Q292*H292</f>
        <v>0</v>
      </c>
      <c r="S292" s="141">
        <v>0</v>
      </c>
      <c r="T292" s="142">
        <f>S292*H292</f>
        <v>0</v>
      </c>
      <c r="AR292" s="143" t="s">
        <v>148</v>
      </c>
      <c r="AT292" s="143" t="s">
        <v>144</v>
      </c>
      <c r="AU292" s="143" t="s">
        <v>83</v>
      </c>
      <c r="AY292" s="12" t="s">
        <v>143</v>
      </c>
      <c r="BE292" s="86">
        <f>IF(N292="základní",J292,0)</f>
        <v>0</v>
      </c>
      <c r="BF292" s="86">
        <f>IF(N292="snížená",J292,0)</f>
        <v>0</v>
      </c>
      <c r="BG292" s="86">
        <f>IF(N292="zákl. přenesená",J292,0)</f>
        <v>0</v>
      </c>
      <c r="BH292" s="86">
        <f>IF(N292="sníž. přenesená",J292,0)</f>
        <v>0</v>
      </c>
      <c r="BI292" s="86">
        <f>IF(N292="nulová",J292,0)</f>
        <v>0</v>
      </c>
      <c r="BJ292" s="12" t="s">
        <v>83</v>
      </c>
      <c r="BK292" s="86">
        <f>ROUND(I292*H292,2)</f>
        <v>0</v>
      </c>
      <c r="BL292" s="12" t="s">
        <v>148</v>
      </c>
      <c r="BM292" s="143" t="s">
        <v>578</v>
      </c>
    </row>
    <row r="293" spans="2:65" s="1" customFormat="1">
      <c r="B293" s="26"/>
      <c r="D293" s="144" t="s">
        <v>150</v>
      </c>
      <c r="F293" s="145" t="s">
        <v>164</v>
      </c>
      <c r="L293" s="26"/>
      <c r="M293" s="146"/>
      <c r="T293" s="50"/>
      <c r="AT293" s="12" t="s">
        <v>150</v>
      </c>
      <c r="AU293" s="12" t="s">
        <v>83</v>
      </c>
    </row>
    <row r="294" spans="2:65" s="1" customFormat="1" ht="16.5" customHeight="1">
      <c r="B294" s="132"/>
      <c r="C294" s="147" t="s">
        <v>579</v>
      </c>
      <c r="D294" s="147" t="s">
        <v>166</v>
      </c>
      <c r="E294" s="148" t="s">
        <v>167</v>
      </c>
      <c r="F294" s="149" t="s">
        <v>168</v>
      </c>
      <c r="G294" s="150" t="s">
        <v>147</v>
      </c>
      <c r="H294" s="151">
        <v>3</v>
      </c>
      <c r="I294" s="152"/>
      <c r="J294" s="152">
        <f t="shared" ref="J294:J308" si="10">ROUND(I294*H294,2)</f>
        <v>0</v>
      </c>
      <c r="K294" s="153"/>
      <c r="L294" s="154"/>
      <c r="M294" s="155" t="s">
        <v>1</v>
      </c>
      <c r="N294" s="156" t="s">
        <v>40</v>
      </c>
      <c r="O294" s="141">
        <v>0</v>
      </c>
      <c r="P294" s="141">
        <f t="shared" ref="P294:P308" si="11">O294*H294</f>
        <v>0</v>
      </c>
      <c r="Q294" s="141">
        <v>0</v>
      </c>
      <c r="R294" s="141">
        <f t="shared" ref="R294:R308" si="12">Q294*H294</f>
        <v>0</v>
      </c>
      <c r="S294" s="141">
        <v>0</v>
      </c>
      <c r="T294" s="142">
        <f t="shared" ref="T294:T308" si="13">S294*H294</f>
        <v>0</v>
      </c>
      <c r="AR294" s="143" t="s">
        <v>169</v>
      </c>
      <c r="AT294" s="143" t="s">
        <v>166</v>
      </c>
      <c r="AU294" s="143" t="s">
        <v>83</v>
      </c>
      <c r="AY294" s="12" t="s">
        <v>143</v>
      </c>
      <c r="BE294" s="86">
        <f t="shared" ref="BE294:BE308" si="14">IF(N294="základní",J294,0)</f>
        <v>0</v>
      </c>
      <c r="BF294" s="86">
        <f t="shared" ref="BF294:BF308" si="15">IF(N294="snížená",J294,0)</f>
        <v>0</v>
      </c>
      <c r="BG294" s="86">
        <f t="shared" ref="BG294:BG308" si="16">IF(N294="zákl. přenesená",J294,0)</f>
        <v>0</v>
      </c>
      <c r="BH294" s="86">
        <f t="shared" ref="BH294:BH308" si="17">IF(N294="sníž. přenesená",J294,0)</f>
        <v>0</v>
      </c>
      <c r="BI294" s="86">
        <f t="shared" ref="BI294:BI308" si="18">IF(N294="nulová",J294,0)</f>
        <v>0</v>
      </c>
      <c r="BJ294" s="12" t="s">
        <v>83</v>
      </c>
      <c r="BK294" s="86">
        <f t="shared" ref="BK294:BK308" si="19">ROUND(I294*H294,2)</f>
        <v>0</v>
      </c>
      <c r="BL294" s="12" t="s">
        <v>148</v>
      </c>
      <c r="BM294" s="143" t="s">
        <v>580</v>
      </c>
    </row>
    <row r="295" spans="2:65" s="1" customFormat="1" ht="16.5" customHeight="1">
      <c r="B295" s="132"/>
      <c r="C295" s="147" t="s">
        <v>581</v>
      </c>
      <c r="D295" s="147" t="s">
        <v>166</v>
      </c>
      <c r="E295" s="148" t="s">
        <v>582</v>
      </c>
      <c r="F295" s="149" t="s">
        <v>583</v>
      </c>
      <c r="G295" s="150" t="s">
        <v>147</v>
      </c>
      <c r="H295" s="151">
        <v>1</v>
      </c>
      <c r="I295" s="152"/>
      <c r="J295" s="152">
        <f t="shared" si="10"/>
        <v>0</v>
      </c>
      <c r="K295" s="153"/>
      <c r="L295" s="154"/>
      <c r="M295" s="155" t="s">
        <v>1</v>
      </c>
      <c r="N295" s="156" t="s">
        <v>40</v>
      </c>
      <c r="O295" s="141">
        <v>0</v>
      </c>
      <c r="P295" s="141">
        <f t="shared" si="11"/>
        <v>0</v>
      </c>
      <c r="Q295" s="141">
        <v>0</v>
      </c>
      <c r="R295" s="141">
        <f t="shared" si="12"/>
        <v>0</v>
      </c>
      <c r="S295" s="141">
        <v>0</v>
      </c>
      <c r="T295" s="142">
        <f t="shared" si="13"/>
        <v>0</v>
      </c>
      <c r="AR295" s="143" t="s">
        <v>169</v>
      </c>
      <c r="AT295" s="143" t="s">
        <v>166</v>
      </c>
      <c r="AU295" s="143" t="s">
        <v>83</v>
      </c>
      <c r="AY295" s="12" t="s">
        <v>143</v>
      </c>
      <c r="BE295" s="86">
        <f t="shared" si="14"/>
        <v>0</v>
      </c>
      <c r="BF295" s="86">
        <f t="shared" si="15"/>
        <v>0</v>
      </c>
      <c r="BG295" s="86">
        <f t="shared" si="16"/>
        <v>0</v>
      </c>
      <c r="BH295" s="86">
        <f t="shared" si="17"/>
        <v>0</v>
      </c>
      <c r="BI295" s="86">
        <f t="shared" si="18"/>
        <v>0</v>
      </c>
      <c r="BJ295" s="12" t="s">
        <v>83</v>
      </c>
      <c r="BK295" s="86">
        <f t="shared" si="19"/>
        <v>0</v>
      </c>
      <c r="BL295" s="12" t="s">
        <v>148</v>
      </c>
      <c r="BM295" s="143" t="s">
        <v>584</v>
      </c>
    </row>
    <row r="296" spans="2:65" s="1" customFormat="1" ht="16.5" customHeight="1">
      <c r="B296" s="132"/>
      <c r="C296" s="147" t="s">
        <v>585</v>
      </c>
      <c r="D296" s="147" t="s">
        <v>166</v>
      </c>
      <c r="E296" s="148" t="s">
        <v>586</v>
      </c>
      <c r="F296" s="149" t="s">
        <v>587</v>
      </c>
      <c r="G296" s="150" t="s">
        <v>147</v>
      </c>
      <c r="H296" s="151">
        <v>1</v>
      </c>
      <c r="I296" s="152"/>
      <c r="J296" s="152">
        <f t="shared" si="10"/>
        <v>0</v>
      </c>
      <c r="K296" s="153"/>
      <c r="L296" s="154"/>
      <c r="M296" s="155" t="s">
        <v>1</v>
      </c>
      <c r="N296" s="156" t="s">
        <v>40</v>
      </c>
      <c r="O296" s="141">
        <v>0</v>
      </c>
      <c r="P296" s="141">
        <f t="shared" si="11"/>
        <v>0</v>
      </c>
      <c r="Q296" s="141">
        <v>8.0000000000000002E-3</v>
      </c>
      <c r="R296" s="141">
        <f t="shared" si="12"/>
        <v>8.0000000000000002E-3</v>
      </c>
      <c r="S296" s="141">
        <v>0</v>
      </c>
      <c r="T296" s="142">
        <f t="shared" si="13"/>
        <v>0</v>
      </c>
      <c r="AR296" s="143" t="s">
        <v>169</v>
      </c>
      <c r="AT296" s="143" t="s">
        <v>166</v>
      </c>
      <c r="AU296" s="143" t="s">
        <v>83</v>
      </c>
      <c r="AY296" s="12" t="s">
        <v>143</v>
      </c>
      <c r="BE296" s="86">
        <f t="shared" si="14"/>
        <v>0</v>
      </c>
      <c r="BF296" s="86">
        <f t="shared" si="15"/>
        <v>0</v>
      </c>
      <c r="BG296" s="86">
        <f t="shared" si="16"/>
        <v>0</v>
      </c>
      <c r="BH296" s="86">
        <f t="shared" si="17"/>
        <v>0</v>
      </c>
      <c r="BI296" s="86">
        <f t="shared" si="18"/>
        <v>0</v>
      </c>
      <c r="BJ296" s="12" t="s">
        <v>83</v>
      </c>
      <c r="BK296" s="86">
        <f t="shared" si="19"/>
        <v>0</v>
      </c>
      <c r="BL296" s="12" t="s">
        <v>148</v>
      </c>
      <c r="BM296" s="143" t="s">
        <v>588</v>
      </c>
    </row>
    <row r="297" spans="2:65" s="1" customFormat="1" ht="16.5" customHeight="1">
      <c r="B297" s="132"/>
      <c r="C297" s="147" t="s">
        <v>589</v>
      </c>
      <c r="D297" s="147" t="s">
        <v>166</v>
      </c>
      <c r="E297" s="148" t="s">
        <v>590</v>
      </c>
      <c r="F297" s="149" t="s">
        <v>591</v>
      </c>
      <c r="G297" s="150" t="s">
        <v>147</v>
      </c>
      <c r="H297" s="151">
        <v>2</v>
      </c>
      <c r="I297" s="152"/>
      <c r="J297" s="152">
        <f t="shared" si="10"/>
        <v>0</v>
      </c>
      <c r="K297" s="153"/>
      <c r="L297" s="154"/>
      <c r="M297" s="155" t="s">
        <v>1</v>
      </c>
      <c r="N297" s="156" t="s">
        <v>40</v>
      </c>
      <c r="O297" s="141">
        <v>0</v>
      </c>
      <c r="P297" s="141">
        <f t="shared" si="11"/>
        <v>0</v>
      </c>
      <c r="Q297" s="141">
        <v>0</v>
      </c>
      <c r="R297" s="141">
        <f t="shared" si="12"/>
        <v>0</v>
      </c>
      <c r="S297" s="141">
        <v>0</v>
      </c>
      <c r="T297" s="142">
        <f t="shared" si="13"/>
        <v>0</v>
      </c>
      <c r="AR297" s="143" t="s">
        <v>169</v>
      </c>
      <c r="AT297" s="143" t="s">
        <v>166</v>
      </c>
      <c r="AU297" s="143" t="s">
        <v>83</v>
      </c>
      <c r="AY297" s="12" t="s">
        <v>143</v>
      </c>
      <c r="BE297" s="86">
        <f t="shared" si="14"/>
        <v>0</v>
      </c>
      <c r="BF297" s="86">
        <f t="shared" si="15"/>
        <v>0</v>
      </c>
      <c r="BG297" s="86">
        <f t="shared" si="16"/>
        <v>0</v>
      </c>
      <c r="BH297" s="86">
        <f t="shared" si="17"/>
        <v>0</v>
      </c>
      <c r="BI297" s="86">
        <f t="shared" si="18"/>
        <v>0</v>
      </c>
      <c r="BJ297" s="12" t="s">
        <v>83</v>
      </c>
      <c r="BK297" s="86">
        <f t="shared" si="19"/>
        <v>0</v>
      </c>
      <c r="BL297" s="12" t="s">
        <v>148</v>
      </c>
      <c r="BM297" s="143" t="s">
        <v>592</v>
      </c>
    </row>
    <row r="298" spans="2:65" s="1" customFormat="1" ht="16.5" customHeight="1">
      <c r="B298" s="132"/>
      <c r="C298" s="147" t="s">
        <v>593</v>
      </c>
      <c r="D298" s="147" t="s">
        <v>166</v>
      </c>
      <c r="E298" s="148" t="s">
        <v>594</v>
      </c>
      <c r="F298" s="149" t="s">
        <v>591</v>
      </c>
      <c r="G298" s="150" t="s">
        <v>147</v>
      </c>
      <c r="H298" s="151">
        <v>2</v>
      </c>
      <c r="I298" s="152"/>
      <c r="J298" s="152">
        <f t="shared" si="10"/>
        <v>0</v>
      </c>
      <c r="K298" s="153"/>
      <c r="L298" s="154"/>
      <c r="M298" s="155" t="s">
        <v>1</v>
      </c>
      <c r="N298" s="156" t="s">
        <v>40</v>
      </c>
      <c r="O298" s="141">
        <v>0</v>
      </c>
      <c r="P298" s="141">
        <f t="shared" si="11"/>
        <v>0</v>
      </c>
      <c r="Q298" s="141">
        <v>0</v>
      </c>
      <c r="R298" s="141">
        <f t="shared" si="12"/>
        <v>0</v>
      </c>
      <c r="S298" s="141">
        <v>0</v>
      </c>
      <c r="T298" s="142">
        <f t="shared" si="13"/>
        <v>0</v>
      </c>
      <c r="AR298" s="143" t="s">
        <v>169</v>
      </c>
      <c r="AT298" s="143" t="s">
        <v>166</v>
      </c>
      <c r="AU298" s="143" t="s">
        <v>83</v>
      </c>
      <c r="AY298" s="12" t="s">
        <v>143</v>
      </c>
      <c r="BE298" s="86">
        <f t="shared" si="14"/>
        <v>0</v>
      </c>
      <c r="BF298" s="86">
        <f t="shared" si="15"/>
        <v>0</v>
      </c>
      <c r="BG298" s="86">
        <f t="shared" si="16"/>
        <v>0</v>
      </c>
      <c r="BH298" s="86">
        <f t="shared" si="17"/>
        <v>0</v>
      </c>
      <c r="BI298" s="86">
        <f t="shared" si="18"/>
        <v>0</v>
      </c>
      <c r="BJ298" s="12" t="s">
        <v>83</v>
      </c>
      <c r="BK298" s="86">
        <f t="shared" si="19"/>
        <v>0</v>
      </c>
      <c r="BL298" s="12" t="s">
        <v>148</v>
      </c>
      <c r="BM298" s="143" t="s">
        <v>595</v>
      </c>
    </row>
    <row r="299" spans="2:65" s="1" customFormat="1" ht="16.5" customHeight="1">
      <c r="B299" s="132"/>
      <c r="C299" s="147" t="s">
        <v>596</v>
      </c>
      <c r="D299" s="147" t="s">
        <v>166</v>
      </c>
      <c r="E299" s="148" t="s">
        <v>597</v>
      </c>
      <c r="F299" s="149" t="s">
        <v>591</v>
      </c>
      <c r="G299" s="150" t="s">
        <v>147</v>
      </c>
      <c r="H299" s="151">
        <v>2</v>
      </c>
      <c r="I299" s="152"/>
      <c r="J299" s="152">
        <f t="shared" si="10"/>
        <v>0</v>
      </c>
      <c r="K299" s="153"/>
      <c r="L299" s="154"/>
      <c r="M299" s="155" t="s">
        <v>1</v>
      </c>
      <c r="N299" s="156" t="s">
        <v>40</v>
      </c>
      <c r="O299" s="141">
        <v>0</v>
      </c>
      <c r="P299" s="141">
        <f t="shared" si="11"/>
        <v>0</v>
      </c>
      <c r="Q299" s="141">
        <v>0</v>
      </c>
      <c r="R299" s="141">
        <f t="shared" si="12"/>
        <v>0</v>
      </c>
      <c r="S299" s="141">
        <v>0</v>
      </c>
      <c r="T299" s="142">
        <f t="shared" si="13"/>
        <v>0</v>
      </c>
      <c r="AR299" s="143" t="s">
        <v>169</v>
      </c>
      <c r="AT299" s="143" t="s">
        <v>166</v>
      </c>
      <c r="AU299" s="143" t="s">
        <v>83</v>
      </c>
      <c r="AY299" s="12" t="s">
        <v>143</v>
      </c>
      <c r="BE299" s="86">
        <f t="shared" si="14"/>
        <v>0</v>
      </c>
      <c r="BF299" s="86">
        <f t="shared" si="15"/>
        <v>0</v>
      </c>
      <c r="BG299" s="86">
        <f t="shared" si="16"/>
        <v>0</v>
      </c>
      <c r="BH299" s="86">
        <f t="shared" si="17"/>
        <v>0</v>
      </c>
      <c r="BI299" s="86">
        <f t="shared" si="18"/>
        <v>0</v>
      </c>
      <c r="BJ299" s="12" t="s">
        <v>83</v>
      </c>
      <c r="BK299" s="86">
        <f t="shared" si="19"/>
        <v>0</v>
      </c>
      <c r="BL299" s="12" t="s">
        <v>148</v>
      </c>
      <c r="BM299" s="143" t="s">
        <v>598</v>
      </c>
    </row>
    <row r="300" spans="2:65" s="1" customFormat="1" ht="16.5" customHeight="1">
      <c r="B300" s="132"/>
      <c r="C300" s="147" t="s">
        <v>599</v>
      </c>
      <c r="D300" s="147" t="s">
        <v>166</v>
      </c>
      <c r="E300" s="148" t="s">
        <v>600</v>
      </c>
      <c r="F300" s="149" t="s">
        <v>591</v>
      </c>
      <c r="G300" s="150" t="s">
        <v>147</v>
      </c>
      <c r="H300" s="151">
        <v>1</v>
      </c>
      <c r="I300" s="152"/>
      <c r="J300" s="152">
        <f t="shared" si="10"/>
        <v>0</v>
      </c>
      <c r="K300" s="153"/>
      <c r="L300" s="154"/>
      <c r="M300" s="155" t="s">
        <v>1</v>
      </c>
      <c r="N300" s="156" t="s">
        <v>40</v>
      </c>
      <c r="O300" s="141">
        <v>0</v>
      </c>
      <c r="P300" s="141">
        <f t="shared" si="11"/>
        <v>0</v>
      </c>
      <c r="Q300" s="141">
        <v>0</v>
      </c>
      <c r="R300" s="141">
        <f t="shared" si="12"/>
        <v>0</v>
      </c>
      <c r="S300" s="141">
        <v>0</v>
      </c>
      <c r="T300" s="142">
        <f t="shared" si="13"/>
        <v>0</v>
      </c>
      <c r="AR300" s="143" t="s">
        <v>169</v>
      </c>
      <c r="AT300" s="143" t="s">
        <v>166</v>
      </c>
      <c r="AU300" s="143" t="s">
        <v>83</v>
      </c>
      <c r="AY300" s="12" t="s">
        <v>143</v>
      </c>
      <c r="BE300" s="86">
        <f t="shared" si="14"/>
        <v>0</v>
      </c>
      <c r="BF300" s="86">
        <f t="shared" si="15"/>
        <v>0</v>
      </c>
      <c r="BG300" s="86">
        <f t="shared" si="16"/>
        <v>0</v>
      </c>
      <c r="BH300" s="86">
        <f t="shared" si="17"/>
        <v>0</v>
      </c>
      <c r="BI300" s="86">
        <f t="shared" si="18"/>
        <v>0</v>
      </c>
      <c r="BJ300" s="12" t="s">
        <v>83</v>
      </c>
      <c r="BK300" s="86">
        <f t="shared" si="19"/>
        <v>0</v>
      </c>
      <c r="BL300" s="12" t="s">
        <v>148</v>
      </c>
      <c r="BM300" s="143" t="s">
        <v>601</v>
      </c>
    </row>
    <row r="301" spans="2:65" s="1" customFormat="1" ht="16.5" customHeight="1">
      <c r="B301" s="132"/>
      <c r="C301" s="147" t="s">
        <v>602</v>
      </c>
      <c r="D301" s="147" t="s">
        <v>166</v>
      </c>
      <c r="E301" s="148" t="s">
        <v>603</v>
      </c>
      <c r="F301" s="149" t="s">
        <v>591</v>
      </c>
      <c r="G301" s="150" t="s">
        <v>147</v>
      </c>
      <c r="H301" s="151">
        <v>1</v>
      </c>
      <c r="I301" s="152"/>
      <c r="J301" s="152">
        <f t="shared" si="10"/>
        <v>0</v>
      </c>
      <c r="K301" s="153"/>
      <c r="L301" s="154"/>
      <c r="M301" s="155" t="s">
        <v>1</v>
      </c>
      <c r="N301" s="156" t="s">
        <v>40</v>
      </c>
      <c r="O301" s="141">
        <v>0</v>
      </c>
      <c r="P301" s="141">
        <f t="shared" si="11"/>
        <v>0</v>
      </c>
      <c r="Q301" s="141">
        <v>0</v>
      </c>
      <c r="R301" s="141">
        <f t="shared" si="12"/>
        <v>0</v>
      </c>
      <c r="S301" s="141">
        <v>0</v>
      </c>
      <c r="T301" s="142">
        <f t="shared" si="13"/>
        <v>0</v>
      </c>
      <c r="AR301" s="143" t="s">
        <v>169</v>
      </c>
      <c r="AT301" s="143" t="s">
        <v>166</v>
      </c>
      <c r="AU301" s="143" t="s">
        <v>83</v>
      </c>
      <c r="AY301" s="12" t="s">
        <v>143</v>
      </c>
      <c r="BE301" s="86">
        <f t="shared" si="14"/>
        <v>0</v>
      </c>
      <c r="BF301" s="86">
        <f t="shared" si="15"/>
        <v>0</v>
      </c>
      <c r="BG301" s="86">
        <f t="shared" si="16"/>
        <v>0</v>
      </c>
      <c r="BH301" s="86">
        <f t="shared" si="17"/>
        <v>0</v>
      </c>
      <c r="BI301" s="86">
        <f t="shared" si="18"/>
        <v>0</v>
      </c>
      <c r="BJ301" s="12" t="s">
        <v>83</v>
      </c>
      <c r="BK301" s="86">
        <f t="shared" si="19"/>
        <v>0</v>
      </c>
      <c r="BL301" s="12" t="s">
        <v>148</v>
      </c>
      <c r="BM301" s="143" t="s">
        <v>604</v>
      </c>
    </row>
    <row r="302" spans="2:65" s="1" customFormat="1" ht="16.5" customHeight="1">
      <c r="B302" s="132"/>
      <c r="C302" s="147" t="s">
        <v>605</v>
      </c>
      <c r="D302" s="147" t="s">
        <v>166</v>
      </c>
      <c r="E302" s="148" t="s">
        <v>606</v>
      </c>
      <c r="F302" s="149" t="s">
        <v>591</v>
      </c>
      <c r="G302" s="150" t="s">
        <v>147</v>
      </c>
      <c r="H302" s="151">
        <v>1</v>
      </c>
      <c r="I302" s="152"/>
      <c r="J302" s="152">
        <f t="shared" si="10"/>
        <v>0</v>
      </c>
      <c r="K302" s="153"/>
      <c r="L302" s="154"/>
      <c r="M302" s="155" t="s">
        <v>1</v>
      </c>
      <c r="N302" s="156" t="s">
        <v>40</v>
      </c>
      <c r="O302" s="141">
        <v>0</v>
      </c>
      <c r="P302" s="141">
        <f t="shared" si="11"/>
        <v>0</v>
      </c>
      <c r="Q302" s="141">
        <v>0</v>
      </c>
      <c r="R302" s="141">
        <f t="shared" si="12"/>
        <v>0</v>
      </c>
      <c r="S302" s="141">
        <v>0</v>
      </c>
      <c r="T302" s="142">
        <f t="shared" si="13"/>
        <v>0</v>
      </c>
      <c r="AR302" s="143" t="s">
        <v>169</v>
      </c>
      <c r="AT302" s="143" t="s">
        <v>166</v>
      </c>
      <c r="AU302" s="143" t="s">
        <v>83</v>
      </c>
      <c r="AY302" s="12" t="s">
        <v>143</v>
      </c>
      <c r="BE302" s="86">
        <f t="shared" si="14"/>
        <v>0</v>
      </c>
      <c r="BF302" s="86">
        <f t="shared" si="15"/>
        <v>0</v>
      </c>
      <c r="BG302" s="86">
        <f t="shared" si="16"/>
        <v>0</v>
      </c>
      <c r="BH302" s="86">
        <f t="shared" si="17"/>
        <v>0</v>
      </c>
      <c r="BI302" s="86">
        <f t="shared" si="18"/>
        <v>0</v>
      </c>
      <c r="BJ302" s="12" t="s">
        <v>83</v>
      </c>
      <c r="BK302" s="86">
        <f t="shared" si="19"/>
        <v>0</v>
      </c>
      <c r="BL302" s="12" t="s">
        <v>148</v>
      </c>
      <c r="BM302" s="143" t="s">
        <v>607</v>
      </c>
    </row>
    <row r="303" spans="2:65" s="1" customFormat="1" ht="16.5" customHeight="1">
      <c r="B303" s="132"/>
      <c r="C303" s="147" t="s">
        <v>608</v>
      </c>
      <c r="D303" s="147" t="s">
        <v>166</v>
      </c>
      <c r="E303" s="148" t="s">
        <v>609</v>
      </c>
      <c r="F303" s="149" t="s">
        <v>591</v>
      </c>
      <c r="G303" s="150" t="s">
        <v>147</v>
      </c>
      <c r="H303" s="151">
        <v>1</v>
      </c>
      <c r="I303" s="152"/>
      <c r="J303" s="152">
        <f t="shared" si="10"/>
        <v>0</v>
      </c>
      <c r="K303" s="153"/>
      <c r="L303" s="154"/>
      <c r="M303" s="155" t="s">
        <v>1</v>
      </c>
      <c r="N303" s="156" t="s">
        <v>40</v>
      </c>
      <c r="O303" s="141">
        <v>0</v>
      </c>
      <c r="P303" s="141">
        <f t="shared" si="11"/>
        <v>0</v>
      </c>
      <c r="Q303" s="141">
        <v>0</v>
      </c>
      <c r="R303" s="141">
        <f t="shared" si="12"/>
        <v>0</v>
      </c>
      <c r="S303" s="141">
        <v>0</v>
      </c>
      <c r="T303" s="142">
        <f t="shared" si="13"/>
        <v>0</v>
      </c>
      <c r="AR303" s="143" t="s">
        <v>169</v>
      </c>
      <c r="AT303" s="143" t="s">
        <v>166</v>
      </c>
      <c r="AU303" s="143" t="s">
        <v>83</v>
      </c>
      <c r="AY303" s="12" t="s">
        <v>143</v>
      </c>
      <c r="BE303" s="86">
        <f t="shared" si="14"/>
        <v>0</v>
      </c>
      <c r="BF303" s="86">
        <f t="shared" si="15"/>
        <v>0</v>
      </c>
      <c r="BG303" s="86">
        <f t="shared" si="16"/>
        <v>0</v>
      </c>
      <c r="BH303" s="86">
        <f t="shared" si="17"/>
        <v>0</v>
      </c>
      <c r="BI303" s="86">
        <f t="shared" si="18"/>
        <v>0</v>
      </c>
      <c r="BJ303" s="12" t="s">
        <v>83</v>
      </c>
      <c r="BK303" s="86">
        <f t="shared" si="19"/>
        <v>0</v>
      </c>
      <c r="BL303" s="12" t="s">
        <v>148</v>
      </c>
      <c r="BM303" s="143" t="s">
        <v>610</v>
      </c>
    </row>
    <row r="304" spans="2:65" s="1" customFormat="1" ht="16.5" customHeight="1">
      <c r="B304" s="132"/>
      <c r="C304" s="147" t="s">
        <v>611</v>
      </c>
      <c r="D304" s="147" t="s">
        <v>166</v>
      </c>
      <c r="E304" s="148" t="s">
        <v>612</v>
      </c>
      <c r="F304" s="149" t="s">
        <v>591</v>
      </c>
      <c r="G304" s="150" t="s">
        <v>147</v>
      </c>
      <c r="H304" s="151">
        <v>1</v>
      </c>
      <c r="I304" s="152"/>
      <c r="J304" s="152">
        <f t="shared" si="10"/>
        <v>0</v>
      </c>
      <c r="K304" s="153"/>
      <c r="L304" s="154"/>
      <c r="M304" s="155" t="s">
        <v>1</v>
      </c>
      <c r="N304" s="156" t="s">
        <v>40</v>
      </c>
      <c r="O304" s="141">
        <v>0</v>
      </c>
      <c r="P304" s="141">
        <f t="shared" si="11"/>
        <v>0</v>
      </c>
      <c r="Q304" s="141">
        <v>0</v>
      </c>
      <c r="R304" s="141">
        <f t="shared" si="12"/>
        <v>0</v>
      </c>
      <c r="S304" s="141">
        <v>0</v>
      </c>
      <c r="T304" s="142">
        <f t="shared" si="13"/>
        <v>0</v>
      </c>
      <c r="AR304" s="143" t="s">
        <v>169</v>
      </c>
      <c r="AT304" s="143" t="s">
        <v>166</v>
      </c>
      <c r="AU304" s="143" t="s">
        <v>83</v>
      </c>
      <c r="AY304" s="12" t="s">
        <v>143</v>
      </c>
      <c r="BE304" s="86">
        <f t="shared" si="14"/>
        <v>0</v>
      </c>
      <c r="BF304" s="86">
        <f t="shared" si="15"/>
        <v>0</v>
      </c>
      <c r="BG304" s="86">
        <f t="shared" si="16"/>
        <v>0</v>
      </c>
      <c r="BH304" s="86">
        <f t="shared" si="17"/>
        <v>0</v>
      </c>
      <c r="BI304" s="86">
        <f t="shared" si="18"/>
        <v>0</v>
      </c>
      <c r="BJ304" s="12" t="s">
        <v>83</v>
      </c>
      <c r="BK304" s="86">
        <f t="shared" si="19"/>
        <v>0</v>
      </c>
      <c r="BL304" s="12" t="s">
        <v>148</v>
      </c>
      <c r="BM304" s="143" t="s">
        <v>613</v>
      </c>
    </row>
    <row r="305" spans="2:65" s="1" customFormat="1" ht="16.5" customHeight="1">
      <c r="B305" s="132"/>
      <c r="C305" s="147" t="s">
        <v>614</v>
      </c>
      <c r="D305" s="147" t="s">
        <v>166</v>
      </c>
      <c r="E305" s="148" t="s">
        <v>615</v>
      </c>
      <c r="F305" s="149" t="s">
        <v>591</v>
      </c>
      <c r="G305" s="150" t="s">
        <v>147</v>
      </c>
      <c r="H305" s="151">
        <v>1</v>
      </c>
      <c r="I305" s="152"/>
      <c r="J305" s="152">
        <f t="shared" si="10"/>
        <v>0</v>
      </c>
      <c r="K305" s="153"/>
      <c r="L305" s="154"/>
      <c r="M305" s="155" t="s">
        <v>1</v>
      </c>
      <c r="N305" s="156" t="s">
        <v>40</v>
      </c>
      <c r="O305" s="141">
        <v>0</v>
      </c>
      <c r="P305" s="141">
        <f t="shared" si="11"/>
        <v>0</v>
      </c>
      <c r="Q305" s="141">
        <v>0</v>
      </c>
      <c r="R305" s="141">
        <f t="shared" si="12"/>
        <v>0</v>
      </c>
      <c r="S305" s="141">
        <v>0</v>
      </c>
      <c r="T305" s="142">
        <f t="shared" si="13"/>
        <v>0</v>
      </c>
      <c r="AR305" s="143" t="s">
        <v>169</v>
      </c>
      <c r="AT305" s="143" t="s">
        <v>166</v>
      </c>
      <c r="AU305" s="143" t="s">
        <v>83</v>
      </c>
      <c r="AY305" s="12" t="s">
        <v>143</v>
      </c>
      <c r="BE305" s="86">
        <f t="shared" si="14"/>
        <v>0</v>
      </c>
      <c r="BF305" s="86">
        <f t="shared" si="15"/>
        <v>0</v>
      </c>
      <c r="BG305" s="86">
        <f t="shared" si="16"/>
        <v>0</v>
      </c>
      <c r="BH305" s="86">
        <f t="shared" si="17"/>
        <v>0</v>
      </c>
      <c r="BI305" s="86">
        <f t="shared" si="18"/>
        <v>0</v>
      </c>
      <c r="BJ305" s="12" t="s">
        <v>83</v>
      </c>
      <c r="BK305" s="86">
        <f t="shared" si="19"/>
        <v>0</v>
      </c>
      <c r="BL305" s="12" t="s">
        <v>148</v>
      </c>
      <c r="BM305" s="143" t="s">
        <v>616</v>
      </c>
    </row>
    <row r="306" spans="2:65" s="1" customFormat="1" ht="16.5" customHeight="1">
      <c r="B306" s="132"/>
      <c r="C306" s="147" t="s">
        <v>617</v>
      </c>
      <c r="D306" s="147" t="s">
        <v>166</v>
      </c>
      <c r="E306" s="148" t="s">
        <v>618</v>
      </c>
      <c r="F306" s="149" t="s">
        <v>591</v>
      </c>
      <c r="G306" s="150" t="s">
        <v>147</v>
      </c>
      <c r="H306" s="151">
        <v>1</v>
      </c>
      <c r="I306" s="152"/>
      <c r="J306" s="152">
        <f t="shared" si="10"/>
        <v>0</v>
      </c>
      <c r="K306" s="153"/>
      <c r="L306" s="154"/>
      <c r="M306" s="155" t="s">
        <v>1</v>
      </c>
      <c r="N306" s="156" t="s">
        <v>40</v>
      </c>
      <c r="O306" s="141">
        <v>0</v>
      </c>
      <c r="P306" s="141">
        <f t="shared" si="11"/>
        <v>0</v>
      </c>
      <c r="Q306" s="141">
        <v>0</v>
      </c>
      <c r="R306" s="141">
        <f t="shared" si="12"/>
        <v>0</v>
      </c>
      <c r="S306" s="141">
        <v>0</v>
      </c>
      <c r="T306" s="142">
        <f t="shared" si="13"/>
        <v>0</v>
      </c>
      <c r="AR306" s="143" t="s">
        <v>169</v>
      </c>
      <c r="AT306" s="143" t="s">
        <v>166</v>
      </c>
      <c r="AU306" s="143" t="s">
        <v>83</v>
      </c>
      <c r="AY306" s="12" t="s">
        <v>143</v>
      </c>
      <c r="BE306" s="86">
        <f t="shared" si="14"/>
        <v>0</v>
      </c>
      <c r="BF306" s="86">
        <f t="shared" si="15"/>
        <v>0</v>
      </c>
      <c r="BG306" s="86">
        <f t="shared" si="16"/>
        <v>0</v>
      </c>
      <c r="BH306" s="86">
        <f t="shared" si="17"/>
        <v>0</v>
      </c>
      <c r="BI306" s="86">
        <f t="shared" si="18"/>
        <v>0</v>
      </c>
      <c r="BJ306" s="12" t="s">
        <v>83</v>
      </c>
      <c r="BK306" s="86">
        <f t="shared" si="19"/>
        <v>0</v>
      </c>
      <c r="BL306" s="12" t="s">
        <v>148</v>
      </c>
      <c r="BM306" s="143" t="s">
        <v>619</v>
      </c>
    </row>
    <row r="307" spans="2:65" s="1" customFormat="1" ht="21.75" customHeight="1">
      <c r="B307" s="132"/>
      <c r="C307" s="147" t="s">
        <v>620</v>
      </c>
      <c r="D307" s="147" t="s">
        <v>166</v>
      </c>
      <c r="E307" s="148" t="s">
        <v>412</v>
      </c>
      <c r="F307" s="149" t="s">
        <v>413</v>
      </c>
      <c r="G307" s="150" t="s">
        <v>414</v>
      </c>
      <c r="H307" s="151">
        <v>1.425</v>
      </c>
      <c r="I307" s="152"/>
      <c r="J307" s="152">
        <f t="shared" si="10"/>
        <v>0</v>
      </c>
      <c r="K307" s="153"/>
      <c r="L307" s="154"/>
      <c r="M307" s="155" t="s">
        <v>1</v>
      </c>
      <c r="N307" s="156" t="s">
        <v>40</v>
      </c>
      <c r="O307" s="141">
        <v>0</v>
      </c>
      <c r="P307" s="141">
        <f t="shared" si="11"/>
        <v>0</v>
      </c>
      <c r="Q307" s="141">
        <v>0</v>
      </c>
      <c r="R307" s="141">
        <f t="shared" si="12"/>
        <v>0</v>
      </c>
      <c r="S307" s="141">
        <v>0</v>
      </c>
      <c r="T307" s="142">
        <f t="shared" si="13"/>
        <v>0</v>
      </c>
      <c r="AR307" s="143" t="s">
        <v>169</v>
      </c>
      <c r="AT307" s="143" t="s">
        <v>166</v>
      </c>
      <c r="AU307" s="143" t="s">
        <v>83</v>
      </c>
      <c r="AY307" s="12" t="s">
        <v>143</v>
      </c>
      <c r="BE307" s="86">
        <f t="shared" si="14"/>
        <v>0</v>
      </c>
      <c r="BF307" s="86">
        <f t="shared" si="15"/>
        <v>0</v>
      </c>
      <c r="BG307" s="86">
        <f t="shared" si="16"/>
        <v>0</v>
      </c>
      <c r="BH307" s="86">
        <f t="shared" si="17"/>
        <v>0</v>
      </c>
      <c r="BI307" s="86">
        <f t="shared" si="18"/>
        <v>0</v>
      </c>
      <c r="BJ307" s="12" t="s">
        <v>83</v>
      </c>
      <c r="BK307" s="86">
        <f t="shared" si="19"/>
        <v>0</v>
      </c>
      <c r="BL307" s="12" t="s">
        <v>148</v>
      </c>
      <c r="BM307" s="143" t="s">
        <v>621</v>
      </c>
    </row>
    <row r="308" spans="2:65" s="1" customFormat="1" ht="37.799999999999997" customHeight="1">
      <c r="B308" s="132"/>
      <c r="C308" s="133" t="s">
        <v>622</v>
      </c>
      <c r="D308" s="133" t="s">
        <v>144</v>
      </c>
      <c r="E308" s="134" t="s">
        <v>623</v>
      </c>
      <c r="F308" s="135" t="s">
        <v>624</v>
      </c>
      <c r="G308" s="136" t="s">
        <v>190</v>
      </c>
      <c r="H308" s="137">
        <v>1.5</v>
      </c>
      <c r="I308" s="138"/>
      <c r="J308" s="138">
        <f t="shared" si="10"/>
        <v>0</v>
      </c>
      <c r="K308" s="139"/>
      <c r="L308" s="26"/>
      <c r="M308" s="140" t="s">
        <v>1</v>
      </c>
      <c r="N308" s="113" t="s">
        <v>40</v>
      </c>
      <c r="O308" s="141">
        <v>0.30599999999999999</v>
      </c>
      <c r="P308" s="141">
        <f t="shared" si="11"/>
        <v>0.45899999999999996</v>
      </c>
      <c r="Q308" s="141">
        <v>0</v>
      </c>
      <c r="R308" s="141">
        <f t="shared" si="12"/>
        <v>0</v>
      </c>
      <c r="S308" s="141">
        <v>0</v>
      </c>
      <c r="T308" s="142">
        <f t="shared" si="13"/>
        <v>0</v>
      </c>
      <c r="AR308" s="143" t="s">
        <v>148</v>
      </c>
      <c r="AT308" s="143" t="s">
        <v>144</v>
      </c>
      <c r="AU308" s="143" t="s">
        <v>83</v>
      </c>
      <c r="AY308" s="12" t="s">
        <v>143</v>
      </c>
      <c r="BE308" s="86">
        <f t="shared" si="14"/>
        <v>0</v>
      </c>
      <c r="BF308" s="86">
        <f t="shared" si="15"/>
        <v>0</v>
      </c>
      <c r="BG308" s="86">
        <f t="shared" si="16"/>
        <v>0</v>
      </c>
      <c r="BH308" s="86">
        <f t="shared" si="17"/>
        <v>0</v>
      </c>
      <c r="BI308" s="86">
        <f t="shared" si="18"/>
        <v>0</v>
      </c>
      <c r="BJ308" s="12" t="s">
        <v>83</v>
      </c>
      <c r="BK308" s="86">
        <f t="shared" si="19"/>
        <v>0</v>
      </c>
      <c r="BL308" s="12" t="s">
        <v>148</v>
      </c>
      <c r="BM308" s="143" t="s">
        <v>625</v>
      </c>
    </row>
    <row r="309" spans="2:65" s="1" customFormat="1">
      <c r="B309" s="26"/>
      <c r="D309" s="144" t="s">
        <v>150</v>
      </c>
      <c r="F309" s="145" t="s">
        <v>626</v>
      </c>
      <c r="L309" s="26"/>
      <c r="M309" s="146"/>
      <c r="T309" s="50"/>
      <c r="AT309" s="12" t="s">
        <v>150</v>
      </c>
      <c r="AU309" s="12" t="s">
        <v>83</v>
      </c>
    </row>
    <row r="310" spans="2:65" s="1" customFormat="1" ht="16.5" customHeight="1">
      <c r="B310" s="132"/>
      <c r="C310" s="147" t="s">
        <v>627</v>
      </c>
      <c r="D310" s="147" t="s">
        <v>166</v>
      </c>
      <c r="E310" s="148" t="s">
        <v>628</v>
      </c>
      <c r="F310" s="149" t="s">
        <v>629</v>
      </c>
      <c r="G310" s="150" t="s">
        <v>147</v>
      </c>
      <c r="H310" s="151">
        <v>2</v>
      </c>
      <c r="I310" s="152"/>
      <c r="J310" s="152">
        <f>ROUND(I310*H310,2)</f>
        <v>0</v>
      </c>
      <c r="K310" s="153"/>
      <c r="L310" s="154"/>
      <c r="M310" s="155" t="s">
        <v>1</v>
      </c>
      <c r="N310" s="156" t="s">
        <v>40</v>
      </c>
      <c r="O310" s="141">
        <v>0</v>
      </c>
      <c r="P310" s="141">
        <f>O310*H310</f>
        <v>0</v>
      </c>
      <c r="Q310" s="141">
        <v>0</v>
      </c>
      <c r="R310" s="141">
        <f>Q310*H310</f>
        <v>0</v>
      </c>
      <c r="S310" s="141">
        <v>0</v>
      </c>
      <c r="T310" s="142">
        <f>S310*H310</f>
        <v>0</v>
      </c>
      <c r="AR310" s="143" t="s">
        <v>169</v>
      </c>
      <c r="AT310" s="143" t="s">
        <v>166</v>
      </c>
      <c r="AU310" s="143" t="s">
        <v>83</v>
      </c>
      <c r="AY310" s="12" t="s">
        <v>143</v>
      </c>
      <c r="BE310" s="86">
        <f>IF(N310="základní",J310,0)</f>
        <v>0</v>
      </c>
      <c r="BF310" s="86">
        <f>IF(N310="snížená",J310,0)</f>
        <v>0</v>
      </c>
      <c r="BG310" s="86">
        <f>IF(N310="zákl. přenesená",J310,0)</f>
        <v>0</v>
      </c>
      <c r="BH310" s="86">
        <f>IF(N310="sníž. přenesená",J310,0)</f>
        <v>0</v>
      </c>
      <c r="BI310" s="86">
        <f>IF(N310="nulová",J310,0)</f>
        <v>0</v>
      </c>
      <c r="BJ310" s="12" t="s">
        <v>83</v>
      </c>
      <c r="BK310" s="86">
        <f>ROUND(I310*H310,2)</f>
        <v>0</v>
      </c>
      <c r="BL310" s="12" t="s">
        <v>148</v>
      </c>
      <c r="BM310" s="143" t="s">
        <v>630</v>
      </c>
    </row>
    <row r="311" spans="2:65" s="1" customFormat="1" ht="16.5" customHeight="1">
      <c r="B311" s="132"/>
      <c r="C311" s="133" t="s">
        <v>631</v>
      </c>
      <c r="D311" s="133" t="s">
        <v>144</v>
      </c>
      <c r="E311" s="134" t="s">
        <v>632</v>
      </c>
      <c r="F311" s="135" t="s">
        <v>633</v>
      </c>
      <c r="G311" s="136" t="s">
        <v>147</v>
      </c>
      <c r="H311" s="137">
        <v>2</v>
      </c>
      <c r="I311" s="138"/>
      <c r="J311" s="138">
        <f>ROUND(I311*H311,2)</f>
        <v>0</v>
      </c>
      <c r="K311" s="139"/>
      <c r="L311" s="26"/>
      <c r="M311" s="140" t="s">
        <v>1</v>
      </c>
      <c r="N311" s="113" t="s">
        <v>40</v>
      </c>
      <c r="O311" s="141">
        <v>0</v>
      </c>
      <c r="P311" s="141">
        <f>O311*H311</f>
        <v>0</v>
      </c>
      <c r="Q311" s="141">
        <v>0</v>
      </c>
      <c r="R311" s="141">
        <f>Q311*H311</f>
        <v>0</v>
      </c>
      <c r="S311" s="141">
        <v>0</v>
      </c>
      <c r="T311" s="142">
        <f>S311*H311</f>
        <v>0</v>
      </c>
      <c r="AR311" s="143" t="s">
        <v>148</v>
      </c>
      <c r="AT311" s="143" t="s">
        <v>144</v>
      </c>
      <c r="AU311" s="143" t="s">
        <v>83</v>
      </c>
      <c r="AY311" s="12" t="s">
        <v>143</v>
      </c>
      <c r="BE311" s="86">
        <f>IF(N311="základní",J311,0)</f>
        <v>0</v>
      </c>
      <c r="BF311" s="86">
        <f>IF(N311="snížená",J311,0)</f>
        <v>0</v>
      </c>
      <c r="BG311" s="86">
        <f>IF(N311="zákl. přenesená",J311,0)</f>
        <v>0</v>
      </c>
      <c r="BH311" s="86">
        <f>IF(N311="sníž. přenesená",J311,0)</f>
        <v>0</v>
      </c>
      <c r="BI311" s="86">
        <f>IF(N311="nulová",J311,0)</f>
        <v>0</v>
      </c>
      <c r="BJ311" s="12" t="s">
        <v>83</v>
      </c>
      <c r="BK311" s="86">
        <f>ROUND(I311*H311,2)</f>
        <v>0</v>
      </c>
      <c r="BL311" s="12" t="s">
        <v>148</v>
      </c>
      <c r="BM311" s="143" t="s">
        <v>634</v>
      </c>
    </row>
    <row r="312" spans="2:65" s="1" customFormat="1" ht="24.15" customHeight="1">
      <c r="B312" s="132"/>
      <c r="C312" s="133" t="s">
        <v>635</v>
      </c>
      <c r="D312" s="133" t="s">
        <v>144</v>
      </c>
      <c r="E312" s="134" t="s">
        <v>636</v>
      </c>
      <c r="F312" s="135" t="s">
        <v>637</v>
      </c>
      <c r="G312" s="136" t="s">
        <v>638</v>
      </c>
      <c r="H312" s="137">
        <v>16</v>
      </c>
      <c r="I312" s="138"/>
      <c r="J312" s="138">
        <f>ROUND(I312*H312,2)</f>
        <v>0</v>
      </c>
      <c r="K312" s="139"/>
      <c r="L312" s="26"/>
      <c r="M312" s="140" t="s">
        <v>1</v>
      </c>
      <c r="N312" s="113" t="s">
        <v>40</v>
      </c>
      <c r="O312" s="141">
        <v>1</v>
      </c>
      <c r="P312" s="141">
        <f>O312*H312</f>
        <v>16</v>
      </c>
      <c r="Q312" s="141">
        <v>0</v>
      </c>
      <c r="R312" s="141">
        <f>Q312*H312</f>
        <v>0</v>
      </c>
      <c r="S312" s="141">
        <v>0</v>
      </c>
      <c r="T312" s="142">
        <f>S312*H312</f>
        <v>0</v>
      </c>
      <c r="AR312" s="143" t="s">
        <v>148</v>
      </c>
      <c r="AT312" s="143" t="s">
        <v>144</v>
      </c>
      <c r="AU312" s="143" t="s">
        <v>83</v>
      </c>
      <c r="AY312" s="12" t="s">
        <v>143</v>
      </c>
      <c r="BE312" s="86">
        <f>IF(N312="základní",J312,0)</f>
        <v>0</v>
      </c>
      <c r="BF312" s="86">
        <f>IF(N312="snížená",J312,0)</f>
        <v>0</v>
      </c>
      <c r="BG312" s="86">
        <f>IF(N312="zákl. přenesená",J312,0)</f>
        <v>0</v>
      </c>
      <c r="BH312" s="86">
        <f>IF(N312="sníž. přenesená",J312,0)</f>
        <v>0</v>
      </c>
      <c r="BI312" s="86">
        <f>IF(N312="nulová",J312,0)</f>
        <v>0</v>
      </c>
      <c r="BJ312" s="12" t="s">
        <v>83</v>
      </c>
      <c r="BK312" s="86">
        <f>ROUND(I312*H312,2)</f>
        <v>0</v>
      </c>
      <c r="BL312" s="12" t="s">
        <v>148</v>
      </c>
      <c r="BM312" s="143" t="s">
        <v>639</v>
      </c>
    </row>
    <row r="313" spans="2:65" s="1" customFormat="1">
      <c r="B313" s="26"/>
      <c r="D313" s="144" t="s">
        <v>150</v>
      </c>
      <c r="F313" s="145" t="s">
        <v>640</v>
      </c>
      <c r="L313" s="26"/>
      <c r="M313" s="146"/>
      <c r="T313" s="50"/>
      <c r="AT313" s="12" t="s">
        <v>150</v>
      </c>
      <c r="AU313" s="12" t="s">
        <v>83</v>
      </c>
    </row>
    <row r="314" spans="2:65" s="10" customFormat="1" ht="25.95" customHeight="1">
      <c r="B314" s="123"/>
      <c r="D314" s="124" t="s">
        <v>74</v>
      </c>
      <c r="E314" s="125" t="s">
        <v>641</v>
      </c>
      <c r="F314" s="125" t="s">
        <v>642</v>
      </c>
      <c r="J314" s="126">
        <f>BK314</f>
        <v>0</v>
      </c>
      <c r="L314" s="123"/>
      <c r="M314" s="127"/>
      <c r="P314" s="128">
        <f>SUM(P315:P363)</f>
        <v>222.11279999999999</v>
      </c>
      <c r="R314" s="128">
        <f>SUM(R315:R363)</f>
        <v>16.371031000000002</v>
      </c>
      <c r="T314" s="129">
        <f>SUM(T315:T363)</f>
        <v>3.1505000000000001</v>
      </c>
      <c r="AR314" s="124" t="s">
        <v>83</v>
      </c>
      <c r="AT314" s="130" t="s">
        <v>74</v>
      </c>
      <c r="AU314" s="130" t="s">
        <v>75</v>
      </c>
      <c r="AY314" s="124" t="s">
        <v>143</v>
      </c>
      <c r="BK314" s="131">
        <f>SUM(BK315:BK363)</f>
        <v>0</v>
      </c>
    </row>
    <row r="315" spans="2:65" s="1" customFormat="1" ht="55.5" customHeight="1">
      <c r="B315" s="132"/>
      <c r="C315" s="133" t="s">
        <v>643</v>
      </c>
      <c r="D315" s="133" t="s">
        <v>144</v>
      </c>
      <c r="E315" s="134" t="s">
        <v>644</v>
      </c>
      <c r="F315" s="135" t="s">
        <v>645</v>
      </c>
      <c r="G315" s="136" t="s">
        <v>234</v>
      </c>
      <c r="H315" s="137">
        <v>3.65</v>
      </c>
      <c r="I315" s="138"/>
      <c r="J315" s="138">
        <f>ROUND(I315*H315,2)</f>
        <v>0</v>
      </c>
      <c r="K315" s="139"/>
      <c r="L315" s="26"/>
      <c r="M315" s="140" t="s">
        <v>1</v>
      </c>
      <c r="N315" s="113" t="s">
        <v>40</v>
      </c>
      <c r="O315" s="141">
        <v>0.1</v>
      </c>
      <c r="P315" s="141">
        <f>O315*H315</f>
        <v>0.36499999999999999</v>
      </c>
      <c r="Q315" s="141">
        <v>0</v>
      </c>
      <c r="R315" s="141">
        <f>Q315*H315</f>
        <v>0</v>
      </c>
      <c r="S315" s="141">
        <v>0.32</v>
      </c>
      <c r="T315" s="142">
        <f>S315*H315</f>
        <v>1.1679999999999999</v>
      </c>
      <c r="AR315" s="143" t="s">
        <v>148</v>
      </c>
      <c r="AT315" s="143" t="s">
        <v>144</v>
      </c>
      <c r="AU315" s="143" t="s">
        <v>83</v>
      </c>
      <c r="AY315" s="12" t="s">
        <v>143</v>
      </c>
      <c r="BE315" s="86">
        <f>IF(N315="základní",J315,0)</f>
        <v>0</v>
      </c>
      <c r="BF315" s="86">
        <f>IF(N315="snížená",J315,0)</f>
        <v>0</v>
      </c>
      <c r="BG315" s="86">
        <f>IF(N315="zákl. přenesená",J315,0)</f>
        <v>0</v>
      </c>
      <c r="BH315" s="86">
        <f>IF(N315="sníž. přenesená",J315,0)</f>
        <v>0</v>
      </c>
      <c r="BI315" s="86">
        <f>IF(N315="nulová",J315,0)</f>
        <v>0</v>
      </c>
      <c r="BJ315" s="12" t="s">
        <v>83</v>
      </c>
      <c r="BK315" s="86">
        <f>ROUND(I315*H315,2)</f>
        <v>0</v>
      </c>
      <c r="BL315" s="12" t="s">
        <v>148</v>
      </c>
      <c r="BM315" s="143" t="s">
        <v>646</v>
      </c>
    </row>
    <row r="316" spans="2:65" s="1" customFormat="1">
      <c r="B316" s="26"/>
      <c r="D316" s="144" t="s">
        <v>150</v>
      </c>
      <c r="F316" s="145" t="s">
        <v>647</v>
      </c>
      <c r="L316" s="26"/>
      <c r="M316" s="146"/>
      <c r="T316" s="50"/>
      <c r="AT316" s="12" t="s">
        <v>150</v>
      </c>
      <c r="AU316" s="12" t="s">
        <v>83</v>
      </c>
    </row>
    <row r="317" spans="2:65" s="1" customFormat="1" ht="62.7" customHeight="1">
      <c r="B317" s="132"/>
      <c r="C317" s="133" t="s">
        <v>648</v>
      </c>
      <c r="D317" s="133" t="s">
        <v>144</v>
      </c>
      <c r="E317" s="134" t="s">
        <v>268</v>
      </c>
      <c r="F317" s="135" t="s">
        <v>269</v>
      </c>
      <c r="G317" s="136" t="s">
        <v>234</v>
      </c>
      <c r="H317" s="137">
        <v>3.65</v>
      </c>
      <c r="I317" s="138"/>
      <c r="J317" s="138">
        <f>ROUND(I317*H317,2)</f>
        <v>0</v>
      </c>
      <c r="K317" s="139"/>
      <c r="L317" s="26"/>
      <c r="M317" s="140" t="s">
        <v>1</v>
      </c>
      <c r="N317" s="113" t="s">
        <v>40</v>
      </c>
      <c r="O317" s="141">
        <v>0.22</v>
      </c>
      <c r="P317" s="141">
        <f>O317*H317</f>
        <v>0.80299999999999994</v>
      </c>
      <c r="Q317" s="141">
        <v>0</v>
      </c>
      <c r="R317" s="141">
        <f>Q317*H317</f>
        <v>0</v>
      </c>
      <c r="S317" s="141">
        <v>0</v>
      </c>
      <c r="T317" s="142">
        <f>S317*H317</f>
        <v>0</v>
      </c>
      <c r="AR317" s="143" t="s">
        <v>148</v>
      </c>
      <c r="AT317" s="143" t="s">
        <v>144</v>
      </c>
      <c r="AU317" s="143" t="s">
        <v>83</v>
      </c>
      <c r="AY317" s="12" t="s">
        <v>143</v>
      </c>
      <c r="BE317" s="86">
        <f>IF(N317="základní",J317,0)</f>
        <v>0</v>
      </c>
      <c r="BF317" s="86">
        <f>IF(N317="snížená",J317,0)</f>
        <v>0</v>
      </c>
      <c r="BG317" s="86">
        <f>IF(N317="zákl. přenesená",J317,0)</f>
        <v>0</v>
      </c>
      <c r="BH317" s="86">
        <f>IF(N317="sníž. přenesená",J317,0)</f>
        <v>0</v>
      </c>
      <c r="BI317" s="86">
        <f>IF(N317="nulová",J317,0)</f>
        <v>0</v>
      </c>
      <c r="BJ317" s="12" t="s">
        <v>83</v>
      </c>
      <c r="BK317" s="86">
        <f>ROUND(I317*H317,2)</f>
        <v>0</v>
      </c>
      <c r="BL317" s="12" t="s">
        <v>148</v>
      </c>
      <c r="BM317" s="143" t="s">
        <v>649</v>
      </c>
    </row>
    <row r="318" spans="2:65" s="1" customFormat="1">
      <c r="B318" s="26"/>
      <c r="D318" s="144" t="s">
        <v>150</v>
      </c>
      <c r="F318" s="145" t="s">
        <v>271</v>
      </c>
      <c r="L318" s="26"/>
      <c r="M318" s="146"/>
      <c r="T318" s="50"/>
      <c r="AT318" s="12" t="s">
        <v>150</v>
      </c>
      <c r="AU318" s="12" t="s">
        <v>83</v>
      </c>
    </row>
    <row r="319" spans="2:65" s="1" customFormat="1" ht="37.799999999999997" customHeight="1">
      <c r="B319" s="132"/>
      <c r="C319" s="133" t="s">
        <v>650</v>
      </c>
      <c r="D319" s="133" t="s">
        <v>144</v>
      </c>
      <c r="E319" s="134" t="s">
        <v>232</v>
      </c>
      <c r="F319" s="135" t="s">
        <v>233</v>
      </c>
      <c r="G319" s="136" t="s">
        <v>234</v>
      </c>
      <c r="H319" s="137">
        <v>3.65</v>
      </c>
      <c r="I319" s="138"/>
      <c r="J319" s="138">
        <f>ROUND(I319*H319,2)</f>
        <v>0</v>
      </c>
      <c r="K319" s="139"/>
      <c r="L319" s="26"/>
      <c r="M319" s="140" t="s">
        <v>1</v>
      </c>
      <c r="N319" s="113" t="s">
        <v>40</v>
      </c>
      <c r="O319" s="141">
        <v>0.45</v>
      </c>
      <c r="P319" s="141">
        <f>O319*H319</f>
        <v>1.6425000000000001</v>
      </c>
      <c r="Q319" s="141">
        <v>0</v>
      </c>
      <c r="R319" s="141">
        <f>Q319*H319</f>
        <v>0</v>
      </c>
      <c r="S319" s="141">
        <v>0.17</v>
      </c>
      <c r="T319" s="142">
        <f>S319*H319</f>
        <v>0.62050000000000005</v>
      </c>
      <c r="AR319" s="143" t="s">
        <v>148</v>
      </c>
      <c r="AT319" s="143" t="s">
        <v>144</v>
      </c>
      <c r="AU319" s="143" t="s">
        <v>83</v>
      </c>
      <c r="AY319" s="12" t="s">
        <v>143</v>
      </c>
      <c r="BE319" s="86">
        <f>IF(N319="základní",J319,0)</f>
        <v>0</v>
      </c>
      <c r="BF319" s="86">
        <f>IF(N319="snížená",J319,0)</f>
        <v>0</v>
      </c>
      <c r="BG319" s="86">
        <f>IF(N319="zákl. přenesená",J319,0)</f>
        <v>0</v>
      </c>
      <c r="BH319" s="86">
        <f>IF(N319="sníž. přenesená",J319,0)</f>
        <v>0</v>
      </c>
      <c r="BI319" s="86">
        <f>IF(N319="nulová",J319,0)</f>
        <v>0</v>
      </c>
      <c r="BJ319" s="12" t="s">
        <v>83</v>
      </c>
      <c r="BK319" s="86">
        <f>ROUND(I319*H319,2)</f>
        <v>0</v>
      </c>
      <c r="BL319" s="12" t="s">
        <v>148</v>
      </c>
      <c r="BM319" s="143" t="s">
        <v>651</v>
      </c>
    </row>
    <row r="320" spans="2:65" s="1" customFormat="1">
      <c r="B320" s="26"/>
      <c r="D320" s="144" t="s">
        <v>150</v>
      </c>
      <c r="F320" s="145" t="s">
        <v>236</v>
      </c>
      <c r="L320" s="26"/>
      <c r="M320" s="146"/>
      <c r="T320" s="50"/>
      <c r="AT320" s="12" t="s">
        <v>150</v>
      </c>
      <c r="AU320" s="12" t="s">
        <v>83</v>
      </c>
    </row>
    <row r="321" spans="2:65" s="1" customFormat="1" ht="37.799999999999997" customHeight="1">
      <c r="B321" s="132"/>
      <c r="C321" s="133" t="s">
        <v>652</v>
      </c>
      <c r="D321" s="133" t="s">
        <v>144</v>
      </c>
      <c r="E321" s="134" t="s">
        <v>238</v>
      </c>
      <c r="F321" s="135" t="s">
        <v>239</v>
      </c>
      <c r="G321" s="136" t="s">
        <v>234</v>
      </c>
      <c r="H321" s="137">
        <v>3.65</v>
      </c>
      <c r="I321" s="138"/>
      <c r="J321" s="138">
        <f>ROUND(I321*H321,2)</f>
        <v>0</v>
      </c>
      <c r="K321" s="139"/>
      <c r="L321" s="26"/>
      <c r="M321" s="140" t="s">
        <v>1</v>
      </c>
      <c r="N321" s="113" t="s">
        <v>40</v>
      </c>
      <c r="O321" s="141">
        <v>3.5999999999999997E-2</v>
      </c>
      <c r="P321" s="141">
        <f>O321*H321</f>
        <v>0.13139999999999999</v>
      </c>
      <c r="Q321" s="141">
        <v>0</v>
      </c>
      <c r="R321" s="141">
        <f>Q321*H321</f>
        <v>0</v>
      </c>
      <c r="S321" s="141">
        <v>0</v>
      </c>
      <c r="T321" s="142">
        <f>S321*H321</f>
        <v>0</v>
      </c>
      <c r="AR321" s="143" t="s">
        <v>148</v>
      </c>
      <c r="AT321" s="143" t="s">
        <v>144</v>
      </c>
      <c r="AU321" s="143" t="s">
        <v>83</v>
      </c>
      <c r="AY321" s="12" t="s">
        <v>143</v>
      </c>
      <c r="BE321" s="86">
        <f>IF(N321="základní",J321,0)</f>
        <v>0</v>
      </c>
      <c r="BF321" s="86">
        <f>IF(N321="snížená",J321,0)</f>
        <v>0</v>
      </c>
      <c r="BG321" s="86">
        <f>IF(N321="zákl. přenesená",J321,0)</f>
        <v>0</v>
      </c>
      <c r="BH321" s="86">
        <f>IF(N321="sníž. přenesená",J321,0)</f>
        <v>0</v>
      </c>
      <c r="BI321" s="86">
        <f>IF(N321="nulová",J321,0)</f>
        <v>0</v>
      </c>
      <c r="BJ321" s="12" t="s">
        <v>83</v>
      </c>
      <c r="BK321" s="86">
        <f>ROUND(I321*H321,2)</f>
        <v>0</v>
      </c>
      <c r="BL321" s="12" t="s">
        <v>148</v>
      </c>
      <c r="BM321" s="143" t="s">
        <v>653</v>
      </c>
    </row>
    <row r="322" spans="2:65" s="1" customFormat="1">
      <c r="B322" s="26"/>
      <c r="D322" s="144" t="s">
        <v>150</v>
      </c>
      <c r="F322" s="145" t="s">
        <v>241</v>
      </c>
      <c r="L322" s="26"/>
      <c r="M322" s="146"/>
      <c r="T322" s="50"/>
      <c r="AT322" s="12" t="s">
        <v>150</v>
      </c>
      <c r="AU322" s="12" t="s">
        <v>83</v>
      </c>
    </row>
    <row r="323" spans="2:65" s="1" customFormat="1" ht="55.5" customHeight="1">
      <c r="B323" s="132"/>
      <c r="C323" s="133" t="s">
        <v>654</v>
      </c>
      <c r="D323" s="133" t="s">
        <v>144</v>
      </c>
      <c r="E323" s="134" t="s">
        <v>655</v>
      </c>
      <c r="F323" s="135" t="s">
        <v>656</v>
      </c>
      <c r="G323" s="136" t="s">
        <v>234</v>
      </c>
      <c r="H323" s="137">
        <v>3.65</v>
      </c>
      <c r="I323" s="138"/>
      <c r="J323" s="138">
        <f>ROUND(I323*H323,2)</f>
        <v>0</v>
      </c>
      <c r="K323" s="139"/>
      <c r="L323" s="26"/>
      <c r="M323" s="140" t="s">
        <v>1</v>
      </c>
      <c r="N323" s="113" t="s">
        <v>40</v>
      </c>
      <c r="O323" s="141">
        <v>1.3360000000000001</v>
      </c>
      <c r="P323" s="141">
        <f>O323*H323</f>
        <v>4.8764000000000003</v>
      </c>
      <c r="Q323" s="141">
        <v>0.16700000000000001</v>
      </c>
      <c r="R323" s="141">
        <f>Q323*H323</f>
        <v>0.60955000000000004</v>
      </c>
      <c r="S323" s="141">
        <v>0</v>
      </c>
      <c r="T323" s="142">
        <f>S323*H323</f>
        <v>0</v>
      </c>
      <c r="AR323" s="143" t="s">
        <v>148</v>
      </c>
      <c r="AT323" s="143" t="s">
        <v>144</v>
      </c>
      <c r="AU323" s="143" t="s">
        <v>83</v>
      </c>
      <c r="AY323" s="12" t="s">
        <v>143</v>
      </c>
      <c r="BE323" s="86">
        <f>IF(N323="základní",J323,0)</f>
        <v>0</v>
      </c>
      <c r="BF323" s="86">
        <f>IF(N323="snížená",J323,0)</f>
        <v>0</v>
      </c>
      <c r="BG323" s="86">
        <f>IF(N323="zákl. přenesená",J323,0)</f>
        <v>0</v>
      </c>
      <c r="BH323" s="86">
        <f>IF(N323="sníž. přenesená",J323,0)</f>
        <v>0</v>
      </c>
      <c r="BI323" s="86">
        <f>IF(N323="nulová",J323,0)</f>
        <v>0</v>
      </c>
      <c r="BJ323" s="12" t="s">
        <v>83</v>
      </c>
      <c r="BK323" s="86">
        <f>ROUND(I323*H323,2)</f>
        <v>0</v>
      </c>
      <c r="BL323" s="12" t="s">
        <v>148</v>
      </c>
      <c r="BM323" s="143" t="s">
        <v>657</v>
      </c>
    </row>
    <row r="324" spans="2:65" s="1" customFormat="1">
      <c r="B324" s="26"/>
      <c r="D324" s="144" t="s">
        <v>150</v>
      </c>
      <c r="F324" s="145" t="s">
        <v>658</v>
      </c>
      <c r="L324" s="26"/>
      <c r="M324" s="146"/>
      <c r="T324" s="50"/>
      <c r="AT324" s="12" t="s">
        <v>150</v>
      </c>
      <c r="AU324" s="12" t="s">
        <v>83</v>
      </c>
    </row>
    <row r="325" spans="2:65" s="1" customFormat="1" ht="16.5" customHeight="1">
      <c r="B325" s="132"/>
      <c r="C325" s="147" t="s">
        <v>659</v>
      </c>
      <c r="D325" s="147" t="s">
        <v>166</v>
      </c>
      <c r="E325" s="148" t="s">
        <v>243</v>
      </c>
      <c r="F325" s="149" t="s">
        <v>244</v>
      </c>
      <c r="G325" s="150" t="s">
        <v>245</v>
      </c>
      <c r="H325" s="151">
        <v>0.62</v>
      </c>
      <c r="I325" s="152"/>
      <c r="J325" s="152">
        <f>ROUND(I325*H325,2)</f>
        <v>0</v>
      </c>
      <c r="K325" s="153"/>
      <c r="L325" s="154"/>
      <c r="M325" s="155" t="s">
        <v>1</v>
      </c>
      <c r="N325" s="156" t="s">
        <v>40</v>
      </c>
      <c r="O325" s="141">
        <v>0</v>
      </c>
      <c r="P325" s="141">
        <f>O325*H325</f>
        <v>0</v>
      </c>
      <c r="Q325" s="141">
        <v>1</v>
      </c>
      <c r="R325" s="141">
        <f>Q325*H325</f>
        <v>0.62</v>
      </c>
      <c r="S325" s="141">
        <v>0</v>
      </c>
      <c r="T325" s="142">
        <f>S325*H325</f>
        <v>0</v>
      </c>
      <c r="AR325" s="143" t="s">
        <v>169</v>
      </c>
      <c r="AT325" s="143" t="s">
        <v>166</v>
      </c>
      <c r="AU325" s="143" t="s">
        <v>83</v>
      </c>
      <c r="AY325" s="12" t="s">
        <v>143</v>
      </c>
      <c r="BE325" s="86">
        <f>IF(N325="základní",J325,0)</f>
        <v>0</v>
      </c>
      <c r="BF325" s="86">
        <f>IF(N325="snížená",J325,0)</f>
        <v>0</v>
      </c>
      <c r="BG325" s="86">
        <f>IF(N325="zákl. přenesená",J325,0)</f>
        <v>0</v>
      </c>
      <c r="BH325" s="86">
        <f>IF(N325="sníž. přenesená",J325,0)</f>
        <v>0</v>
      </c>
      <c r="BI325" s="86">
        <f>IF(N325="nulová",J325,0)</f>
        <v>0</v>
      </c>
      <c r="BJ325" s="12" t="s">
        <v>83</v>
      </c>
      <c r="BK325" s="86">
        <f>ROUND(I325*H325,2)</f>
        <v>0</v>
      </c>
      <c r="BL325" s="12" t="s">
        <v>148</v>
      </c>
      <c r="BM325" s="143" t="s">
        <v>660</v>
      </c>
    </row>
    <row r="326" spans="2:65" s="1" customFormat="1" ht="16.5" customHeight="1">
      <c r="B326" s="132"/>
      <c r="C326" s="147" t="s">
        <v>661</v>
      </c>
      <c r="D326" s="147" t="s">
        <v>166</v>
      </c>
      <c r="E326" s="148" t="s">
        <v>293</v>
      </c>
      <c r="F326" s="149" t="s">
        <v>294</v>
      </c>
      <c r="G326" s="150" t="s">
        <v>245</v>
      </c>
      <c r="H326" s="151">
        <v>1.175</v>
      </c>
      <c r="I326" s="152"/>
      <c r="J326" s="152">
        <f>ROUND(I326*H326,2)</f>
        <v>0</v>
      </c>
      <c r="K326" s="153"/>
      <c r="L326" s="154"/>
      <c r="M326" s="155" t="s">
        <v>1</v>
      </c>
      <c r="N326" s="156" t="s">
        <v>40</v>
      </c>
      <c r="O326" s="141">
        <v>0</v>
      </c>
      <c r="P326" s="141">
        <f>O326*H326</f>
        <v>0</v>
      </c>
      <c r="Q326" s="141">
        <v>1</v>
      </c>
      <c r="R326" s="141">
        <f>Q326*H326</f>
        <v>1.175</v>
      </c>
      <c r="S326" s="141">
        <v>0</v>
      </c>
      <c r="T326" s="142">
        <f>S326*H326</f>
        <v>0</v>
      </c>
      <c r="AR326" s="143" t="s">
        <v>169</v>
      </c>
      <c r="AT326" s="143" t="s">
        <v>166</v>
      </c>
      <c r="AU326" s="143" t="s">
        <v>83</v>
      </c>
      <c r="AY326" s="12" t="s">
        <v>143</v>
      </c>
      <c r="BE326" s="86">
        <f>IF(N326="základní",J326,0)</f>
        <v>0</v>
      </c>
      <c r="BF326" s="86">
        <f>IF(N326="snížená",J326,0)</f>
        <v>0</v>
      </c>
      <c r="BG326" s="86">
        <f>IF(N326="zákl. přenesená",J326,0)</f>
        <v>0</v>
      </c>
      <c r="BH326" s="86">
        <f>IF(N326="sníž. přenesená",J326,0)</f>
        <v>0</v>
      </c>
      <c r="BI326" s="86">
        <f>IF(N326="nulová",J326,0)</f>
        <v>0</v>
      </c>
      <c r="BJ326" s="12" t="s">
        <v>83</v>
      </c>
      <c r="BK326" s="86">
        <f>ROUND(I326*H326,2)</f>
        <v>0</v>
      </c>
      <c r="BL326" s="12" t="s">
        <v>148</v>
      </c>
      <c r="BM326" s="143" t="s">
        <v>662</v>
      </c>
    </row>
    <row r="327" spans="2:65" s="1" customFormat="1" ht="44.25" customHeight="1">
      <c r="B327" s="132"/>
      <c r="C327" s="133" t="s">
        <v>663</v>
      </c>
      <c r="D327" s="133" t="s">
        <v>144</v>
      </c>
      <c r="E327" s="134" t="s">
        <v>664</v>
      </c>
      <c r="F327" s="135" t="s">
        <v>665</v>
      </c>
      <c r="G327" s="136" t="s">
        <v>234</v>
      </c>
      <c r="H327" s="137">
        <v>2.5</v>
      </c>
      <c r="I327" s="138"/>
      <c r="J327" s="138">
        <f>ROUND(I327*H327,2)</f>
        <v>0</v>
      </c>
      <c r="K327" s="139"/>
      <c r="L327" s="26"/>
      <c r="M327" s="140" t="s">
        <v>1</v>
      </c>
      <c r="N327" s="113" t="s">
        <v>40</v>
      </c>
      <c r="O327" s="141">
        <v>0.98</v>
      </c>
      <c r="P327" s="141">
        <f>O327*H327</f>
        <v>2.4500000000000002</v>
      </c>
      <c r="Q327" s="141">
        <v>0</v>
      </c>
      <c r="R327" s="141">
        <f>Q327*H327</f>
        <v>0</v>
      </c>
      <c r="S327" s="141">
        <v>0.44</v>
      </c>
      <c r="T327" s="142">
        <f>S327*H327</f>
        <v>1.1000000000000001</v>
      </c>
      <c r="AR327" s="143" t="s">
        <v>148</v>
      </c>
      <c r="AT327" s="143" t="s">
        <v>144</v>
      </c>
      <c r="AU327" s="143" t="s">
        <v>83</v>
      </c>
      <c r="AY327" s="12" t="s">
        <v>143</v>
      </c>
      <c r="BE327" s="86">
        <f>IF(N327="základní",J327,0)</f>
        <v>0</v>
      </c>
      <c r="BF327" s="86">
        <f>IF(N327="snížená",J327,0)</f>
        <v>0</v>
      </c>
      <c r="BG327" s="86">
        <f>IF(N327="zákl. přenesená",J327,0)</f>
        <v>0</v>
      </c>
      <c r="BH327" s="86">
        <f>IF(N327="sníž. přenesená",J327,0)</f>
        <v>0</v>
      </c>
      <c r="BI327" s="86">
        <f>IF(N327="nulová",J327,0)</f>
        <v>0</v>
      </c>
      <c r="BJ327" s="12" t="s">
        <v>83</v>
      </c>
      <c r="BK327" s="86">
        <f>ROUND(I327*H327,2)</f>
        <v>0</v>
      </c>
      <c r="BL327" s="12" t="s">
        <v>148</v>
      </c>
      <c r="BM327" s="143" t="s">
        <v>666</v>
      </c>
    </row>
    <row r="328" spans="2:65" s="1" customFormat="1">
      <c r="B328" s="26"/>
      <c r="D328" s="144" t="s">
        <v>150</v>
      </c>
      <c r="F328" s="145" t="s">
        <v>667</v>
      </c>
      <c r="L328" s="26"/>
      <c r="M328" s="146"/>
      <c r="T328" s="50"/>
      <c r="AT328" s="12" t="s">
        <v>150</v>
      </c>
      <c r="AU328" s="12" t="s">
        <v>83</v>
      </c>
    </row>
    <row r="329" spans="2:65" s="1" customFormat="1" ht="37.799999999999997" customHeight="1">
      <c r="B329" s="132"/>
      <c r="C329" s="133" t="s">
        <v>668</v>
      </c>
      <c r="D329" s="133" t="s">
        <v>144</v>
      </c>
      <c r="E329" s="134" t="s">
        <v>288</v>
      </c>
      <c r="F329" s="135" t="s">
        <v>289</v>
      </c>
      <c r="G329" s="136" t="s">
        <v>234</v>
      </c>
      <c r="H329" s="137">
        <v>2.5</v>
      </c>
      <c r="I329" s="138"/>
      <c r="J329" s="138">
        <f>ROUND(I329*H329,2)</f>
        <v>0</v>
      </c>
      <c r="K329" s="139"/>
      <c r="L329" s="26"/>
      <c r="M329" s="140" t="s">
        <v>1</v>
      </c>
      <c r="N329" s="113" t="s">
        <v>40</v>
      </c>
      <c r="O329" s="141">
        <v>5.7000000000000002E-2</v>
      </c>
      <c r="P329" s="141">
        <f>O329*H329</f>
        <v>0.14250000000000002</v>
      </c>
      <c r="Q329" s="141">
        <v>0</v>
      </c>
      <c r="R329" s="141">
        <f>Q329*H329</f>
        <v>0</v>
      </c>
      <c r="S329" s="141">
        <v>0</v>
      </c>
      <c r="T329" s="142">
        <f>S329*H329</f>
        <v>0</v>
      </c>
      <c r="AR329" s="143" t="s">
        <v>148</v>
      </c>
      <c r="AT329" s="143" t="s">
        <v>144</v>
      </c>
      <c r="AU329" s="143" t="s">
        <v>83</v>
      </c>
      <c r="AY329" s="12" t="s">
        <v>143</v>
      </c>
      <c r="BE329" s="86">
        <f>IF(N329="základní",J329,0)</f>
        <v>0</v>
      </c>
      <c r="BF329" s="86">
        <f>IF(N329="snížená",J329,0)</f>
        <v>0</v>
      </c>
      <c r="BG329" s="86">
        <f>IF(N329="zákl. přenesená",J329,0)</f>
        <v>0</v>
      </c>
      <c r="BH329" s="86">
        <f>IF(N329="sníž. přenesená",J329,0)</f>
        <v>0</v>
      </c>
      <c r="BI329" s="86">
        <f>IF(N329="nulová",J329,0)</f>
        <v>0</v>
      </c>
      <c r="BJ329" s="12" t="s">
        <v>83</v>
      </c>
      <c r="BK329" s="86">
        <f>ROUND(I329*H329,2)</f>
        <v>0</v>
      </c>
      <c r="BL329" s="12" t="s">
        <v>148</v>
      </c>
      <c r="BM329" s="143" t="s">
        <v>669</v>
      </c>
    </row>
    <row r="330" spans="2:65" s="1" customFormat="1">
      <c r="B330" s="26"/>
      <c r="D330" s="144" t="s">
        <v>150</v>
      </c>
      <c r="F330" s="145" t="s">
        <v>291</v>
      </c>
      <c r="L330" s="26"/>
      <c r="M330" s="146"/>
      <c r="T330" s="50"/>
      <c r="AT330" s="12" t="s">
        <v>150</v>
      </c>
      <c r="AU330" s="12" t="s">
        <v>83</v>
      </c>
    </row>
    <row r="331" spans="2:65" s="1" customFormat="1" ht="24.15" customHeight="1">
      <c r="B331" s="132"/>
      <c r="C331" s="147" t="s">
        <v>670</v>
      </c>
      <c r="D331" s="147" t="s">
        <v>166</v>
      </c>
      <c r="E331" s="148" t="s">
        <v>671</v>
      </c>
      <c r="F331" s="149" t="s">
        <v>672</v>
      </c>
      <c r="G331" s="150" t="s">
        <v>245</v>
      </c>
      <c r="H331" s="151">
        <v>0.53100000000000003</v>
      </c>
      <c r="I331" s="152"/>
      <c r="J331" s="152">
        <f>ROUND(I331*H331,2)</f>
        <v>0</v>
      </c>
      <c r="K331" s="153"/>
      <c r="L331" s="154"/>
      <c r="M331" s="155" t="s">
        <v>1</v>
      </c>
      <c r="N331" s="156" t="s">
        <v>40</v>
      </c>
      <c r="O331" s="141">
        <v>0</v>
      </c>
      <c r="P331" s="141">
        <f>O331*H331</f>
        <v>0</v>
      </c>
      <c r="Q331" s="141">
        <v>1</v>
      </c>
      <c r="R331" s="141">
        <f>Q331*H331</f>
        <v>0.53100000000000003</v>
      </c>
      <c r="S331" s="141">
        <v>0</v>
      </c>
      <c r="T331" s="142">
        <f>S331*H331</f>
        <v>0</v>
      </c>
      <c r="AR331" s="143" t="s">
        <v>169</v>
      </c>
      <c r="AT331" s="143" t="s">
        <v>166</v>
      </c>
      <c r="AU331" s="143" t="s">
        <v>83</v>
      </c>
      <c r="AY331" s="12" t="s">
        <v>143</v>
      </c>
      <c r="BE331" s="86">
        <f>IF(N331="základní",J331,0)</f>
        <v>0</v>
      </c>
      <c r="BF331" s="86">
        <f>IF(N331="snížená",J331,0)</f>
        <v>0</v>
      </c>
      <c r="BG331" s="86">
        <f>IF(N331="zákl. přenesená",J331,0)</f>
        <v>0</v>
      </c>
      <c r="BH331" s="86">
        <f>IF(N331="sníž. přenesená",J331,0)</f>
        <v>0</v>
      </c>
      <c r="BI331" s="86">
        <f>IF(N331="nulová",J331,0)</f>
        <v>0</v>
      </c>
      <c r="BJ331" s="12" t="s">
        <v>83</v>
      </c>
      <c r="BK331" s="86">
        <f>ROUND(I331*H331,2)</f>
        <v>0</v>
      </c>
      <c r="BL331" s="12" t="s">
        <v>148</v>
      </c>
      <c r="BM331" s="143" t="s">
        <v>673</v>
      </c>
    </row>
    <row r="332" spans="2:65" s="1" customFormat="1" ht="44.25" customHeight="1">
      <c r="B332" s="132"/>
      <c r="C332" s="133" t="s">
        <v>674</v>
      </c>
      <c r="D332" s="133" t="s">
        <v>144</v>
      </c>
      <c r="E332" s="134" t="s">
        <v>309</v>
      </c>
      <c r="F332" s="135" t="s">
        <v>310</v>
      </c>
      <c r="G332" s="136" t="s">
        <v>234</v>
      </c>
      <c r="H332" s="137">
        <v>39.5</v>
      </c>
      <c r="I332" s="138"/>
      <c r="J332" s="138">
        <f>ROUND(I332*H332,2)</f>
        <v>0</v>
      </c>
      <c r="K332" s="139"/>
      <c r="L332" s="26"/>
      <c r="M332" s="140" t="s">
        <v>1</v>
      </c>
      <c r="N332" s="113" t="s">
        <v>40</v>
      </c>
      <c r="O332" s="141">
        <v>0.17</v>
      </c>
      <c r="P332" s="141">
        <f>O332*H332</f>
        <v>6.7150000000000007</v>
      </c>
      <c r="Q332" s="141">
        <v>0</v>
      </c>
      <c r="R332" s="141">
        <f>Q332*H332</f>
        <v>0</v>
      </c>
      <c r="S332" s="141">
        <v>0</v>
      </c>
      <c r="T332" s="142">
        <f>S332*H332</f>
        <v>0</v>
      </c>
      <c r="AR332" s="143" t="s">
        <v>148</v>
      </c>
      <c r="AT332" s="143" t="s">
        <v>144</v>
      </c>
      <c r="AU332" s="143" t="s">
        <v>83</v>
      </c>
      <c r="AY332" s="12" t="s">
        <v>143</v>
      </c>
      <c r="BE332" s="86">
        <f>IF(N332="základní",J332,0)</f>
        <v>0</v>
      </c>
      <c r="BF332" s="86">
        <f>IF(N332="snížená",J332,0)</f>
        <v>0</v>
      </c>
      <c r="BG332" s="86">
        <f>IF(N332="zákl. přenesená",J332,0)</f>
        <v>0</v>
      </c>
      <c r="BH332" s="86">
        <f>IF(N332="sníž. přenesená",J332,0)</f>
        <v>0</v>
      </c>
      <c r="BI332" s="86">
        <f>IF(N332="nulová",J332,0)</f>
        <v>0</v>
      </c>
      <c r="BJ332" s="12" t="s">
        <v>83</v>
      </c>
      <c r="BK332" s="86">
        <f>ROUND(I332*H332,2)</f>
        <v>0</v>
      </c>
      <c r="BL332" s="12" t="s">
        <v>148</v>
      </c>
      <c r="BM332" s="143" t="s">
        <v>675</v>
      </c>
    </row>
    <row r="333" spans="2:65" s="1" customFormat="1">
      <c r="B333" s="26"/>
      <c r="D333" s="144" t="s">
        <v>150</v>
      </c>
      <c r="F333" s="145" t="s">
        <v>312</v>
      </c>
      <c r="L333" s="26"/>
      <c r="M333" s="146"/>
      <c r="T333" s="50"/>
      <c r="AT333" s="12" t="s">
        <v>150</v>
      </c>
      <c r="AU333" s="12" t="s">
        <v>83</v>
      </c>
    </row>
    <row r="334" spans="2:65" s="1" customFormat="1" ht="24.15" customHeight="1">
      <c r="B334" s="132"/>
      <c r="C334" s="133" t="s">
        <v>676</v>
      </c>
      <c r="D334" s="133" t="s">
        <v>144</v>
      </c>
      <c r="E334" s="134" t="s">
        <v>314</v>
      </c>
      <c r="F334" s="135" t="s">
        <v>315</v>
      </c>
      <c r="G334" s="136" t="s">
        <v>234</v>
      </c>
      <c r="H334" s="137">
        <v>39.5</v>
      </c>
      <c r="I334" s="138"/>
      <c r="J334" s="138">
        <f>ROUND(I334*H334,2)</f>
        <v>0</v>
      </c>
      <c r="K334" s="139"/>
      <c r="L334" s="26"/>
      <c r="M334" s="140" t="s">
        <v>1</v>
      </c>
      <c r="N334" s="113" t="s">
        <v>40</v>
      </c>
      <c r="O334" s="141">
        <v>4.8000000000000001E-2</v>
      </c>
      <c r="P334" s="141">
        <f>O334*H334</f>
        <v>1.8960000000000001</v>
      </c>
      <c r="Q334" s="141">
        <v>0</v>
      </c>
      <c r="R334" s="141">
        <f>Q334*H334</f>
        <v>0</v>
      </c>
      <c r="S334" s="141">
        <v>0</v>
      </c>
      <c r="T334" s="142">
        <f>S334*H334</f>
        <v>0</v>
      </c>
      <c r="AR334" s="143" t="s">
        <v>148</v>
      </c>
      <c r="AT334" s="143" t="s">
        <v>144</v>
      </c>
      <c r="AU334" s="143" t="s">
        <v>83</v>
      </c>
      <c r="AY334" s="12" t="s">
        <v>143</v>
      </c>
      <c r="BE334" s="86">
        <f>IF(N334="základní",J334,0)</f>
        <v>0</v>
      </c>
      <c r="BF334" s="86">
        <f>IF(N334="snížená",J334,0)</f>
        <v>0</v>
      </c>
      <c r="BG334" s="86">
        <f>IF(N334="zákl. přenesená",J334,0)</f>
        <v>0</v>
      </c>
      <c r="BH334" s="86">
        <f>IF(N334="sníž. přenesená",J334,0)</f>
        <v>0</v>
      </c>
      <c r="BI334" s="86">
        <f>IF(N334="nulová",J334,0)</f>
        <v>0</v>
      </c>
      <c r="BJ334" s="12" t="s">
        <v>83</v>
      </c>
      <c r="BK334" s="86">
        <f>ROUND(I334*H334,2)</f>
        <v>0</v>
      </c>
      <c r="BL334" s="12" t="s">
        <v>148</v>
      </c>
      <c r="BM334" s="143" t="s">
        <v>677</v>
      </c>
    </row>
    <row r="335" spans="2:65" s="1" customFormat="1">
      <c r="B335" s="26"/>
      <c r="D335" s="144" t="s">
        <v>150</v>
      </c>
      <c r="F335" s="145" t="s">
        <v>317</v>
      </c>
      <c r="L335" s="26"/>
      <c r="M335" s="146"/>
      <c r="T335" s="50"/>
      <c r="AT335" s="12" t="s">
        <v>150</v>
      </c>
      <c r="AU335" s="12" t="s">
        <v>83</v>
      </c>
    </row>
    <row r="336" spans="2:65" s="1" customFormat="1" ht="24.15" customHeight="1">
      <c r="B336" s="132"/>
      <c r="C336" s="133" t="s">
        <v>678</v>
      </c>
      <c r="D336" s="133" t="s">
        <v>144</v>
      </c>
      <c r="E336" s="134" t="s">
        <v>319</v>
      </c>
      <c r="F336" s="135" t="s">
        <v>320</v>
      </c>
      <c r="G336" s="136" t="s">
        <v>147</v>
      </c>
      <c r="H336" s="137">
        <v>1</v>
      </c>
      <c r="I336" s="138"/>
      <c r="J336" s="138">
        <f>ROUND(I336*H336,2)</f>
        <v>0</v>
      </c>
      <c r="K336" s="139"/>
      <c r="L336" s="26"/>
      <c r="M336" s="140" t="s">
        <v>1</v>
      </c>
      <c r="N336" s="113" t="s">
        <v>40</v>
      </c>
      <c r="O336" s="141">
        <v>1.6839999999999999</v>
      </c>
      <c r="P336" s="141">
        <f>O336*H336</f>
        <v>1.6839999999999999</v>
      </c>
      <c r="Q336" s="141">
        <v>0</v>
      </c>
      <c r="R336" s="141">
        <f>Q336*H336</f>
        <v>0</v>
      </c>
      <c r="S336" s="141">
        <v>0.26200000000000001</v>
      </c>
      <c r="T336" s="142">
        <f>S336*H336</f>
        <v>0.26200000000000001</v>
      </c>
      <c r="AR336" s="143" t="s">
        <v>148</v>
      </c>
      <c r="AT336" s="143" t="s">
        <v>144</v>
      </c>
      <c r="AU336" s="143" t="s">
        <v>83</v>
      </c>
      <c r="AY336" s="12" t="s">
        <v>143</v>
      </c>
      <c r="BE336" s="86">
        <f>IF(N336="základní",J336,0)</f>
        <v>0</v>
      </c>
      <c r="BF336" s="86">
        <f>IF(N336="snížená",J336,0)</f>
        <v>0</v>
      </c>
      <c r="BG336" s="86">
        <f>IF(N336="zákl. přenesená",J336,0)</f>
        <v>0</v>
      </c>
      <c r="BH336" s="86">
        <f>IF(N336="sníž. přenesená",J336,0)</f>
        <v>0</v>
      </c>
      <c r="BI336" s="86">
        <f>IF(N336="nulová",J336,0)</f>
        <v>0</v>
      </c>
      <c r="BJ336" s="12" t="s">
        <v>83</v>
      </c>
      <c r="BK336" s="86">
        <f>ROUND(I336*H336,2)</f>
        <v>0</v>
      </c>
      <c r="BL336" s="12" t="s">
        <v>148</v>
      </c>
      <c r="BM336" s="143" t="s">
        <v>679</v>
      </c>
    </row>
    <row r="337" spans="2:65" s="1" customFormat="1">
      <c r="B337" s="26"/>
      <c r="D337" s="144" t="s">
        <v>150</v>
      </c>
      <c r="F337" s="145" t="s">
        <v>322</v>
      </c>
      <c r="L337" s="26"/>
      <c r="M337" s="146"/>
      <c r="T337" s="50"/>
      <c r="AT337" s="12" t="s">
        <v>150</v>
      </c>
      <c r="AU337" s="12" t="s">
        <v>83</v>
      </c>
    </row>
    <row r="338" spans="2:65" s="1" customFormat="1" ht="49.05" customHeight="1">
      <c r="B338" s="132"/>
      <c r="C338" s="133" t="s">
        <v>680</v>
      </c>
      <c r="D338" s="133" t="s">
        <v>144</v>
      </c>
      <c r="E338" s="134" t="s">
        <v>324</v>
      </c>
      <c r="F338" s="135" t="s">
        <v>325</v>
      </c>
      <c r="G338" s="136" t="s">
        <v>147</v>
      </c>
      <c r="H338" s="137">
        <v>1</v>
      </c>
      <c r="I338" s="138"/>
      <c r="J338" s="138">
        <f>ROUND(I338*H338,2)</f>
        <v>0</v>
      </c>
      <c r="K338" s="139"/>
      <c r="L338" s="26"/>
      <c r="M338" s="140" t="s">
        <v>1</v>
      </c>
      <c r="N338" s="113" t="s">
        <v>40</v>
      </c>
      <c r="O338" s="141">
        <v>0.98599999999999999</v>
      </c>
      <c r="P338" s="141">
        <f>O338*H338</f>
        <v>0.98599999999999999</v>
      </c>
      <c r="Q338" s="141">
        <v>6.1199999999999996E-3</v>
      </c>
      <c r="R338" s="141">
        <f>Q338*H338</f>
        <v>6.1199999999999996E-3</v>
      </c>
      <c r="S338" s="141">
        <v>0</v>
      </c>
      <c r="T338" s="142">
        <f>S338*H338</f>
        <v>0</v>
      </c>
      <c r="AR338" s="143" t="s">
        <v>148</v>
      </c>
      <c r="AT338" s="143" t="s">
        <v>144</v>
      </c>
      <c r="AU338" s="143" t="s">
        <v>83</v>
      </c>
      <c r="AY338" s="12" t="s">
        <v>143</v>
      </c>
      <c r="BE338" s="86">
        <f>IF(N338="základní",J338,0)</f>
        <v>0</v>
      </c>
      <c r="BF338" s="86">
        <f>IF(N338="snížená",J338,0)</f>
        <v>0</v>
      </c>
      <c r="BG338" s="86">
        <f>IF(N338="zákl. přenesená",J338,0)</f>
        <v>0</v>
      </c>
      <c r="BH338" s="86">
        <f>IF(N338="sníž. přenesená",J338,0)</f>
        <v>0</v>
      </c>
      <c r="BI338" s="86">
        <f>IF(N338="nulová",J338,0)</f>
        <v>0</v>
      </c>
      <c r="BJ338" s="12" t="s">
        <v>83</v>
      </c>
      <c r="BK338" s="86">
        <f>ROUND(I338*H338,2)</f>
        <v>0</v>
      </c>
      <c r="BL338" s="12" t="s">
        <v>148</v>
      </c>
      <c r="BM338" s="143" t="s">
        <v>681</v>
      </c>
    </row>
    <row r="339" spans="2:65" s="1" customFormat="1">
      <c r="B339" s="26"/>
      <c r="D339" s="144" t="s">
        <v>150</v>
      </c>
      <c r="F339" s="145" t="s">
        <v>327</v>
      </c>
      <c r="L339" s="26"/>
      <c r="M339" s="146"/>
      <c r="T339" s="50"/>
      <c r="AT339" s="12" t="s">
        <v>150</v>
      </c>
      <c r="AU339" s="12" t="s">
        <v>83</v>
      </c>
    </row>
    <row r="340" spans="2:65" s="1" customFormat="1" ht="16.5" customHeight="1">
      <c r="B340" s="132"/>
      <c r="C340" s="147" t="s">
        <v>682</v>
      </c>
      <c r="D340" s="147" t="s">
        <v>166</v>
      </c>
      <c r="E340" s="148" t="s">
        <v>217</v>
      </c>
      <c r="F340" s="149" t="s">
        <v>218</v>
      </c>
      <c r="G340" s="150" t="s">
        <v>147</v>
      </c>
      <c r="H340" s="151">
        <v>1</v>
      </c>
      <c r="I340" s="152"/>
      <c r="J340" s="152">
        <f>ROUND(I340*H340,2)</f>
        <v>0</v>
      </c>
      <c r="K340" s="153"/>
      <c r="L340" s="154"/>
      <c r="M340" s="155" t="s">
        <v>1</v>
      </c>
      <c r="N340" s="156" t="s">
        <v>40</v>
      </c>
      <c r="O340" s="141">
        <v>0</v>
      </c>
      <c r="P340" s="141">
        <f>O340*H340</f>
        <v>0</v>
      </c>
      <c r="Q340" s="141">
        <v>5.5999999999999995E-4</v>
      </c>
      <c r="R340" s="141">
        <f>Q340*H340</f>
        <v>5.5999999999999995E-4</v>
      </c>
      <c r="S340" s="141">
        <v>0</v>
      </c>
      <c r="T340" s="142">
        <f>S340*H340</f>
        <v>0</v>
      </c>
      <c r="AR340" s="143" t="s">
        <v>169</v>
      </c>
      <c r="AT340" s="143" t="s">
        <v>166</v>
      </c>
      <c r="AU340" s="143" t="s">
        <v>83</v>
      </c>
      <c r="AY340" s="12" t="s">
        <v>143</v>
      </c>
      <c r="BE340" s="86">
        <f>IF(N340="základní",J340,0)</f>
        <v>0</v>
      </c>
      <c r="BF340" s="86">
        <f>IF(N340="snížená",J340,0)</f>
        <v>0</v>
      </c>
      <c r="BG340" s="86">
        <f>IF(N340="zákl. přenesená",J340,0)</f>
        <v>0</v>
      </c>
      <c r="BH340" s="86">
        <f>IF(N340="sníž. přenesená",J340,0)</f>
        <v>0</v>
      </c>
      <c r="BI340" s="86">
        <f>IF(N340="nulová",J340,0)</f>
        <v>0</v>
      </c>
      <c r="BJ340" s="12" t="s">
        <v>83</v>
      </c>
      <c r="BK340" s="86">
        <f>ROUND(I340*H340,2)</f>
        <v>0</v>
      </c>
      <c r="BL340" s="12" t="s">
        <v>148</v>
      </c>
      <c r="BM340" s="143" t="s">
        <v>683</v>
      </c>
    </row>
    <row r="341" spans="2:65" s="1" customFormat="1" ht="16.5" customHeight="1">
      <c r="B341" s="132"/>
      <c r="C341" s="147" t="s">
        <v>684</v>
      </c>
      <c r="D341" s="147" t="s">
        <v>166</v>
      </c>
      <c r="E341" s="148" t="s">
        <v>221</v>
      </c>
      <c r="F341" s="149" t="s">
        <v>222</v>
      </c>
      <c r="G341" s="150" t="s">
        <v>147</v>
      </c>
      <c r="H341" s="151">
        <v>1</v>
      </c>
      <c r="I341" s="152"/>
      <c r="J341" s="152">
        <f>ROUND(I341*H341,2)</f>
        <v>0</v>
      </c>
      <c r="K341" s="153"/>
      <c r="L341" s="154"/>
      <c r="M341" s="155" t="s">
        <v>1</v>
      </c>
      <c r="N341" s="156" t="s">
        <v>40</v>
      </c>
      <c r="O341" s="141">
        <v>0</v>
      </c>
      <c r="P341" s="141">
        <f>O341*H341</f>
        <v>0</v>
      </c>
      <c r="Q341" s="141">
        <v>0</v>
      </c>
      <c r="R341" s="141">
        <f>Q341*H341</f>
        <v>0</v>
      </c>
      <c r="S341" s="141">
        <v>0</v>
      </c>
      <c r="T341" s="142">
        <f>S341*H341</f>
        <v>0</v>
      </c>
      <c r="AR341" s="143" t="s">
        <v>169</v>
      </c>
      <c r="AT341" s="143" t="s">
        <v>166</v>
      </c>
      <c r="AU341" s="143" t="s">
        <v>83</v>
      </c>
      <c r="AY341" s="12" t="s">
        <v>143</v>
      </c>
      <c r="BE341" s="86">
        <f>IF(N341="základní",J341,0)</f>
        <v>0</v>
      </c>
      <c r="BF341" s="86">
        <f>IF(N341="snížená",J341,0)</f>
        <v>0</v>
      </c>
      <c r="BG341" s="86">
        <f>IF(N341="zákl. přenesená",J341,0)</f>
        <v>0</v>
      </c>
      <c r="BH341" s="86">
        <f>IF(N341="sníž. přenesená",J341,0)</f>
        <v>0</v>
      </c>
      <c r="BI341" s="86">
        <f>IF(N341="nulová",J341,0)</f>
        <v>0</v>
      </c>
      <c r="BJ341" s="12" t="s">
        <v>83</v>
      </c>
      <c r="BK341" s="86">
        <f>ROUND(I341*H341,2)</f>
        <v>0</v>
      </c>
      <c r="BL341" s="12" t="s">
        <v>148</v>
      </c>
      <c r="BM341" s="143" t="s">
        <v>685</v>
      </c>
    </row>
    <row r="342" spans="2:65" s="1" customFormat="1" ht="55.5" customHeight="1">
      <c r="B342" s="132"/>
      <c r="C342" s="133" t="s">
        <v>686</v>
      </c>
      <c r="D342" s="133" t="s">
        <v>144</v>
      </c>
      <c r="E342" s="134" t="s">
        <v>333</v>
      </c>
      <c r="F342" s="135" t="s">
        <v>334</v>
      </c>
      <c r="G342" s="136" t="s">
        <v>190</v>
      </c>
      <c r="H342" s="137">
        <v>77</v>
      </c>
      <c r="I342" s="138"/>
      <c r="J342" s="138">
        <f>ROUND(I342*H342,2)</f>
        <v>0</v>
      </c>
      <c r="K342" s="139"/>
      <c r="L342" s="26"/>
      <c r="M342" s="140" t="s">
        <v>1</v>
      </c>
      <c r="N342" s="113" t="s">
        <v>40</v>
      </c>
      <c r="O342" s="141">
        <v>1.69</v>
      </c>
      <c r="P342" s="141">
        <f>O342*H342</f>
        <v>130.13</v>
      </c>
      <c r="Q342" s="141">
        <v>0</v>
      </c>
      <c r="R342" s="141">
        <f>Q342*H342</f>
        <v>0</v>
      </c>
      <c r="S342" s="141">
        <v>0</v>
      </c>
      <c r="T342" s="142">
        <f>S342*H342</f>
        <v>0</v>
      </c>
      <c r="AR342" s="143" t="s">
        <v>148</v>
      </c>
      <c r="AT342" s="143" t="s">
        <v>144</v>
      </c>
      <c r="AU342" s="143" t="s">
        <v>83</v>
      </c>
      <c r="AY342" s="12" t="s">
        <v>143</v>
      </c>
      <c r="BE342" s="86">
        <f>IF(N342="základní",J342,0)</f>
        <v>0</v>
      </c>
      <c r="BF342" s="86">
        <f>IF(N342="snížená",J342,0)</f>
        <v>0</v>
      </c>
      <c r="BG342" s="86">
        <f>IF(N342="zákl. přenesená",J342,0)</f>
        <v>0</v>
      </c>
      <c r="BH342" s="86">
        <f>IF(N342="sníž. přenesená",J342,0)</f>
        <v>0</v>
      </c>
      <c r="BI342" s="86">
        <f>IF(N342="nulová",J342,0)</f>
        <v>0</v>
      </c>
      <c r="BJ342" s="12" t="s">
        <v>83</v>
      </c>
      <c r="BK342" s="86">
        <f>ROUND(I342*H342,2)</f>
        <v>0</v>
      </c>
      <c r="BL342" s="12" t="s">
        <v>148</v>
      </c>
      <c r="BM342" s="143" t="s">
        <v>687</v>
      </c>
    </row>
    <row r="343" spans="2:65" s="1" customFormat="1">
      <c r="B343" s="26"/>
      <c r="D343" s="144" t="s">
        <v>150</v>
      </c>
      <c r="F343" s="145" t="s">
        <v>336</v>
      </c>
      <c r="L343" s="26"/>
      <c r="M343" s="146"/>
      <c r="T343" s="50"/>
      <c r="AT343" s="12" t="s">
        <v>150</v>
      </c>
      <c r="AU343" s="12" t="s">
        <v>83</v>
      </c>
    </row>
    <row r="344" spans="2:65" s="1" customFormat="1" ht="55.5" customHeight="1">
      <c r="B344" s="132"/>
      <c r="C344" s="133" t="s">
        <v>688</v>
      </c>
      <c r="D344" s="133" t="s">
        <v>144</v>
      </c>
      <c r="E344" s="134" t="s">
        <v>341</v>
      </c>
      <c r="F344" s="135" t="s">
        <v>342</v>
      </c>
      <c r="G344" s="136" t="s">
        <v>190</v>
      </c>
      <c r="H344" s="137">
        <v>77</v>
      </c>
      <c r="I344" s="138"/>
      <c r="J344" s="138">
        <f>ROUND(I344*H344,2)</f>
        <v>0</v>
      </c>
      <c r="K344" s="139"/>
      <c r="L344" s="26"/>
      <c r="M344" s="140" t="s">
        <v>1</v>
      </c>
      <c r="N344" s="113" t="s">
        <v>40</v>
      </c>
      <c r="O344" s="141">
        <v>0.312</v>
      </c>
      <c r="P344" s="141">
        <f>O344*H344</f>
        <v>24.024000000000001</v>
      </c>
      <c r="Q344" s="141">
        <v>0</v>
      </c>
      <c r="R344" s="141">
        <f>Q344*H344</f>
        <v>0</v>
      </c>
      <c r="S344" s="141">
        <v>0</v>
      </c>
      <c r="T344" s="142">
        <f>S344*H344</f>
        <v>0</v>
      </c>
      <c r="AR344" s="143" t="s">
        <v>148</v>
      </c>
      <c r="AT344" s="143" t="s">
        <v>144</v>
      </c>
      <c r="AU344" s="143" t="s">
        <v>83</v>
      </c>
      <c r="AY344" s="12" t="s">
        <v>143</v>
      </c>
      <c r="BE344" s="86">
        <f>IF(N344="základní",J344,0)</f>
        <v>0</v>
      </c>
      <c r="BF344" s="86">
        <f>IF(N344="snížená",J344,0)</f>
        <v>0</v>
      </c>
      <c r="BG344" s="86">
        <f>IF(N344="zákl. přenesená",J344,0)</f>
        <v>0</v>
      </c>
      <c r="BH344" s="86">
        <f>IF(N344="sníž. přenesená",J344,0)</f>
        <v>0</v>
      </c>
      <c r="BI344" s="86">
        <f>IF(N344="nulová",J344,0)</f>
        <v>0</v>
      </c>
      <c r="BJ344" s="12" t="s">
        <v>83</v>
      </c>
      <c r="BK344" s="86">
        <f>ROUND(I344*H344,2)</f>
        <v>0</v>
      </c>
      <c r="BL344" s="12" t="s">
        <v>148</v>
      </c>
      <c r="BM344" s="143" t="s">
        <v>689</v>
      </c>
    </row>
    <row r="345" spans="2:65" s="1" customFormat="1">
      <c r="B345" s="26"/>
      <c r="D345" s="144" t="s">
        <v>150</v>
      </c>
      <c r="F345" s="145" t="s">
        <v>344</v>
      </c>
      <c r="L345" s="26"/>
      <c r="M345" s="146"/>
      <c r="T345" s="50"/>
      <c r="AT345" s="12" t="s">
        <v>150</v>
      </c>
      <c r="AU345" s="12" t="s">
        <v>83</v>
      </c>
    </row>
    <row r="346" spans="2:65" s="1" customFormat="1" ht="24.15" customHeight="1">
      <c r="B346" s="132"/>
      <c r="C346" s="133" t="s">
        <v>690</v>
      </c>
      <c r="D346" s="133" t="s">
        <v>144</v>
      </c>
      <c r="E346" s="134" t="s">
        <v>372</v>
      </c>
      <c r="F346" s="135" t="s">
        <v>373</v>
      </c>
      <c r="G346" s="136" t="s">
        <v>147</v>
      </c>
      <c r="H346" s="137">
        <v>2</v>
      </c>
      <c r="I346" s="138"/>
      <c r="J346" s="138">
        <f>ROUND(I346*H346,2)</f>
        <v>0</v>
      </c>
      <c r="K346" s="139"/>
      <c r="L346" s="26"/>
      <c r="M346" s="140" t="s">
        <v>1</v>
      </c>
      <c r="N346" s="113" t="s">
        <v>40</v>
      </c>
      <c r="O346" s="141">
        <v>1.9E-2</v>
      </c>
      <c r="P346" s="141">
        <f>O346*H346</f>
        <v>3.7999999999999999E-2</v>
      </c>
      <c r="Q346" s="141">
        <v>7.6E-3</v>
      </c>
      <c r="R346" s="141">
        <f>Q346*H346</f>
        <v>1.52E-2</v>
      </c>
      <c r="S346" s="141">
        <v>0</v>
      </c>
      <c r="T346" s="142">
        <f>S346*H346</f>
        <v>0</v>
      </c>
      <c r="AR346" s="143" t="s">
        <v>148</v>
      </c>
      <c r="AT346" s="143" t="s">
        <v>144</v>
      </c>
      <c r="AU346" s="143" t="s">
        <v>83</v>
      </c>
      <c r="AY346" s="12" t="s">
        <v>143</v>
      </c>
      <c r="BE346" s="86">
        <f>IF(N346="základní",J346,0)</f>
        <v>0</v>
      </c>
      <c r="BF346" s="86">
        <f>IF(N346="snížená",J346,0)</f>
        <v>0</v>
      </c>
      <c r="BG346" s="86">
        <f>IF(N346="zákl. přenesená",J346,0)</f>
        <v>0</v>
      </c>
      <c r="BH346" s="86">
        <f>IF(N346="sníž. přenesená",J346,0)</f>
        <v>0</v>
      </c>
      <c r="BI346" s="86">
        <f>IF(N346="nulová",J346,0)</f>
        <v>0</v>
      </c>
      <c r="BJ346" s="12" t="s">
        <v>83</v>
      </c>
      <c r="BK346" s="86">
        <f>ROUND(I346*H346,2)</f>
        <v>0</v>
      </c>
      <c r="BL346" s="12" t="s">
        <v>148</v>
      </c>
      <c r="BM346" s="143" t="s">
        <v>691</v>
      </c>
    </row>
    <row r="347" spans="2:65" s="1" customFormat="1">
      <c r="B347" s="26"/>
      <c r="D347" s="144" t="s">
        <v>150</v>
      </c>
      <c r="F347" s="145" t="s">
        <v>375</v>
      </c>
      <c r="L347" s="26"/>
      <c r="M347" s="146"/>
      <c r="T347" s="50"/>
      <c r="AT347" s="12" t="s">
        <v>150</v>
      </c>
      <c r="AU347" s="12" t="s">
        <v>83</v>
      </c>
    </row>
    <row r="348" spans="2:65" s="1" customFormat="1" ht="24.15" customHeight="1">
      <c r="B348" s="132"/>
      <c r="C348" s="133" t="s">
        <v>692</v>
      </c>
      <c r="D348" s="133" t="s">
        <v>144</v>
      </c>
      <c r="E348" s="134" t="s">
        <v>377</v>
      </c>
      <c r="F348" s="135" t="s">
        <v>378</v>
      </c>
      <c r="G348" s="136" t="s">
        <v>147</v>
      </c>
      <c r="H348" s="137">
        <v>5</v>
      </c>
      <c r="I348" s="138"/>
      <c r="J348" s="138">
        <f>ROUND(I348*H348,2)</f>
        <v>0</v>
      </c>
      <c r="K348" s="139"/>
      <c r="L348" s="26"/>
      <c r="M348" s="140" t="s">
        <v>1</v>
      </c>
      <c r="N348" s="113" t="s">
        <v>40</v>
      </c>
      <c r="O348" s="141">
        <v>1.9E-2</v>
      </c>
      <c r="P348" s="141">
        <f>O348*H348</f>
        <v>9.5000000000000001E-2</v>
      </c>
      <c r="Q348" s="141">
        <v>3.8E-3</v>
      </c>
      <c r="R348" s="141">
        <f>Q348*H348</f>
        <v>1.9E-2</v>
      </c>
      <c r="S348" s="141">
        <v>0</v>
      </c>
      <c r="T348" s="142">
        <f>S348*H348</f>
        <v>0</v>
      </c>
      <c r="AR348" s="143" t="s">
        <v>148</v>
      </c>
      <c r="AT348" s="143" t="s">
        <v>144</v>
      </c>
      <c r="AU348" s="143" t="s">
        <v>83</v>
      </c>
      <c r="AY348" s="12" t="s">
        <v>143</v>
      </c>
      <c r="BE348" s="86">
        <f>IF(N348="základní",J348,0)</f>
        <v>0</v>
      </c>
      <c r="BF348" s="86">
        <f>IF(N348="snížená",J348,0)</f>
        <v>0</v>
      </c>
      <c r="BG348" s="86">
        <f>IF(N348="zákl. přenesená",J348,0)</f>
        <v>0</v>
      </c>
      <c r="BH348" s="86">
        <f>IF(N348="sníž. přenesená",J348,0)</f>
        <v>0</v>
      </c>
      <c r="BI348" s="86">
        <f>IF(N348="nulová",J348,0)</f>
        <v>0</v>
      </c>
      <c r="BJ348" s="12" t="s">
        <v>83</v>
      </c>
      <c r="BK348" s="86">
        <f>ROUND(I348*H348,2)</f>
        <v>0</v>
      </c>
      <c r="BL348" s="12" t="s">
        <v>148</v>
      </c>
      <c r="BM348" s="143" t="s">
        <v>693</v>
      </c>
    </row>
    <row r="349" spans="2:65" s="1" customFormat="1">
      <c r="B349" s="26"/>
      <c r="D349" s="144" t="s">
        <v>150</v>
      </c>
      <c r="F349" s="145" t="s">
        <v>380</v>
      </c>
      <c r="L349" s="26"/>
      <c r="M349" s="146"/>
      <c r="T349" s="50"/>
      <c r="AT349" s="12" t="s">
        <v>150</v>
      </c>
      <c r="AU349" s="12" t="s">
        <v>83</v>
      </c>
    </row>
    <row r="350" spans="2:65" s="1" customFormat="1" ht="37.799999999999997" customHeight="1">
      <c r="B350" s="132"/>
      <c r="C350" s="133" t="s">
        <v>694</v>
      </c>
      <c r="D350" s="133" t="s">
        <v>144</v>
      </c>
      <c r="E350" s="134" t="s">
        <v>387</v>
      </c>
      <c r="F350" s="135" t="s">
        <v>388</v>
      </c>
      <c r="G350" s="136" t="s">
        <v>190</v>
      </c>
      <c r="H350" s="137">
        <v>77</v>
      </c>
      <c r="I350" s="138"/>
      <c r="J350" s="138">
        <f>ROUND(I350*H350,2)</f>
        <v>0</v>
      </c>
      <c r="K350" s="139"/>
      <c r="L350" s="26"/>
      <c r="M350" s="140" t="s">
        <v>1</v>
      </c>
      <c r="N350" s="113" t="s">
        <v>40</v>
      </c>
      <c r="O350" s="141">
        <v>6.5000000000000002E-2</v>
      </c>
      <c r="P350" s="141">
        <f>O350*H350</f>
        <v>5.0049999999999999</v>
      </c>
      <c r="Q350" s="141">
        <v>0</v>
      </c>
      <c r="R350" s="141">
        <f>Q350*H350</f>
        <v>0</v>
      </c>
      <c r="S350" s="141">
        <v>0</v>
      </c>
      <c r="T350" s="142">
        <f>S350*H350</f>
        <v>0</v>
      </c>
      <c r="AR350" s="143" t="s">
        <v>148</v>
      </c>
      <c r="AT350" s="143" t="s">
        <v>144</v>
      </c>
      <c r="AU350" s="143" t="s">
        <v>83</v>
      </c>
      <c r="AY350" s="12" t="s">
        <v>143</v>
      </c>
      <c r="BE350" s="86">
        <f>IF(N350="základní",J350,0)</f>
        <v>0</v>
      </c>
      <c r="BF350" s="86">
        <f>IF(N350="snížená",J350,0)</f>
        <v>0</v>
      </c>
      <c r="BG350" s="86">
        <f>IF(N350="zákl. přenesená",J350,0)</f>
        <v>0</v>
      </c>
      <c r="BH350" s="86">
        <f>IF(N350="sníž. přenesená",J350,0)</f>
        <v>0</v>
      </c>
      <c r="BI350" s="86">
        <f>IF(N350="nulová",J350,0)</f>
        <v>0</v>
      </c>
      <c r="BJ350" s="12" t="s">
        <v>83</v>
      </c>
      <c r="BK350" s="86">
        <f>ROUND(I350*H350,2)</f>
        <v>0</v>
      </c>
      <c r="BL350" s="12" t="s">
        <v>148</v>
      </c>
      <c r="BM350" s="143" t="s">
        <v>695</v>
      </c>
    </row>
    <row r="351" spans="2:65" s="1" customFormat="1">
      <c r="B351" s="26"/>
      <c r="D351" s="144" t="s">
        <v>150</v>
      </c>
      <c r="F351" s="145" t="s">
        <v>390</v>
      </c>
      <c r="L351" s="26"/>
      <c r="M351" s="146"/>
      <c r="T351" s="50"/>
      <c r="AT351" s="12" t="s">
        <v>150</v>
      </c>
      <c r="AU351" s="12" t="s">
        <v>83</v>
      </c>
    </row>
    <row r="352" spans="2:65" s="1" customFormat="1" ht="16.5" customHeight="1">
      <c r="B352" s="132"/>
      <c r="C352" s="147" t="s">
        <v>696</v>
      </c>
      <c r="D352" s="147" t="s">
        <v>166</v>
      </c>
      <c r="E352" s="148" t="s">
        <v>297</v>
      </c>
      <c r="F352" s="149" t="s">
        <v>298</v>
      </c>
      <c r="G352" s="150" t="s">
        <v>245</v>
      </c>
      <c r="H352" s="151">
        <v>13.09</v>
      </c>
      <c r="I352" s="152"/>
      <c r="J352" s="152">
        <f>ROUND(I352*H352,2)</f>
        <v>0</v>
      </c>
      <c r="K352" s="153"/>
      <c r="L352" s="154"/>
      <c r="M352" s="155" t="s">
        <v>1</v>
      </c>
      <c r="N352" s="156" t="s">
        <v>40</v>
      </c>
      <c r="O352" s="141">
        <v>0</v>
      </c>
      <c r="P352" s="141">
        <f>O352*H352</f>
        <v>0</v>
      </c>
      <c r="Q352" s="141">
        <v>1</v>
      </c>
      <c r="R352" s="141">
        <f>Q352*H352</f>
        <v>13.09</v>
      </c>
      <c r="S352" s="141">
        <v>0</v>
      </c>
      <c r="T352" s="142">
        <f>S352*H352</f>
        <v>0</v>
      </c>
      <c r="AR352" s="143" t="s">
        <v>169</v>
      </c>
      <c r="AT352" s="143" t="s">
        <v>166</v>
      </c>
      <c r="AU352" s="143" t="s">
        <v>83</v>
      </c>
      <c r="AY352" s="12" t="s">
        <v>143</v>
      </c>
      <c r="BE352" s="86">
        <f>IF(N352="základní",J352,0)</f>
        <v>0</v>
      </c>
      <c r="BF352" s="86">
        <f>IF(N352="snížená",J352,0)</f>
        <v>0</v>
      </c>
      <c r="BG352" s="86">
        <f>IF(N352="zákl. přenesená",J352,0)</f>
        <v>0</v>
      </c>
      <c r="BH352" s="86">
        <f>IF(N352="sníž. přenesená",J352,0)</f>
        <v>0</v>
      </c>
      <c r="BI352" s="86">
        <f>IF(N352="nulová",J352,0)</f>
        <v>0</v>
      </c>
      <c r="BJ352" s="12" t="s">
        <v>83</v>
      </c>
      <c r="BK352" s="86">
        <f>ROUND(I352*H352,2)</f>
        <v>0</v>
      </c>
      <c r="BL352" s="12" t="s">
        <v>148</v>
      </c>
      <c r="BM352" s="143" t="s">
        <v>697</v>
      </c>
    </row>
    <row r="353" spans="2:65" s="1" customFormat="1" ht="37.799999999999997" customHeight="1">
      <c r="B353" s="132"/>
      <c r="C353" s="133" t="s">
        <v>698</v>
      </c>
      <c r="D353" s="133" t="s">
        <v>144</v>
      </c>
      <c r="E353" s="134" t="s">
        <v>396</v>
      </c>
      <c r="F353" s="135" t="s">
        <v>397</v>
      </c>
      <c r="G353" s="136" t="s">
        <v>190</v>
      </c>
      <c r="H353" s="137">
        <v>110</v>
      </c>
      <c r="I353" s="138"/>
      <c r="J353" s="138">
        <f>ROUND(I353*H353,2)</f>
        <v>0</v>
      </c>
      <c r="K353" s="139"/>
      <c r="L353" s="26"/>
      <c r="M353" s="140" t="s">
        <v>1</v>
      </c>
      <c r="N353" s="113" t="s">
        <v>40</v>
      </c>
      <c r="O353" s="141">
        <v>9.0999999999999998E-2</v>
      </c>
      <c r="P353" s="141">
        <f>O353*H353</f>
        <v>10.01</v>
      </c>
      <c r="Q353" s="141">
        <v>0</v>
      </c>
      <c r="R353" s="141">
        <f>Q353*H353</f>
        <v>0</v>
      </c>
      <c r="S353" s="141">
        <v>0</v>
      </c>
      <c r="T353" s="142">
        <f>S353*H353</f>
        <v>0</v>
      </c>
      <c r="AR353" s="143" t="s">
        <v>148</v>
      </c>
      <c r="AT353" s="143" t="s">
        <v>144</v>
      </c>
      <c r="AU353" s="143" t="s">
        <v>83</v>
      </c>
      <c r="AY353" s="12" t="s">
        <v>143</v>
      </c>
      <c r="BE353" s="86">
        <f>IF(N353="základní",J353,0)</f>
        <v>0</v>
      </c>
      <c r="BF353" s="86">
        <f>IF(N353="snížená",J353,0)</f>
        <v>0</v>
      </c>
      <c r="BG353" s="86">
        <f>IF(N353="zákl. přenesená",J353,0)</f>
        <v>0</v>
      </c>
      <c r="BH353" s="86">
        <f>IF(N353="sníž. přenesená",J353,0)</f>
        <v>0</v>
      </c>
      <c r="BI353" s="86">
        <f>IF(N353="nulová",J353,0)</f>
        <v>0</v>
      </c>
      <c r="BJ353" s="12" t="s">
        <v>83</v>
      </c>
      <c r="BK353" s="86">
        <f>ROUND(I353*H353,2)</f>
        <v>0</v>
      </c>
      <c r="BL353" s="12" t="s">
        <v>148</v>
      </c>
      <c r="BM353" s="143" t="s">
        <v>699</v>
      </c>
    </row>
    <row r="354" spans="2:65" s="1" customFormat="1">
      <c r="B354" s="26"/>
      <c r="D354" s="144" t="s">
        <v>150</v>
      </c>
      <c r="F354" s="145" t="s">
        <v>399</v>
      </c>
      <c r="L354" s="26"/>
      <c r="M354" s="146"/>
      <c r="T354" s="50"/>
      <c r="AT354" s="12" t="s">
        <v>150</v>
      </c>
      <c r="AU354" s="12" t="s">
        <v>83</v>
      </c>
    </row>
    <row r="355" spans="2:65" s="1" customFormat="1" ht="49.05" customHeight="1">
      <c r="B355" s="132"/>
      <c r="C355" s="133" t="s">
        <v>700</v>
      </c>
      <c r="D355" s="133" t="s">
        <v>144</v>
      </c>
      <c r="E355" s="134" t="s">
        <v>701</v>
      </c>
      <c r="F355" s="135" t="s">
        <v>702</v>
      </c>
      <c r="G355" s="136" t="s">
        <v>190</v>
      </c>
      <c r="H355" s="137">
        <v>110</v>
      </c>
      <c r="I355" s="138"/>
      <c r="J355" s="138">
        <f>ROUND(I355*H355,2)</f>
        <v>0</v>
      </c>
      <c r="K355" s="139"/>
      <c r="L355" s="26"/>
      <c r="M355" s="140" t="s">
        <v>1</v>
      </c>
      <c r="N355" s="113" t="s">
        <v>40</v>
      </c>
      <c r="O355" s="141">
        <v>0.14000000000000001</v>
      </c>
      <c r="P355" s="141">
        <f>O355*H355</f>
        <v>15.400000000000002</v>
      </c>
      <c r="Q355" s="141">
        <v>0</v>
      </c>
      <c r="R355" s="141">
        <f>Q355*H355</f>
        <v>0</v>
      </c>
      <c r="S355" s="141">
        <v>0</v>
      </c>
      <c r="T355" s="142">
        <f>S355*H355</f>
        <v>0</v>
      </c>
      <c r="AR355" s="143" t="s">
        <v>148</v>
      </c>
      <c r="AT355" s="143" t="s">
        <v>144</v>
      </c>
      <c r="AU355" s="143" t="s">
        <v>83</v>
      </c>
      <c r="AY355" s="12" t="s">
        <v>143</v>
      </c>
      <c r="BE355" s="86">
        <f>IF(N355="základní",J355,0)</f>
        <v>0</v>
      </c>
      <c r="BF355" s="86">
        <f>IF(N355="snížená",J355,0)</f>
        <v>0</v>
      </c>
      <c r="BG355" s="86">
        <f>IF(N355="zákl. přenesená",J355,0)</f>
        <v>0</v>
      </c>
      <c r="BH355" s="86">
        <f>IF(N355="sníž. přenesená",J355,0)</f>
        <v>0</v>
      </c>
      <c r="BI355" s="86">
        <f>IF(N355="nulová",J355,0)</f>
        <v>0</v>
      </c>
      <c r="BJ355" s="12" t="s">
        <v>83</v>
      </c>
      <c r="BK355" s="86">
        <f>ROUND(I355*H355,2)</f>
        <v>0</v>
      </c>
      <c r="BL355" s="12" t="s">
        <v>148</v>
      </c>
      <c r="BM355" s="143" t="s">
        <v>703</v>
      </c>
    </row>
    <row r="356" spans="2:65" s="1" customFormat="1">
      <c r="B356" s="26"/>
      <c r="D356" s="144" t="s">
        <v>150</v>
      </c>
      <c r="F356" s="145" t="s">
        <v>704</v>
      </c>
      <c r="L356" s="26"/>
      <c r="M356" s="146"/>
      <c r="T356" s="50"/>
      <c r="AT356" s="12" t="s">
        <v>150</v>
      </c>
      <c r="AU356" s="12" t="s">
        <v>83</v>
      </c>
    </row>
    <row r="357" spans="2:65" s="1" customFormat="1" ht="37.799999999999997" customHeight="1">
      <c r="B357" s="132"/>
      <c r="C357" s="133" t="s">
        <v>705</v>
      </c>
      <c r="D357" s="133" t="s">
        <v>144</v>
      </c>
      <c r="E357" s="134" t="s">
        <v>706</v>
      </c>
      <c r="F357" s="135" t="s">
        <v>707</v>
      </c>
      <c r="G357" s="136" t="s">
        <v>190</v>
      </c>
      <c r="H357" s="137">
        <v>110</v>
      </c>
      <c r="I357" s="138"/>
      <c r="J357" s="138">
        <f>ROUND(I357*H357,2)</f>
        <v>0</v>
      </c>
      <c r="K357" s="139"/>
      <c r="L357" s="26"/>
      <c r="M357" s="140" t="s">
        <v>1</v>
      </c>
      <c r="N357" s="113" t="s">
        <v>40</v>
      </c>
      <c r="O357" s="141">
        <v>0.124</v>
      </c>
      <c r="P357" s="141">
        <f>O357*H357</f>
        <v>13.64</v>
      </c>
      <c r="Q357" s="141">
        <v>0</v>
      </c>
      <c r="R357" s="141">
        <f>Q357*H357</f>
        <v>0</v>
      </c>
      <c r="S357" s="141">
        <v>0</v>
      </c>
      <c r="T357" s="142">
        <f>S357*H357</f>
        <v>0</v>
      </c>
      <c r="AR357" s="143" t="s">
        <v>148</v>
      </c>
      <c r="AT357" s="143" t="s">
        <v>144</v>
      </c>
      <c r="AU357" s="143" t="s">
        <v>83</v>
      </c>
      <c r="AY357" s="12" t="s">
        <v>143</v>
      </c>
      <c r="BE357" s="86">
        <f>IF(N357="základní",J357,0)</f>
        <v>0</v>
      </c>
      <c r="BF357" s="86">
        <f>IF(N357="snížená",J357,0)</f>
        <v>0</v>
      </c>
      <c r="BG357" s="86">
        <f>IF(N357="zákl. přenesená",J357,0)</f>
        <v>0</v>
      </c>
      <c r="BH357" s="86">
        <f>IF(N357="sníž. přenesená",J357,0)</f>
        <v>0</v>
      </c>
      <c r="BI357" s="86">
        <f>IF(N357="nulová",J357,0)</f>
        <v>0</v>
      </c>
      <c r="BJ357" s="12" t="s">
        <v>83</v>
      </c>
      <c r="BK357" s="86">
        <f>ROUND(I357*H357,2)</f>
        <v>0</v>
      </c>
      <c r="BL357" s="12" t="s">
        <v>148</v>
      </c>
      <c r="BM357" s="143" t="s">
        <v>708</v>
      </c>
    </row>
    <row r="358" spans="2:65" s="1" customFormat="1">
      <c r="B358" s="26"/>
      <c r="D358" s="144" t="s">
        <v>150</v>
      </c>
      <c r="F358" s="145" t="s">
        <v>709</v>
      </c>
      <c r="L358" s="26"/>
      <c r="M358" s="146"/>
      <c r="T358" s="50"/>
      <c r="AT358" s="12" t="s">
        <v>150</v>
      </c>
      <c r="AU358" s="12" t="s">
        <v>83</v>
      </c>
    </row>
    <row r="359" spans="2:65" s="1" customFormat="1" ht="37.799999999999997" customHeight="1">
      <c r="B359" s="132"/>
      <c r="C359" s="133" t="s">
        <v>710</v>
      </c>
      <c r="D359" s="133" t="s">
        <v>144</v>
      </c>
      <c r="E359" s="134" t="s">
        <v>422</v>
      </c>
      <c r="F359" s="135" t="s">
        <v>423</v>
      </c>
      <c r="G359" s="136" t="s">
        <v>190</v>
      </c>
      <c r="H359" s="137">
        <v>77</v>
      </c>
      <c r="I359" s="138"/>
      <c r="J359" s="138">
        <f>ROUND(I359*H359,2)</f>
        <v>0</v>
      </c>
      <c r="K359" s="139"/>
      <c r="L359" s="26"/>
      <c r="M359" s="140" t="s">
        <v>1</v>
      </c>
      <c r="N359" s="113" t="s">
        <v>40</v>
      </c>
      <c r="O359" s="141">
        <v>2.7E-2</v>
      </c>
      <c r="P359" s="141">
        <f>O359*H359</f>
        <v>2.0790000000000002</v>
      </c>
      <c r="Q359" s="141">
        <v>1.2E-4</v>
      </c>
      <c r="R359" s="141">
        <f>Q359*H359</f>
        <v>9.2399999999999999E-3</v>
      </c>
      <c r="S359" s="141">
        <v>0</v>
      </c>
      <c r="T359" s="142">
        <f>S359*H359</f>
        <v>0</v>
      </c>
      <c r="AR359" s="143" t="s">
        <v>148</v>
      </c>
      <c r="AT359" s="143" t="s">
        <v>144</v>
      </c>
      <c r="AU359" s="143" t="s">
        <v>83</v>
      </c>
      <c r="AY359" s="12" t="s">
        <v>143</v>
      </c>
      <c r="BE359" s="86">
        <f>IF(N359="základní",J359,0)</f>
        <v>0</v>
      </c>
      <c r="BF359" s="86">
        <f>IF(N359="snížená",J359,0)</f>
        <v>0</v>
      </c>
      <c r="BG359" s="86">
        <f>IF(N359="zákl. přenesená",J359,0)</f>
        <v>0</v>
      </c>
      <c r="BH359" s="86">
        <f>IF(N359="sníž. přenesená",J359,0)</f>
        <v>0</v>
      </c>
      <c r="BI359" s="86">
        <f>IF(N359="nulová",J359,0)</f>
        <v>0</v>
      </c>
      <c r="BJ359" s="12" t="s">
        <v>83</v>
      </c>
      <c r="BK359" s="86">
        <f>ROUND(I359*H359,2)</f>
        <v>0</v>
      </c>
      <c r="BL359" s="12" t="s">
        <v>148</v>
      </c>
      <c r="BM359" s="143" t="s">
        <v>711</v>
      </c>
    </row>
    <row r="360" spans="2:65" s="1" customFormat="1">
      <c r="B360" s="26"/>
      <c r="D360" s="144" t="s">
        <v>150</v>
      </c>
      <c r="F360" s="145" t="s">
        <v>425</v>
      </c>
      <c r="L360" s="26"/>
      <c r="M360" s="146"/>
      <c r="T360" s="50"/>
      <c r="AT360" s="12" t="s">
        <v>150</v>
      </c>
      <c r="AU360" s="12" t="s">
        <v>83</v>
      </c>
    </row>
    <row r="361" spans="2:65" s="1" customFormat="1" ht="24.15" customHeight="1">
      <c r="B361" s="132"/>
      <c r="C361" s="147" t="s">
        <v>712</v>
      </c>
      <c r="D361" s="147" t="s">
        <v>166</v>
      </c>
      <c r="E361" s="148" t="s">
        <v>713</v>
      </c>
      <c r="F361" s="149" t="s">
        <v>714</v>
      </c>
      <c r="G361" s="150" t="s">
        <v>190</v>
      </c>
      <c r="H361" s="151">
        <v>110</v>
      </c>
      <c r="I361" s="152"/>
      <c r="J361" s="152">
        <f>ROUND(I361*H361,2)</f>
        <v>0</v>
      </c>
      <c r="K361" s="153"/>
      <c r="L361" s="154"/>
      <c r="M361" s="155" t="s">
        <v>1</v>
      </c>
      <c r="N361" s="156" t="s">
        <v>40</v>
      </c>
      <c r="O361" s="141">
        <v>0</v>
      </c>
      <c r="P361" s="141">
        <f>O361*H361</f>
        <v>0</v>
      </c>
      <c r="Q361" s="141">
        <v>5.5000000000000003E-4</v>
      </c>
      <c r="R361" s="141">
        <f>Q361*H361</f>
        <v>6.0500000000000005E-2</v>
      </c>
      <c r="S361" s="141">
        <v>0</v>
      </c>
      <c r="T361" s="142">
        <f>S361*H361</f>
        <v>0</v>
      </c>
      <c r="AR361" s="143" t="s">
        <v>169</v>
      </c>
      <c r="AT361" s="143" t="s">
        <v>166</v>
      </c>
      <c r="AU361" s="143" t="s">
        <v>83</v>
      </c>
      <c r="AY361" s="12" t="s">
        <v>143</v>
      </c>
      <c r="BE361" s="86">
        <f>IF(N361="základní",J361,0)</f>
        <v>0</v>
      </c>
      <c r="BF361" s="86">
        <f>IF(N361="snížená",J361,0)</f>
        <v>0</v>
      </c>
      <c r="BG361" s="86">
        <f>IF(N361="zákl. přenesená",J361,0)</f>
        <v>0</v>
      </c>
      <c r="BH361" s="86">
        <f>IF(N361="sníž. přenesená",J361,0)</f>
        <v>0</v>
      </c>
      <c r="BI361" s="86">
        <f>IF(N361="nulová",J361,0)</f>
        <v>0</v>
      </c>
      <c r="BJ361" s="12" t="s">
        <v>83</v>
      </c>
      <c r="BK361" s="86">
        <f>ROUND(I361*H361,2)</f>
        <v>0</v>
      </c>
      <c r="BL361" s="12" t="s">
        <v>148</v>
      </c>
      <c r="BM361" s="143" t="s">
        <v>715</v>
      </c>
    </row>
    <row r="362" spans="2:65" s="1" customFormat="1" ht="16.5" customHeight="1">
      <c r="B362" s="132"/>
      <c r="C362" s="147" t="s">
        <v>716</v>
      </c>
      <c r="D362" s="147" t="s">
        <v>166</v>
      </c>
      <c r="E362" s="148" t="s">
        <v>540</v>
      </c>
      <c r="F362" s="149" t="s">
        <v>541</v>
      </c>
      <c r="G362" s="150" t="s">
        <v>210</v>
      </c>
      <c r="H362" s="151">
        <v>0.11</v>
      </c>
      <c r="I362" s="152"/>
      <c r="J362" s="152">
        <f>ROUND(I362*H362,2)</f>
        <v>0</v>
      </c>
      <c r="K362" s="153"/>
      <c r="L362" s="154"/>
      <c r="M362" s="155" t="s">
        <v>1</v>
      </c>
      <c r="N362" s="156" t="s">
        <v>40</v>
      </c>
      <c r="O362" s="141">
        <v>0</v>
      </c>
      <c r="P362" s="141">
        <f>O362*H362</f>
        <v>0</v>
      </c>
      <c r="Q362" s="141">
        <v>2.1141000000000001</v>
      </c>
      <c r="R362" s="141">
        <f>Q362*H362</f>
        <v>0.23255100000000001</v>
      </c>
      <c r="S362" s="141">
        <v>0</v>
      </c>
      <c r="T362" s="142">
        <f>S362*H362</f>
        <v>0</v>
      </c>
      <c r="AR362" s="143" t="s">
        <v>169</v>
      </c>
      <c r="AT362" s="143" t="s">
        <v>166</v>
      </c>
      <c r="AU362" s="143" t="s">
        <v>83</v>
      </c>
      <c r="AY362" s="12" t="s">
        <v>143</v>
      </c>
      <c r="BE362" s="86">
        <f>IF(N362="základní",J362,0)</f>
        <v>0</v>
      </c>
      <c r="BF362" s="86">
        <f>IF(N362="snížená",J362,0)</f>
        <v>0</v>
      </c>
      <c r="BG362" s="86">
        <f>IF(N362="zákl. přenesená",J362,0)</f>
        <v>0</v>
      </c>
      <c r="BH362" s="86">
        <f>IF(N362="sníž. přenesená",J362,0)</f>
        <v>0</v>
      </c>
      <c r="BI362" s="86">
        <f>IF(N362="nulová",J362,0)</f>
        <v>0</v>
      </c>
      <c r="BJ362" s="12" t="s">
        <v>83</v>
      </c>
      <c r="BK362" s="86">
        <f>ROUND(I362*H362,2)</f>
        <v>0</v>
      </c>
      <c r="BL362" s="12" t="s">
        <v>148</v>
      </c>
      <c r="BM362" s="143" t="s">
        <v>717</v>
      </c>
    </row>
    <row r="363" spans="2:65" s="1" customFormat="1" ht="16.5" customHeight="1">
      <c r="B363" s="132"/>
      <c r="C363" s="147" t="s">
        <v>718</v>
      </c>
      <c r="D363" s="147" t="s">
        <v>166</v>
      </c>
      <c r="E363" s="148" t="s">
        <v>427</v>
      </c>
      <c r="F363" s="149" t="s">
        <v>428</v>
      </c>
      <c r="G363" s="150" t="s">
        <v>190</v>
      </c>
      <c r="H363" s="151">
        <v>77</v>
      </c>
      <c r="I363" s="152"/>
      <c r="J363" s="152">
        <f>ROUND(I363*H363,2)</f>
        <v>0</v>
      </c>
      <c r="K363" s="153"/>
      <c r="L363" s="154"/>
      <c r="M363" s="155" t="s">
        <v>1</v>
      </c>
      <c r="N363" s="156" t="s">
        <v>40</v>
      </c>
      <c r="O363" s="141">
        <v>0</v>
      </c>
      <c r="P363" s="141">
        <f>O363*H363</f>
        <v>0</v>
      </c>
      <c r="Q363" s="141">
        <v>3.0000000000000001E-5</v>
      </c>
      <c r="R363" s="141">
        <f>Q363*H363</f>
        <v>2.31E-3</v>
      </c>
      <c r="S363" s="141">
        <v>0</v>
      </c>
      <c r="T363" s="142">
        <f>S363*H363</f>
        <v>0</v>
      </c>
      <c r="AR363" s="143" t="s">
        <v>169</v>
      </c>
      <c r="AT363" s="143" t="s">
        <v>166</v>
      </c>
      <c r="AU363" s="143" t="s">
        <v>83</v>
      </c>
      <c r="AY363" s="12" t="s">
        <v>143</v>
      </c>
      <c r="BE363" s="86">
        <f>IF(N363="základní",J363,0)</f>
        <v>0</v>
      </c>
      <c r="BF363" s="86">
        <f>IF(N363="snížená",J363,0)</f>
        <v>0</v>
      </c>
      <c r="BG363" s="86">
        <f>IF(N363="zákl. přenesená",J363,0)</f>
        <v>0</v>
      </c>
      <c r="BH363" s="86">
        <f>IF(N363="sníž. přenesená",J363,0)</f>
        <v>0</v>
      </c>
      <c r="BI363" s="86">
        <f>IF(N363="nulová",J363,0)</f>
        <v>0</v>
      </c>
      <c r="BJ363" s="12" t="s">
        <v>83</v>
      </c>
      <c r="BK363" s="86">
        <f>ROUND(I363*H363,2)</f>
        <v>0</v>
      </c>
      <c r="BL363" s="12" t="s">
        <v>148</v>
      </c>
      <c r="BM363" s="143" t="s">
        <v>719</v>
      </c>
    </row>
    <row r="364" spans="2:65" s="10" customFormat="1" ht="25.95" customHeight="1">
      <c r="B364" s="123"/>
      <c r="D364" s="124" t="s">
        <v>74</v>
      </c>
      <c r="E364" s="125" t="s">
        <v>720</v>
      </c>
      <c r="F364" s="125" t="s">
        <v>721</v>
      </c>
      <c r="J364" s="126">
        <f>BK364</f>
        <v>0</v>
      </c>
      <c r="L364" s="123"/>
      <c r="M364" s="127"/>
      <c r="P364" s="128">
        <f>SUM(P365:P383)</f>
        <v>2.01315</v>
      </c>
      <c r="R364" s="128">
        <f>SUM(R365:R383)</f>
        <v>5.0532000000000007E-3</v>
      </c>
      <c r="T364" s="129">
        <f>SUM(T365:T383)</f>
        <v>7.5000000000000002E-4</v>
      </c>
      <c r="AR364" s="124" t="s">
        <v>83</v>
      </c>
      <c r="AT364" s="130" t="s">
        <v>74</v>
      </c>
      <c r="AU364" s="130" t="s">
        <v>75</v>
      </c>
      <c r="AY364" s="124" t="s">
        <v>143</v>
      </c>
      <c r="BK364" s="131">
        <f>SUM(BK365:BK383)</f>
        <v>0</v>
      </c>
    </row>
    <row r="365" spans="2:65" s="1" customFormat="1" ht="49.05" customHeight="1">
      <c r="B365" s="132"/>
      <c r="C365" s="133" t="s">
        <v>722</v>
      </c>
      <c r="D365" s="133" t="s">
        <v>144</v>
      </c>
      <c r="E365" s="134" t="s">
        <v>723</v>
      </c>
      <c r="F365" s="135" t="s">
        <v>724</v>
      </c>
      <c r="G365" s="136" t="s">
        <v>250</v>
      </c>
      <c r="H365" s="137">
        <v>0.15</v>
      </c>
      <c r="I365" s="138"/>
      <c r="J365" s="138">
        <f>ROUND(I365*H365,2)</f>
        <v>0</v>
      </c>
      <c r="K365" s="139"/>
      <c r="L365" s="26"/>
      <c r="M365" s="140" t="s">
        <v>1</v>
      </c>
      <c r="N365" s="113" t="s">
        <v>40</v>
      </c>
      <c r="O365" s="141">
        <v>3.1480000000000001</v>
      </c>
      <c r="P365" s="141">
        <f>O365*H365</f>
        <v>0.47220000000000001</v>
      </c>
      <c r="Q365" s="141">
        <v>0</v>
      </c>
      <c r="R365" s="141">
        <f>Q365*H365</f>
        <v>0</v>
      </c>
      <c r="S365" s="141">
        <v>0</v>
      </c>
      <c r="T365" s="142">
        <f>S365*H365</f>
        <v>0</v>
      </c>
      <c r="AR365" s="143" t="s">
        <v>148</v>
      </c>
      <c r="AT365" s="143" t="s">
        <v>144</v>
      </c>
      <c r="AU365" s="143" t="s">
        <v>83</v>
      </c>
      <c r="AY365" s="12" t="s">
        <v>143</v>
      </c>
      <c r="BE365" s="86">
        <f>IF(N365="základní",J365,0)</f>
        <v>0</v>
      </c>
      <c r="BF365" s="86">
        <f>IF(N365="snížená",J365,0)</f>
        <v>0</v>
      </c>
      <c r="BG365" s="86">
        <f>IF(N365="zákl. přenesená",J365,0)</f>
        <v>0</v>
      </c>
      <c r="BH365" s="86">
        <f>IF(N365="sníž. přenesená",J365,0)</f>
        <v>0</v>
      </c>
      <c r="BI365" s="86">
        <f>IF(N365="nulová",J365,0)</f>
        <v>0</v>
      </c>
      <c r="BJ365" s="12" t="s">
        <v>83</v>
      </c>
      <c r="BK365" s="86">
        <f>ROUND(I365*H365,2)</f>
        <v>0</v>
      </c>
      <c r="BL365" s="12" t="s">
        <v>148</v>
      </c>
      <c r="BM365" s="143" t="s">
        <v>725</v>
      </c>
    </row>
    <row r="366" spans="2:65" s="1" customFormat="1">
      <c r="B366" s="26"/>
      <c r="D366" s="144" t="s">
        <v>150</v>
      </c>
      <c r="F366" s="145" t="s">
        <v>726</v>
      </c>
      <c r="L366" s="26"/>
      <c r="M366" s="146"/>
      <c r="T366" s="50"/>
      <c r="AT366" s="12" t="s">
        <v>150</v>
      </c>
      <c r="AU366" s="12" t="s">
        <v>83</v>
      </c>
    </row>
    <row r="367" spans="2:65" s="1" customFormat="1" ht="49.05" customHeight="1">
      <c r="B367" s="132"/>
      <c r="C367" s="133" t="s">
        <v>727</v>
      </c>
      <c r="D367" s="133" t="s">
        <v>144</v>
      </c>
      <c r="E367" s="134" t="s">
        <v>479</v>
      </c>
      <c r="F367" s="135" t="s">
        <v>480</v>
      </c>
      <c r="G367" s="136" t="s">
        <v>250</v>
      </c>
      <c r="H367" s="137">
        <v>0.15</v>
      </c>
      <c r="I367" s="138"/>
      <c r="J367" s="138">
        <f>ROUND(I367*H367,2)</f>
        <v>0</v>
      </c>
      <c r="K367" s="139"/>
      <c r="L367" s="26"/>
      <c r="M367" s="140" t="s">
        <v>1</v>
      </c>
      <c r="N367" s="113" t="s">
        <v>40</v>
      </c>
      <c r="O367" s="141">
        <v>0.70899999999999996</v>
      </c>
      <c r="P367" s="141">
        <f>O367*H367</f>
        <v>0.10634999999999999</v>
      </c>
      <c r="Q367" s="141">
        <v>0</v>
      </c>
      <c r="R367" s="141">
        <f>Q367*H367</f>
        <v>0</v>
      </c>
      <c r="S367" s="141">
        <v>0</v>
      </c>
      <c r="T367" s="142">
        <f>S367*H367</f>
        <v>0</v>
      </c>
      <c r="AR367" s="143" t="s">
        <v>148</v>
      </c>
      <c r="AT367" s="143" t="s">
        <v>144</v>
      </c>
      <c r="AU367" s="143" t="s">
        <v>83</v>
      </c>
      <c r="AY367" s="12" t="s">
        <v>143</v>
      </c>
      <c r="BE367" s="86">
        <f>IF(N367="základní",J367,0)</f>
        <v>0</v>
      </c>
      <c r="BF367" s="86">
        <f>IF(N367="snížená",J367,0)</f>
        <v>0</v>
      </c>
      <c r="BG367" s="86">
        <f>IF(N367="zákl. přenesená",J367,0)</f>
        <v>0</v>
      </c>
      <c r="BH367" s="86">
        <f>IF(N367="sníž. přenesená",J367,0)</f>
        <v>0</v>
      </c>
      <c r="BI367" s="86">
        <f>IF(N367="nulová",J367,0)</f>
        <v>0</v>
      </c>
      <c r="BJ367" s="12" t="s">
        <v>83</v>
      </c>
      <c r="BK367" s="86">
        <f>ROUND(I367*H367,2)</f>
        <v>0</v>
      </c>
      <c r="BL367" s="12" t="s">
        <v>148</v>
      </c>
      <c r="BM367" s="143" t="s">
        <v>728</v>
      </c>
    </row>
    <row r="368" spans="2:65" s="1" customFormat="1">
      <c r="B368" s="26"/>
      <c r="D368" s="144" t="s">
        <v>150</v>
      </c>
      <c r="F368" s="145" t="s">
        <v>482</v>
      </c>
      <c r="L368" s="26"/>
      <c r="M368" s="146"/>
      <c r="T368" s="50"/>
      <c r="AT368" s="12" t="s">
        <v>150</v>
      </c>
      <c r="AU368" s="12" t="s">
        <v>83</v>
      </c>
    </row>
    <row r="369" spans="2:65" s="1" customFormat="1" ht="33" customHeight="1">
      <c r="B369" s="132"/>
      <c r="C369" s="133" t="s">
        <v>729</v>
      </c>
      <c r="D369" s="133" t="s">
        <v>144</v>
      </c>
      <c r="E369" s="134" t="s">
        <v>730</v>
      </c>
      <c r="F369" s="135" t="s">
        <v>731</v>
      </c>
      <c r="G369" s="136" t="s">
        <v>190</v>
      </c>
      <c r="H369" s="137">
        <v>1.5</v>
      </c>
      <c r="I369" s="138"/>
      <c r="J369" s="138">
        <f>ROUND(I369*H369,2)</f>
        <v>0</v>
      </c>
      <c r="K369" s="139"/>
      <c r="L369" s="26"/>
      <c r="M369" s="140" t="s">
        <v>1</v>
      </c>
      <c r="N369" s="113" t="s">
        <v>40</v>
      </c>
      <c r="O369" s="141">
        <v>6.5000000000000002E-2</v>
      </c>
      <c r="P369" s="141">
        <f>O369*H369</f>
        <v>9.7500000000000003E-2</v>
      </c>
      <c r="Q369" s="141">
        <v>0</v>
      </c>
      <c r="R369" s="141">
        <f>Q369*H369</f>
        <v>0</v>
      </c>
      <c r="S369" s="141">
        <v>5.0000000000000001E-4</v>
      </c>
      <c r="T369" s="142">
        <f>S369*H369</f>
        <v>7.5000000000000002E-4</v>
      </c>
      <c r="AR369" s="143" t="s">
        <v>148</v>
      </c>
      <c r="AT369" s="143" t="s">
        <v>144</v>
      </c>
      <c r="AU369" s="143" t="s">
        <v>83</v>
      </c>
      <c r="AY369" s="12" t="s">
        <v>143</v>
      </c>
      <c r="BE369" s="86">
        <f>IF(N369="základní",J369,0)</f>
        <v>0</v>
      </c>
      <c r="BF369" s="86">
        <f>IF(N369="snížená",J369,0)</f>
        <v>0</v>
      </c>
      <c r="BG369" s="86">
        <f>IF(N369="zákl. přenesená",J369,0)</f>
        <v>0</v>
      </c>
      <c r="BH369" s="86">
        <f>IF(N369="sníž. přenesená",J369,0)</f>
        <v>0</v>
      </c>
      <c r="BI369" s="86">
        <f>IF(N369="nulová",J369,0)</f>
        <v>0</v>
      </c>
      <c r="BJ369" s="12" t="s">
        <v>83</v>
      </c>
      <c r="BK369" s="86">
        <f>ROUND(I369*H369,2)</f>
        <v>0</v>
      </c>
      <c r="BL369" s="12" t="s">
        <v>148</v>
      </c>
      <c r="BM369" s="143" t="s">
        <v>732</v>
      </c>
    </row>
    <row r="370" spans="2:65" s="1" customFormat="1">
      <c r="B370" s="26"/>
      <c r="D370" s="144" t="s">
        <v>150</v>
      </c>
      <c r="F370" s="145" t="s">
        <v>733</v>
      </c>
      <c r="L370" s="26"/>
      <c r="M370" s="146"/>
      <c r="T370" s="50"/>
      <c r="AT370" s="12" t="s">
        <v>150</v>
      </c>
      <c r="AU370" s="12" t="s">
        <v>83</v>
      </c>
    </row>
    <row r="371" spans="2:65" s="1" customFormat="1" ht="24.15" customHeight="1">
      <c r="B371" s="132"/>
      <c r="C371" s="147" t="s">
        <v>734</v>
      </c>
      <c r="D371" s="147" t="s">
        <v>166</v>
      </c>
      <c r="E371" s="148" t="s">
        <v>529</v>
      </c>
      <c r="F371" s="149" t="s">
        <v>530</v>
      </c>
      <c r="G371" s="150" t="s">
        <v>190</v>
      </c>
      <c r="H371" s="151">
        <v>1.5</v>
      </c>
      <c r="I371" s="152"/>
      <c r="J371" s="152">
        <f>ROUND(I371*H371,2)</f>
        <v>0</v>
      </c>
      <c r="K371" s="153"/>
      <c r="L371" s="154"/>
      <c r="M371" s="155" t="s">
        <v>1</v>
      </c>
      <c r="N371" s="156" t="s">
        <v>40</v>
      </c>
      <c r="O371" s="141">
        <v>0</v>
      </c>
      <c r="P371" s="141">
        <f>O371*H371</f>
        <v>0</v>
      </c>
      <c r="Q371" s="141">
        <v>5.5000000000000003E-4</v>
      </c>
      <c r="R371" s="141">
        <f>Q371*H371</f>
        <v>8.25E-4</v>
      </c>
      <c r="S371" s="141">
        <v>0</v>
      </c>
      <c r="T371" s="142">
        <f>S371*H371</f>
        <v>0</v>
      </c>
      <c r="AR371" s="143" t="s">
        <v>169</v>
      </c>
      <c r="AT371" s="143" t="s">
        <v>166</v>
      </c>
      <c r="AU371" s="143" t="s">
        <v>83</v>
      </c>
      <c r="AY371" s="12" t="s">
        <v>143</v>
      </c>
      <c r="BE371" s="86">
        <f>IF(N371="základní",J371,0)</f>
        <v>0</v>
      </c>
      <c r="BF371" s="86">
        <f>IF(N371="snížená",J371,0)</f>
        <v>0</v>
      </c>
      <c r="BG371" s="86">
        <f>IF(N371="zákl. přenesená",J371,0)</f>
        <v>0</v>
      </c>
      <c r="BH371" s="86">
        <f>IF(N371="sníž. přenesená",J371,0)</f>
        <v>0</v>
      </c>
      <c r="BI371" s="86">
        <f>IF(N371="nulová",J371,0)</f>
        <v>0</v>
      </c>
      <c r="BJ371" s="12" t="s">
        <v>83</v>
      </c>
      <c r="BK371" s="86">
        <f>ROUND(I371*H371,2)</f>
        <v>0</v>
      </c>
      <c r="BL371" s="12" t="s">
        <v>148</v>
      </c>
      <c r="BM371" s="143" t="s">
        <v>735</v>
      </c>
    </row>
    <row r="372" spans="2:65" s="1" customFormat="1" ht="33" customHeight="1">
      <c r="B372" s="132"/>
      <c r="C372" s="133" t="s">
        <v>736</v>
      </c>
      <c r="D372" s="133" t="s">
        <v>144</v>
      </c>
      <c r="E372" s="134" t="s">
        <v>533</v>
      </c>
      <c r="F372" s="135" t="s">
        <v>534</v>
      </c>
      <c r="G372" s="136" t="s">
        <v>190</v>
      </c>
      <c r="H372" s="137">
        <v>1.5</v>
      </c>
      <c r="I372" s="138"/>
      <c r="J372" s="138">
        <f>ROUND(I372*H372,2)</f>
        <v>0</v>
      </c>
      <c r="K372" s="139"/>
      <c r="L372" s="26"/>
      <c r="M372" s="140" t="s">
        <v>1</v>
      </c>
      <c r="N372" s="113" t="s">
        <v>40</v>
      </c>
      <c r="O372" s="141">
        <v>0.13700000000000001</v>
      </c>
      <c r="P372" s="141">
        <f>O372*H372</f>
        <v>0.20550000000000002</v>
      </c>
      <c r="Q372" s="141">
        <v>0</v>
      </c>
      <c r="R372" s="141">
        <f>Q372*H372</f>
        <v>0</v>
      </c>
      <c r="S372" s="141">
        <v>0</v>
      </c>
      <c r="T372" s="142">
        <f>S372*H372</f>
        <v>0</v>
      </c>
      <c r="AR372" s="143" t="s">
        <v>148</v>
      </c>
      <c r="AT372" s="143" t="s">
        <v>144</v>
      </c>
      <c r="AU372" s="143" t="s">
        <v>83</v>
      </c>
      <c r="AY372" s="12" t="s">
        <v>143</v>
      </c>
      <c r="BE372" s="86">
        <f>IF(N372="základní",J372,0)</f>
        <v>0</v>
      </c>
      <c r="BF372" s="86">
        <f>IF(N372="snížená",J372,0)</f>
        <v>0</v>
      </c>
      <c r="BG372" s="86">
        <f>IF(N372="zákl. přenesená",J372,0)</f>
        <v>0</v>
      </c>
      <c r="BH372" s="86">
        <f>IF(N372="sníž. přenesená",J372,0)</f>
        <v>0</v>
      </c>
      <c r="BI372" s="86">
        <f>IF(N372="nulová",J372,0)</f>
        <v>0</v>
      </c>
      <c r="BJ372" s="12" t="s">
        <v>83</v>
      </c>
      <c r="BK372" s="86">
        <f>ROUND(I372*H372,2)</f>
        <v>0</v>
      </c>
      <c r="BL372" s="12" t="s">
        <v>148</v>
      </c>
      <c r="BM372" s="143" t="s">
        <v>737</v>
      </c>
    </row>
    <row r="373" spans="2:65" s="1" customFormat="1">
      <c r="B373" s="26"/>
      <c r="D373" s="144" t="s">
        <v>150</v>
      </c>
      <c r="F373" s="145" t="s">
        <v>536</v>
      </c>
      <c r="L373" s="26"/>
      <c r="M373" s="146"/>
      <c r="T373" s="50"/>
      <c r="AT373" s="12" t="s">
        <v>150</v>
      </c>
      <c r="AU373" s="12" t="s">
        <v>83</v>
      </c>
    </row>
    <row r="374" spans="2:65" s="1" customFormat="1" ht="16.5" customHeight="1">
      <c r="B374" s="132"/>
      <c r="C374" s="147" t="s">
        <v>738</v>
      </c>
      <c r="D374" s="147" t="s">
        <v>166</v>
      </c>
      <c r="E374" s="148" t="s">
        <v>540</v>
      </c>
      <c r="F374" s="149" t="s">
        <v>541</v>
      </c>
      <c r="G374" s="150" t="s">
        <v>210</v>
      </c>
      <c r="H374" s="151">
        <v>2E-3</v>
      </c>
      <c r="I374" s="152"/>
      <c r="J374" s="152">
        <f>ROUND(I374*H374,2)</f>
        <v>0</v>
      </c>
      <c r="K374" s="153"/>
      <c r="L374" s="154"/>
      <c r="M374" s="155" t="s">
        <v>1</v>
      </c>
      <c r="N374" s="156" t="s">
        <v>40</v>
      </c>
      <c r="O374" s="141">
        <v>0</v>
      </c>
      <c r="P374" s="141">
        <f>O374*H374</f>
        <v>0</v>
      </c>
      <c r="Q374" s="141">
        <v>2.1141000000000001</v>
      </c>
      <c r="R374" s="141">
        <f>Q374*H374</f>
        <v>4.2282000000000005E-3</v>
      </c>
      <c r="S374" s="141">
        <v>0</v>
      </c>
      <c r="T374" s="142">
        <f>S374*H374</f>
        <v>0</v>
      </c>
      <c r="AR374" s="143" t="s">
        <v>169</v>
      </c>
      <c r="AT374" s="143" t="s">
        <v>166</v>
      </c>
      <c r="AU374" s="143" t="s">
        <v>83</v>
      </c>
      <c r="AY374" s="12" t="s">
        <v>143</v>
      </c>
      <c r="BE374" s="86">
        <f>IF(N374="základní",J374,0)</f>
        <v>0</v>
      </c>
      <c r="BF374" s="86">
        <f>IF(N374="snížená",J374,0)</f>
        <v>0</v>
      </c>
      <c r="BG374" s="86">
        <f>IF(N374="zákl. přenesená",J374,0)</f>
        <v>0</v>
      </c>
      <c r="BH374" s="86">
        <f>IF(N374="sníž. přenesená",J374,0)</f>
        <v>0</v>
      </c>
      <c r="BI374" s="86">
        <f>IF(N374="nulová",J374,0)</f>
        <v>0</v>
      </c>
      <c r="BJ374" s="12" t="s">
        <v>83</v>
      </c>
      <c r="BK374" s="86">
        <f>ROUND(I374*H374,2)</f>
        <v>0</v>
      </c>
      <c r="BL374" s="12" t="s">
        <v>148</v>
      </c>
      <c r="BM374" s="143" t="s">
        <v>739</v>
      </c>
    </row>
    <row r="375" spans="2:65" s="1" customFormat="1" ht="49.05" customHeight="1">
      <c r="B375" s="132"/>
      <c r="C375" s="133" t="s">
        <v>740</v>
      </c>
      <c r="D375" s="133" t="s">
        <v>144</v>
      </c>
      <c r="E375" s="134" t="s">
        <v>546</v>
      </c>
      <c r="F375" s="135" t="s">
        <v>547</v>
      </c>
      <c r="G375" s="136" t="s">
        <v>190</v>
      </c>
      <c r="H375" s="137">
        <v>1.5</v>
      </c>
      <c r="I375" s="138"/>
      <c r="J375" s="138">
        <f>ROUND(I375*H375,2)</f>
        <v>0</v>
      </c>
      <c r="K375" s="139"/>
      <c r="L375" s="26"/>
      <c r="M375" s="140" t="s">
        <v>1</v>
      </c>
      <c r="N375" s="113" t="s">
        <v>40</v>
      </c>
      <c r="O375" s="141">
        <v>0.1</v>
      </c>
      <c r="P375" s="141">
        <f>O375*H375</f>
        <v>0.15000000000000002</v>
      </c>
      <c r="Q375" s="141">
        <v>0</v>
      </c>
      <c r="R375" s="141">
        <f>Q375*H375</f>
        <v>0</v>
      </c>
      <c r="S375" s="141">
        <v>0</v>
      </c>
      <c r="T375" s="142">
        <f>S375*H375</f>
        <v>0</v>
      </c>
      <c r="AR375" s="143" t="s">
        <v>148</v>
      </c>
      <c r="AT375" s="143" t="s">
        <v>144</v>
      </c>
      <c r="AU375" s="143" t="s">
        <v>83</v>
      </c>
      <c r="AY375" s="12" t="s">
        <v>143</v>
      </c>
      <c r="BE375" s="86">
        <f>IF(N375="základní",J375,0)</f>
        <v>0</v>
      </c>
      <c r="BF375" s="86">
        <f>IF(N375="snížená",J375,0)</f>
        <v>0</v>
      </c>
      <c r="BG375" s="86">
        <f>IF(N375="zákl. přenesená",J375,0)</f>
        <v>0</v>
      </c>
      <c r="BH375" s="86">
        <f>IF(N375="sníž. přenesená",J375,0)</f>
        <v>0</v>
      </c>
      <c r="BI375" s="86">
        <f>IF(N375="nulová",J375,0)</f>
        <v>0</v>
      </c>
      <c r="BJ375" s="12" t="s">
        <v>83</v>
      </c>
      <c r="BK375" s="86">
        <f>ROUND(I375*H375,2)</f>
        <v>0</v>
      </c>
      <c r="BL375" s="12" t="s">
        <v>148</v>
      </c>
      <c r="BM375" s="143" t="s">
        <v>741</v>
      </c>
    </row>
    <row r="376" spans="2:65" s="1" customFormat="1">
      <c r="B376" s="26"/>
      <c r="D376" s="144" t="s">
        <v>150</v>
      </c>
      <c r="F376" s="145" t="s">
        <v>549</v>
      </c>
      <c r="L376" s="26"/>
      <c r="M376" s="146"/>
      <c r="T376" s="50"/>
      <c r="AT376" s="12" t="s">
        <v>150</v>
      </c>
      <c r="AU376" s="12" t="s">
        <v>83</v>
      </c>
    </row>
    <row r="377" spans="2:65" s="1" customFormat="1" ht="33" customHeight="1">
      <c r="B377" s="132"/>
      <c r="C377" s="133" t="s">
        <v>742</v>
      </c>
      <c r="D377" s="133" t="s">
        <v>144</v>
      </c>
      <c r="E377" s="134" t="s">
        <v>573</v>
      </c>
      <c r="F377" s="135" t="s">
        <v>574</v>
      </c>
      <c r="G377" s="136" t="s">
        <v>147</v>
      </c>
      <c r="H377" s="137">
        <v>4</v>
      </c>
      <c r="I377" s="138"/>
      <c r="J377" s="138">
        <f>ROUND(I377*H377,2)</f>
        <v>0</v>
      </c>
      <c r="K377" s="139"/>
      <c r="L377" s="26"/>
      <c r="M377" s="140" t="s">
        <v>1</v>
      </c>
      <c r="N377" s="113" t="s">
        <v>40</v>
      </c>
      <c r="O377" s="141">
        <v>0.23200000000000001</v>
      </c>
      <c r="P377" s="141">
        <f>O377*H377</f>
        <v>0.92800000000000005</v>
      </c>
      <c r="Q377" s="141">
        <v>0</v>
      </c>
      <c r="R377" s="141">
        <f>Q377*H377</f>
        <v>0</v>
      </c>
      <c r="S377" s="141">
        <v>0</v>
      </c>
      <c r="T377" s="142">
        <f>S377*H377</f>
        <v>0</v>
      </c>
      <c r="AR377" s="143" t="s">
        <v>148</v>
      </c>
      <c r="AT377" s="143" t="s">
        <v>144</v>
      </c>
      <c r="AU377" s="143" t="s">
        <v>83</v>
      </c>
      <c r="AY377" s="12" t="s">
        <v>143</v>
      </c>
      <c r="BE377" s="86">
        <f>IF(N377="základní",J377,0)</f>
        <v>0</v>
      </c>
      <c r="BF377" s="86">
        <f>IF(N377="snížená",J377,0)</f>
        <v>0</v>
      </c>
      <c r="BG377" s="86">
        <f>IF(N377="zákl. přenesená",J377,0)</f>
        <v>0</v>
      </c>
      <c r="BH377" s="86">
        <f>IF(N377="sníž. přenesená",J377,0)</f>
        <v>0</v>
      </c>
      <c r="BI377" s="86">
        <f>IF(N377="nulová",J377,0)</f>
        <v>0</v>
      </c>
      <c r="BJ377" s="12" t="s">
        <v>83</v>
      </c>
      <c r="BK377" s="86">
        <f>ROUND(I377*H377,2)</f>
        <v>0</v>
      </c>
      <c r="BL377" s="12" t="s">
        <v>148</v>
      </c>
      <c r="BM377" s="143" t="s">
        <v>743</v>
      </c>
    </row>
    <row r="378" spans="2:65" s="1" customFormat="1">
      <c r="B378" s="26"/>
      <c r="D378" s="144" t="s">
        <v>150</v>
      </c>
      <c r="F378" s="145" t="s">
        <v>576</v>
      </c>
      <c r="L378" s="26"/>
      <c r="M378" s="146"/>
      <c r="T378" s="50"/>
      <c r="AT378" s="12" t="s">
        <v>150</v>
      </c>
      <c r="AU378" s="12" t="s">
        <v>83</v>
      </c>
    </row>
    <row r="379" spans="2:65" s="1" customFormat="1" ht="24.15" customHeight="1">
      <c r="B379" s="132"/>
      <c r="C379" s="133" t="s">
        <v>744</v>
      </c>
      <c r="D379" s="133" t="s">
        <v>144</v>
      </c>
      <c r="E379" s="134" t="s">
        <v>161</v>
      </c>
      <c r="F379" s="135" t="s">
        <v>162</v>
      </c>
      <c r="G379" s="136" t="s">
        <v>147</v>
      </c>
      <c r="H379" s="137">
        <v>1</v>
      </c>
      <c r="I379" s="138"/>
      <c r="J379" s="138">
        <f>ROUND(I379*H379,2)</f>
        <v>0</v>
      </c>
      <c r="K379" s="139"/>
      <c r="L379" s="26"/>
      <c r="M379" s="140" t="s">
        <v>1</v>
      </c>
      <c r="N379" s="113" t="s">
        <v>40</v>
      </c>
      <c r="O379" s="141">
        <v>2.5999999999999999E-2</v>
      </c>
      <c r="P379" s="141">
        <f>O379*H379</f>
        <v>2.5999999999999999E-2</v>
      </c>
      <c r="Q379" s="141">
        <v>0</v>
      </c>
      <c r="R379" s="141">
        <f>Q379*H379</f>
        <v>0</v>
      </c>
      <c r="S379" s="141">
        <v>0</v>
      </c>
      <c r="T379" s="142">
        <f>S379*H379</f>
        <v>0</v>
      </c>
      <c r="AR379" s="143" t="s">
        <v>148</v>
      </c>
      <c r="AT379" s="143" t="s">
        <v>144</v>
      </c>
      <c r="AU379" s="143" t="s">
        <v>83</v>
      </c>
      <c r="AY379" s="12" t="s">
        <v>143</v>
      </c>
      <c r="BE379" s="86">
        <f>IF(N379="základní",J379,0)</f>
        <v>0</v>
      </c>
      <c r="BF379" s="86">
        <f>IF(N379="snížená",J379,0)</f>
        <v>0</v>
      </c>
      <c r="BG379" s="86">
        <f>IF(N379="zákl. přenesená",J379,0)</f>
        <v>0</v>
      </c>
      <c r="BH379" s="86">
        <f>IF(N379="sníž. přenesená",J379,0)</f>
        <v>0</v>
      </c>
      <c r="BI379" s="86">
        <f>IF(N379="nulová",J379,0)</f>
        <v>0</v>
      </c>
      <c r="BJ379" s="12" t="s">
        <v>83</v>
      </c>
      <c r="BK379" s="86">
        <f>ROUND(I379*H379,2)</f>
        <v>0</v>
      </c>
      <c r="BL379" s="12" t="s">
        <v>148</v>
      </c>
      <c r="BM379" s="143" t="s">
        <v>745</v>
      </c>
    </row>
    <row r="380" spans="2:65" s="1" customFormat="1">
      <c r="B380" s="26"/>
      <c r="D380" s="144" t="s">
        <v>150</v>
      </c>
      <c r="F380" s="145" t="s">
        <v>164</v>
      </c>
      <c r="L380" s="26"/>
      <c r="M380" s="146"/>
      <c r="T380" s="50"/>
      <c r="AT380" s="12" t="s">
        <v>150</v>
      </c>
      <c r="AU380" s="12" t="s">
        <v>83</v>
      </c>
    </row>
    <row r="381" spans="2:65" s="1" customFormat="1" ht="16.5" customHeight="1">
      <c r="B381" s="132"/>
      <c r="C381" s="147" t="s">
        <v>746</v>
      </c>
      <c r="D381" s="147" t="s">
        <v>166</v>
      </c>
      <c r="E381" s="148" t="s">
        <v>167</v>
      </c>
      <c r="F381" s="149" t="s">
        <v>168</v>
      </c>
      <c r="G381" s="150" t="s">
        <v>147</v>
      </c>
      <c r="H381" s="151">
        <v>1</v>
      </c>
      <c r="I381" s="152"/>
      <c r="J381" s="152">
        <f>ROUND(I381*H381,2)</f>
        <v>0</v>
      </c>
      <c r="K381" s="153"/>
      <c r="L381" s="154"/>
      <c r="M381" s="155" t="s">
        <v>1</v>
      </c>
      <c r="N381" s="156" t="s">
        <v>40</v>
      </c>
      <c r="O381" s="141">
        <v>0</v>
      </c>
      <c r="P381" s="141">
        <f>O381*H381</f>
        <v>0</v>
      </c>
      <c r="Q381" s="141">
        <v>0</v>
      </c>
      <c r="R381" s="141">
        <f>Q381*H381</f>
        <v>0</v>
      </c>
      <c r="S381" s="141">
        <v>0</v>
      </c>
      <c r="T381" s="142">
        <f>S381*H381</f>
        <v>0</v>
      </c>
      <c r="AR381" s="143" t="s">
        <v>169</v>
      </c>
      <c r="AT381" s="143" t="s">
        <v>166</v>
      </c>
      <c r="AU381" s="143" t="s">
        <v>83</v>
      </c>
      <c r="AY381" s="12" t="s">
        <v>143</v>
      </c>
      <c r="BE381" s="86">
        <f>IF(N381="základní",J381,0)</f>
        <v>0</v>
      </c>
      <c r="BF381" s="86">
        <f>IF(N381="snížená",J381,0)</f>
        <v>0</v>
      </c>
      <c r="BG381" s="86">
        <f>IF(N381="zákl. přenesená",J381,0)</f>
        <v>0</v>
      </c>
      <c r="BH381" s="86">
        <f>IF(N381="sníž. přenesená",J381,0)</f>
        <v>0</v>
      </c>
      <c r="BI381" s="86">
        <f>IF(N381="nulová",J381,0)</f>
        <v>0</v>
      </c>
      <c r="BJ381" s="12" t="s">
        <v>83</v>
      </c>
      <c r="BK381" s="86">
        <f>ROUND(I381*H381,2)</f>
        <v>0</v>
      </c>
      <c r="BL381" s="12" t="s">
        <v>148</v>
      </c>
      <c r="BM381" s="143" t="s">
        <v>747</v>
      </c>
    </row>
    <row r="382" spans="2:65" s="1" customFormat="1" ht="24.15" customHeight="1">
      <c r="B382" s="132"/>
      <c r="C382" s="133" t="s">
        <v>748</v>
      </c>
      <c r="D382" s="133" t="s">
        <v>144</v>
      </c>
      <c r="E382" s="134" t="s">
        <v>225</v>
      </c>
      <c r="F382" s="135" t="s">
        <v>226</v>
      </c>
      <c r="G382" s="136" t="s">
        <v>190</v>
      </c>
      <c r="H382" s="137">
        <v>0.3</v>
      </c>
      <c r="I382" s="138"/>
      <c r="J382" s="138">
        <f>ROUND(I382*H382,2)</f>
        <v>0</v>
      </c>
      <c r="K382" s="139"/>
      <c r="L382" s="26"/>
      <c r="M382" s="140" t="s">
        <v>1</v>
      </c>
      <c r="N382" s="113" t="s">
        <v>40</v>
      </c>
      <c r="O382" s="141">
        <v>9.1999999999999998E-2</v>
      </c>
      <c r="P382" s="141">
        <f>O382*H382</f>
        <v>2.76E-2</v>
      </c>
      <c r="Q382" s="141">
        <v>0</v>
      </c>
      <c r="R382" s="141">
        <f>Q382*H382</f>
        <v>0</v>
      </c>
      <c r="S382" s="141">
        <v>0</v>
      </c>
      <c r="T382" s="142">
        <f>S382*H382</f>
        <v>0</v>
      </c>
      <c r="AR382" s="143" t="s">
        <v>148</v>
      </c>
      <c r="AT382" s="143" t="s">
        <v>144</v>
      </c>
      <c r="AU382" s="143" t="s">
        <v>83</v>
      </c>
      <c r="AY382" s="12" t="s">
        <v>143</v>
      </c>
      <c r="BE382" s="86">
        <f>IF(N382="základní",J382,0)</f>
        <v>0</v>
      </c>
      <c r="BF382" s="86">
        <f>IF(N382="snížená",J382,0)</f>
        <v>0</v>
      </c>
      <c r="BG382" s="86">
        <f>IF(N382="zákl. přenesená",J382,0)</f>
        <v>0</v>
      </c>
      <c r="BH382" s="86">
        <f>IF(N382="sníž. přenesená",J382,0)</f>
        <v>0</v>
      </c>
      <c r="BI382" s="86">
        <f>IF(N382="nulová",J382,0)</f>
        <v>0</v>
      </c>
      <c r="BJ382" s="12" t="s">
        <v>83</v>
      </c>
      <c r="BK382" s="86">
        <f>ROUND(I382*H382,2)</f>
        <v>0</v>
      </c>
      <c r="BL382" s="12" t="s">
        <v>148</v>
      </c>
      <c r="BM382" s="143" t="s">
        <v>749</v>
      </c>
    </row>
    <row r="383" spans="2:65" s="1" customFormat="1">
      <c r="B383" s="26"/>
      <c r="D383" s="144" t="s">
        <v>150</v>
      </c>
      <c r="F383" s="145" t="s">
        <v>228</v>
      </c>
      <c r="L383" s="26"/>
      <c r="M383" s="146"/>
      <c r="T383" s="50"/>
      <c r="AT383" s="12" t="s">
        <v>150</v>
      </c>
      <c r="AU383" s="12" t="s">
        <v>83</v>
      </c>
    </row>
    <row r="384" spans="2:65" s="10" customFormat="1" ht="25.95" customHeight="1">
      <c r="B384" s="123"/>
      <c r="D384" s="124" t="s">
        <v>74</v>
      </c>
      <c r="E384" s="125" t="s">
        <v>750</v>
      </c>
      <c r="F384" s="125" t="s">
        <v>751</v>
      </c>
      <c r="J384" s="126">
        <f>BK384</f>
        <v>0</v>
      </c>
      <c r="L384" s="123"/>
      <c r="M384" s="127"/>
      <c r="P384" s="128">
        <f>SUM(P385:P412)</f>
        <v>228.74300000000005</v>
      </c>
      <c r="R384" s="128">
        <f>SUM(R385:R412)</f>
        <v>19.810739680000001</v>
      </c>
      <c r="T384" s="129">
        <f>SUM(T385:T412)</f>
        <v>6.32</v>
      </c>
      <c r="AR384" s="124" t="s">
        <v>83</v>
      </c>
      <c r="AT384" s="130" t="s">
        <v>74</v>
      </c>
      <c r="AU384" s="130" t="s">
        <v>75</v>
      </c>
      <c r="AY384" s="124" t="s">
        <v>143</v>
      </c>
      <c r="BK384" s="131">
        <f>SUM(BK385:BK412)</f>
        <v>0</v>
      </c>
    </row>
    <row r="385" spans="2:65" s="1" customFormat="1" ht="37.799999999999997" customHeight="1">
      <c r="B385" s="132"/>
      <c r="C385" s="133" t="s">
        <v>755</v>
      </c>
      <c r="D385" s="133" t="s">
        <v>144</v>
      </c>
      <c r="E385" s="134" t="s">
        <v>756</v>
      </c>
      <c r="F385" s="135" t="s">
        <v>757</v>
      </c>
      <c r="G385" s="136" t="s">
        <v>234</v>
      </c>
      <c r="H385" s="137">
        <v>20</v>
      </c>
      <c r="I385" s="138"/>
      <c r="J385" s="138">
        <f>ROUND(I385*H385,2)</f>
        <v>0</v>
      </c>
      <c r="K385" s="139"/>
      <c r="L385" s="26"/>
      <c r="M385" s="140" t="s">
        <v>1</v>
      </c>
      <c r="N385" s="113" t="s">
        <v>40</v>
      </c>
      <c r="O385" s="141">
        <v>0.625</v>
      </c>
      <c r="P385" s="141">
        <f>O385*H385</f>
        <v>12.5</v>
      </c>
      <c r="Q385" s="141">
        <v>0</v>
      </c>
      <c r="R385" s="141">
        <f>Q385*H385</f>
        <v>0</v>
      </c>
      <c r="S385" s="141">
        <v>0.316</v>
      </c>
      <c r="T385" s="142">
        <f>S385*H385</f>
        <v>6.32</v>
      </c>
      <c r="AR385" s="143" t="s">
        <v>148</v>
      </c>
      <c r="AT385" s="143" t="s">
        <v>144</v>
      </c>
      <c r="AU385" s="143" t="s">
        <v>83</v>
      </c>
      <c r="AY385" s="12" t="s">
        <v>143</v>
      </c>
      <c r="BE385" s="86">
        <f>IF(N385="základní",J385,0)</f>
        <v>0</v>
      </c>
      <c r="BF385" s="86">
        <f>IF(N385="snížená",J385,0)</f>
        <v>0</v>
      </c>
      <c r="BG385" s="86">
        <f>IF(N385="zákl. přenesená",J385,0)</f>
        <v>0</v>
      </c>
      <c r="BH385" s="86">
        <f>IF(N385="sníž. přenesená",J385,0)</f>
        <v>0</v>
      </c>
      <c r="BI385" s="86">
        <f>IF(N385="nulová",J385,0)</f>
        <v>0</v>
      </c>
      <c r="BJ385" s="12" t="s">
        <v>83</v>
      </c>
      <c r="BK385" s="86">
        <f>ROUND(I385*H385,2)</f>
        <v>0</v>
      </c>
      <c r="BL385" s="12" t="s">
        <v>148</v>
      </c>
      <c r="BM385" s="143" t="s">
        <v>758</v>
      </c>
    </row>
    <row r="386" spans="2:65" s="1" customFormat="1">
      <c r="B386" s="26"/>
      <c r="D386" s="144" t="s">
        <v>150</v>
      </c>
      <c r="F386" s="145" t="s">
        <v>759</v>
      </c>
      <c r="L386" s="26"/>
      <c r="M386" s="146"/>
      <c r="T386" s="50"/>
      <c r="AT386" s="12" t="s">
        <v>150</v>
      </c>
      <c r="AU386" s="12" t="s">
        <v>83</v>
      </c>
    </row>
    <row r="387" spans="2:65" s="1" customFormat="1" ht="37.799999999999997" customHeight="1">
      <c r="B387" s="132"/>
      <c r="C387" s="133" t="s">
        <v>760</v>
      </c>
      <c r="D387" s="133" t="s">
        <v>144</v>
      </c>
      <c r="E387" s="134" t="s">
        <v>761</v>
      </c>
      <c r="F387" s="135" t="s">
        <v>762</v>
      </c>
      <c r="G387" s="136" t="s">
        <v>234</v>
      </c>
      <c r="H387" s="137">
        <v>20</v>
      </c>
      <c r="I387" s="138"/>
      <c r="J387" s="138">
        <f>ROUND(I387*H387,2)</f>
        <v>0</v>
      </c>
      <c r="K387" s="139"/>
      <c r="L387" s="26"/>
      <c r="M387" s="140" t="s">
        <v>1</v>
      </c>
      <c r="N387" s="113" t="s">
        <v>40</v>
      </c>
      <c r="O387" s="141">
        <v>3.3000000000000002E-2</v>
      </c>
      <c r="P387" s="141">
        <f>O387*H387</f>
        <v>0.66</v>
      </c>
      <c r="Q387" s="141">
        <v>0</v>
      </c>
      <c r="R387" s="141">
        <f>Q387*H387</f>
        <v>0</v>
      </c>
      <c r="S387" s="141">
        <v>0</v>
      </c>
      <c r="T387" s="142">
        <f>S387*H387</f>
        <v>0</v>
      </c>
      <c r="AR387" s="143" t="s">
        <v>148</v>
      </c>
      <c r="AT387" s="143" t="s">
        <v>144</v>
      </c>
      <c r="AU387" s="143" t="s">
        <v>83</v>
      </c>
      <c r="AY387" s="12" t="s">
        <v>143</v>
      </c>
      <c r="BE387" s="86">
        <f>IF(N387="základní",J387,0)</f>
        <v>0</v>
      </c>
      <c r="BF387" s="86">
        <f>IF(N387="snížená",J387,0)</f>
        <v>0</v>
      </c>
      <c r="BG387" s="86">
        <f>IF(N387="zákl. přenesená",J387,0)</f>
        <v>0</v>
      </c>
      <c r="BH387" s="86">
        <f>IF(N387="sníž. přenesená",J387,0)</f>
        <v>0</v>
      </c>
      <c r="BI387" s="86">
        <f>IF(N387="nulová",J387,0)</f>
        <v>0</v>
      </c>
      <c r="BJ387" s="12" t="s">
        <v>83</v>
      </c>
      <c r="BK387" s="86">
        <f>ROUND(I387*H387,2)</f>
        <v>0</v>
      </c>
      <c r="BL387" s="12" t="s">
        <v>148</v>
      </c>
      <c r="BM387" s="143" t="s">
        <v>763</v>
      </c>
    </row>
    <row r="388" spans="2:65" s="1" customFormat="1">
      <c r="B388" s="26"/>
      <c r="D388" s="144" t="s">
        <v>150</v>
      </c>
      <c r="F388" s="145" t="s">
        <v>764</v>
      </c>
      <c r="L388" s="26"/>
      <c r="M388" s="146"/>
      <c r="T388" s="50"/>
      <c r="AT388" s="12" t="s">
        <v>150</v>
      </c>
      <c r="AU388" s="12" t="s">
        <v>83</v>
      </c>
    </row>
    <row r="389" spans="2:65" s="1" customFormat="1" ht="16.5" customHeight="1">
      <c r="B389" s="132"/>
      <c r="C389" s="147" t="s">
        <v>765</v>
      </c>
      <c r="D389" s="147" t="s">
        <v>166</v>
      </c>
      <c r="E389" s="148" t="s">
        <v>766</v>
      </c>
      <c r="F389" s="149" t="s">
        <v>767</v>
      </c>
      <c r="G389" s="150" t="s">
        <v>245</v>
      </c>
      <c r="H389" s="151">
        <v>8.6020000000000003</v>
      </c>
      <c r="I389" s="152"/>
      <c r="J389" s="152">
        <f>ROUND(I389*H389,2)</f>
        <v>0</v>
      </c>
      <c r="K389" s="153"/>
      <c r="L389" s="154"/>
      <c r="M389" s="155" t="s">
        <v>1</v>
      </c>
      <c r="N389" s="156" t="s">
        <v>40</v>
      </c>
      <c r="O389" s="141">
        <v>0</v>
      </c>
      <c r="P389" s="141">
        <f>O389*H389</f>
        <v>0</v>
      </c>
      <c r="Q389" s="141">
        <v>1</v>
      </c>
      <c r="R389" s="141">
        <f>Q389*H389</f>
        <v>8.6020000000000003</v>
      </c>
      <c r="S389" s="141">
        <v>0</v>
      </c>
      <c r="T389" s="142">
        <f>S389*H389</f>
        <v>0</v>
      </c>
      <c r="AR389" s="143" t="s">
        <v>169</v>
      </c>
      <c r="AT389" s="143" t="s">
        <v>166</v>
      </c>
      <c r="AU389" s="143" t="s">
        <v>83</v>
      </c>
      <c r="AY389" s="12" t="s">
        <v>143</v>
      </c>
      <c r="BE389" s="86">
        <f>IF(N389="základní",J389,0)</f>
        <v>0</v>
      </c>
      <c r="BF389" s="86">
        <f>IF(N389="snížená",J389,0)</f>
        <v>0</v>
      </c>
      <c r="BG389" s="86">
        <f>IF(N389="zákl. přenesená",J389,0)</f>
        <v>0</v>
      </c>
      <c r="BH389" s="86">
        <f>IF(N389="sníž. přenesená",J389,0)</f>
        <v>0</v>
      </c>
      <c r="BI389" s="86">
        <f>IF(N389="nulová",J389,0)</f>
        <v>0</v>
      </c>
      <c r="BJ389" s="12" t="s">
        <v>83</v>
      </c>
      <c r="BK389" s="86">
        <f>ROUND(I389*H389,2)</f>
        <v>0</v>
      </c>
      <c r="BL389" s="12" t="s">
        <v>148</v>
      </c>
      <c r="BM389" s="143" t="s">
        <v>768</v>
      </c>
    </row>
    <row r="390" spans="2:65" s="1" customFormat="1" ht="37.799999999999997" customHeight="1">
      <c r="B390" s="132"/>
      <c r="C390" s="133" t="s">
        <v>769</v>
      </c>
      <c r="D390" s="133" t="s">
        <v>144</v>
      </c>
      <c r="E390" s="134" t="s">
        <v>770</v>
      </c>
      <c r="F390" s="135" t="s">
        <v>771</v>
      </c>
      <c r="G390" s="136" t="s">
        <v>234</v>
      </c>
      <c r="H390" s="137">
        <v>20</v>
      </c>
      <c r="I390" s="138"/>
      <c r="J390" s="138">
        <f>ROUND(I390*H390,2)</f>
        <v>0</v>
      </c>
      <c r="K390" s="139"/>
      <c r="L390" s="26"/>
      <c r="M390" s="140" t="s">
        <v>1</v>
      </c>
      <c r="N390" s="113" t="s">
        <v>40</v>
      </c>
      <c r="O390" s="141">
        <v>2.9000000000000001E-2</v>
      </c>
      <c r="P390" s="141">
        <f>O390*H390</f>
        <v>0.58000000000000007</v>
      </c>
      <c r="Q390" s="141">
        <v>0</v>
      </c>
      <c r="R390" s="141">
        <f>Q390*H390</f>
        <v>0</v>
      </c>
      <c r="S390" s="141">
        <v>0</v>
      </c>
      <c r="T390" s="142">
        <f>S390*H390</f>
        <v>0</v>
      </c>
      <c r="AR390" s="143" t="s">
        <v>148</v>
      </c>
      <c r="AT390" s="143" t="s">
        <v>144</v>
      </c>
      <c r="AU390" s="143" t="s">
        <v>83</v>
      </c>
      <c r="AY390" s="12" t="s">
        <v>143</v>
      </c>
      <c r="BE390" s="86">
        <f>IF(N390="základní",J390,0)</f>
        <v>0</v>
      </c>
      <c r="BF390" s="86">
        <f>IF(N390="snížená",J390,0)</f>
        <v>0</v>
      </c>
      <c r="BG390" s="86">
        <f>IF(N390="zákl. přenesená",J390,0)</f>
        <v>0</v>
      </c>
      <c r="BH390" s="86">
        <f>IF(N390="sníž. přenesená",J390,0)</f>
        <v>0</v>
      </c>
      <c r="BI390" s="86">
        <f>IF(N390="nulová",J390,0)</f>
        <v>0</v>
      </c>
      <c r="BJ390" s="12" t="s">
        <v>83</v>
      </c>
      <c r="BK390" s="86">
        <f>ROUND(I390*H390,2)</f>
        <v>0</v>
      </c>
      <c r="BL390" s="12" t="s">
        <v>148</v>
      </c>
      <c r="BM390" s="143" t="s">
        <v>772</v>
      </c>
    </row>
    <row r="391" spans="2:65" s="1" customFormat="1">
      <c r="B391" s="26"/>
      <c r="D391" s="144" t="s">
        <v>150</v>
      </c>
      <c r="F391" s="145" t="s">
        <v>773</v>
      </c>
      <c r="L391" s="26"/>
      <c r="M391" s="146"/>
      <c r="T391" s="50"/>
      <c r="AT391" s="12" t="s">
        <v>150</v>
      </c>
      <c r="AU391" s="12" t="s">
        <v>83</v>
      </c>
    </row>
    <row r="392" spans="2:65" s="1" customFormat="1" ht="16.5" customHeight="1">
      <c r="B392" s="132"/>
      <c r="C392" s="147" t="s">
        <v>784</v>
      </c>
      <c r="D392" s="147" t="s">
        <v>166</v>
      </c>
      <c r="E392" s="148" t="s">
        <v>297</v>
      </c>
      <c r="F392" s="149" t="s">
        <v>298</v>
      </c>
      <c r="G392" s="150" t="s">
        <v>245</v>
      </c>
      <c r="H392" s="151">
        <v>10.71</v>
      </c>
      <c r="I392" s="152"/>
      <c r="J392" s="152">
        <f>ROUND(I392*H392,2)</f>
        <v>0</v>
      </c>
      <c r="K392" s="153"/>
      <c r="L392" s="154"/>
      <c r="M392" s="155" t="s">
        <v>1</v>
      </c>
      <c r="N392" s="156" t="s">
        <v>40</v>
      </c>
      <c r="O392" s="141">
        <v>0</v>
      </c>
      <c r="P392" s="141">
        <f>O392*H392</f>
        <v>0</v>
      </c>
      <c r="Q392" s="141">
        <v>1</v>
      </c>
      <c r="R392" s="141">
        <f>Q392*H392</f>
        <v>10.71</v>
      </c>
      <c r="S392" s="141">
        <v>0</v>
      </c>
      <c r="T392" s="142">
        <f>S392*H392</f>
        <v>0</v>
      </c>
      <c r="AR392" s="143" t="s">
        <v>169</v>
      </c>
      <c r="AT392" s="143" t="s">
        <v>166</v>
      </c>
      <c r="AU392" s="143" t="s">
        <v>83</v>
      </c>
      <c r="AY392" s="12" t="s">
        <v>143</v>
      </c>
      <c r="BE392" s="86">
        <f>IF(N392="základní",J392,0)</f>
        <v>0</v>
      </c>
      <c r="BF392" s="86">
        <f>IF(N392="snížená",J392,0)</f>
        <v>0</v>
      </c>
      <c r="BG392" s="86">
        <f>IF(N392="zákl. přenesená",J392,0)</f>
        <v>0</v>
      </c>
      <c r="BH392" s="86">
        <f>IF(N392="sníž. přenesená",J392,0)</f>
        <v>0</v>
      </c>
      <c r="BI392" s="86">
        <f>IF(N392="nulová",J392,0)</f>
        <v>0</v>
      </c>
      <c r="BJ392" s="12" t="s">
        <v>83</v>
      </c>
      <c r="BK392" s="86">
        <f>ROUND(I392*H392,2)</f>
        <v>0</v>
      </c>
      <c r="BL392" s="12" t="s">
        <v>148</v>
      </c>
      <c r="BM392" s="143" t="s">
        <v>785</v>
      </c>
    </row>
    <row r="393" spans="2:65" s="1" customFormat="1" ht="62.7" customHeight="1">
      <c r="B393" s="132"/>
      <c r="C393" s="133" t="s">
        <v>786</v>
      </c>
      <c r="D393" s="133" t="s">
        <v>144</v>
      </c>
      <c r="E393" s="134" t="s">
        <v>337</v>
      </c>
      <c r="F393" s="135" t="s">
        <v>338</v>
      </c>
      <c r="G393" s="136" t="s">
        <v>190</v>
      </c>
      <c r="H393" s="137">
        <v>55</v>
      </c>
      <c r="I393" s="138"/>
      <c r="J393" s="138">
        <f>ROUND(I393*H393,2)</f>
        <v>0</v>
      </c>
      <c r="K393" s="139"/>
      <c r="L393" s="26"/>
      <c r="M393" s="140" t="s">
        <v>1</v>
      </c>
      <c r="N393" s="113" t="s">
        <v>40</v>
      </c>
      <c r="O393" s="141">
        <v>2.5350000000000001</v>
      </c>
      <c r="P393" s="141">
        <f>O393*H393</f>
        <v>139.42500000000001</v>
      </c>
      <c r="Q393" s="141">
        <v>0</v>
      </c>
      <c r="R393" s="141">
        <f>Q393*H393</f>
        <v>0</v>
      </c>
      <c r="S393" s="141">
        <v>0</v>
      </c>
      <c r="T393" s="142">
        <f>S393*H393</f>
        <v>0</v>
      </c>
      <c r="AR393" s="143" t="s">
        <v>148</v>
      </c>
      <c r="AT393" s="143" t="s">
        <v>144</v>
      </c>
      <c r="AU393" s="143" t="s">
        <v>83</v>
      </c>
      <c r="AY393" s="12" t="s">
        <v>143</v>
      </c>
      <c r="BE393" s="86">
        <f>IF(N393="základní",J393,0)</f>
        <v>0</v>
      </c>
      <c r="BF393" s="86">
        <f>IF(N393="snížená",J393,0)</f>
        <v>0</v>
      </c>
      <c r="BG393" s="86">
        <f>IF(N393="zákl. přenesená",J393,0)</f>
        <v>0</v>
      </c>
      <c r="BH393" s="86">
        <f>IF(N393="sníž. přenesená",J393,0)</f>
        <v>0</v>
      </c>
      <c r="BI393" s="86">
        <f>IF(N393="nulová",J393,0)</f>
        <v>0</v>
      </c>
      <c r="BJ393" s="12" t="s">
        <v>83</v>
      </c>
      <c r="BK393" s="86">
        <f>ROUND(I393*H393,2)</f>
        <v>0</v>
      </c>
      <c r="BL393" s="12" t="s">
        <v>148</v>
      </c>
      <c r="BM393" s="143" t="s">
        <v>787</v>
      </c>
    </row>
    <row r="394" spans="2:65" s="1" customFormat="1">
      <c r="B394" s="26"/>
      <c r="D394" s="144" t="s">
        <v>150</v>
      </c>
      <c r="F394" s="145" t="s">
        <v>339</v>
      </c>
      <c r="L394" s="26"/>
      <c r="M394" s="146"/>
      <c r="T394" s="50"/>
      <c r="AT394" s="12" t="s">
        <v>150</v>
      </c>
      <c r="AU394" s="12" t="s">
        <v>83</v>
      </c>
    </row>
    <row r="395" spans="2:65" s="1" customFormat="1" ht="55.5" customHeight="1">
      <c r="B395" s="132"/>
      <c r="C395" s="133" t="s">
        <v>788</v>
      </c>
      <c r="D395" s="133" t="s">
        <v>144</v>
      </c>
      <c r="E395" s="134" t="s">
        <v>346</v>
      </c>
      <c r="F395" s="135" t="s">
        <v>347</v>
      </c>
      <c r="G395" s="136" t="s">
        <v>190</v>
      </c>
      <c r="H395" s="137">
        <v>55</v>
      </c>
      <c r="I395" s="138"/>
      <c r="J395" s="138">
        <f>ROUND(I395*H395,2)</f>
        <v>0</v>
      </c>
      <c r="K395" s="139"/>
      <c r="L395" s="26"/>
      <c r="M395" s="140" t="s">
        <v>1</v>
      </c>
      <c r="N395" s="113" t="s">
        <v>40</v>
      </c>
      <c r="O395" s="141">
        <v>0.46800000000000003</v>
      </c>
      <c r="P395" s="141">
        <f>O395*H395</f>
        <v>25.740000000000002</v>
      </c>
      <c r="Q395" s="141">
        <v>0</v>
      </c>
      <c r="R395" s="141">
        <f>Q395*H395</f>
        <v>0</v>
      </c>
      <c r="S395" s="141">
        <v>0</v>
      </c>
      <c r="T395" s="142">
        <f>S395*H395</f>
        <v>0</v>
      </c>
      <c r="AR395" s="143" t="s">
        <v>148</v>
      </c>
      <c r="AT395" s="143" t="s">
        <v>144</v>
      </c>
      <c r="AU395" s="143" t="s">
        <v>83</v>
      </c>
      <c r="AY395" s="12" t="s">
        <v>143</v>
      </c>
      <c r="BE395" s="86">
        <f>IF(N395="základní",J395,0)</f>
        <v>0</v>
      </c>
      <c r="BF395" s="86">
        <f>IF(N395="snížená",J395,0)</f>
        <v>0</v>
      </c>
      <c r="BG395" s="86">
        <f>IF(N395="zákl. přenesená",J395,0)</f>
        <v>0</v>
      </c>
      <c r="BH395" s="86">
        <f>IF(N395="sníž. přenesená",J395,0)</f>
        <v>0</v>
      </c>
      <c r="BI395" s="86">
        <f>IF(N395="nulová",J395,0)</f>
        <v>0</v>
      </c>
      <c r="BJ395" s="12" t="s">
        <v>83</v>
      </c>
      <c r="BK395" s="86">
        <f>ROUND(I395*H395,2)</f>
        <v>0</v>
      </c>
      <c r="BL395" s="12" t="s">
        <v>148</v>
      </c>
      <c r="BM395" s="143" t="s">
        <v>789</v>
      </c>
    </row>
    <row r="396" spans="2:65" s="1" customFormat="1">
      <c r="B396" s="26"/>
      <c r="D396" s="144" t="s">
        <v>150</v>
      </c>
      <c r="F396" s="145" t="s">
        <v>348</v>
      </c>
      <c r="L396" s="26"/>
      <c r="M396" s="146"/>
      <c r="T396" s="50"/>
      <c r="AT396" s="12" t="s">
        <v>150</v>
      </c>
      <c r="AU396" s="12" t="s">
        <v>83</v>
      </c>
    </row>
    <row r="397" spans="2:65" s="1" customFormat="1" ht="44.25" customHeight="1">
      <c r="B397" s="132"/>
      <c r="C397" s="133" t="s">
        <v>790</v>
      </c>
      <c r="D397" s="133" t="s">
        <v>144</v>
      </c>
      <c r="E397" s="134" t="s">
        <v>194</v>
      </c>
      <c r="F397" s="135" t="s">
        <v>195</v>
      </c>
      <c r="G397" s="136" t="s">
        <v>190</v>
      </c>
      <c r="H397" s="137">
        <v>108</v>
      </c>
      <c r="I397" s="138"/>
      <c r="J397" s="138">
        <f>ROUND(I397*H397,2)</f>
        <v>0</v>
      </c>
      <c r="K397" s="139"/>
      <c r="L397" s="26"/>
      <c r="M397" s="140" t="s">
        <v>1</v>
      </c>
      <c r="N397" s="113" t="s">
        <v>40</v>
      </c>
      <c r="O397" s="141">
        <v>0.106</v>
      </c>
      <c r="P397" s="141">
        <f>O397*H397</f>
        <v>11.448</v>
      </c>
      <c r="Q397" s="141">
        <v>0</v>
      </c>
      <c r="R397" s="141">
        <f>Q397*H397</f>
        <v>0</v>
      </c>
      <c r="S397" s="141">
        <v>0</v>
      </c>
      <c r="T397" s="142">
        <f>S397*H397</f>
        <v>0</v>
      </c>
      <c r="AR397" s="143" t="s">
        <v>148</v>
      </c>
      <c r="AT397" s="143" t="s">
        <v>144</v>
      </c>
      <c r="AU397" s="143" t="s">
        <v>83</v>
      </c>
      <c r="AY397" s="12" t="s">
        <v>143</v>
      </c>
      <c r="BE397" s="86">
        <f>IF(N397="základní",J397,0)</f>
        <v>0</v>
      </c>
      <c r="BF397" s="86">
        <f>IF(N397="snížená",J397,0)</f>
        <v>0</v>
      </c>
      <c r="BG397" s="86">
        <f>IF(N397="zákl. přenesená",J397,0)</f>
        <v>0</v>
      </c>
      <c r="BH397" s="86">
        <f>IF(N397="sníž. přenesená",J397,0)</f>
        <v>0</v>
      </c>
      <c r="BI397" s="86">
        <f>IF(N397="nulová",J397,0)</f>
        <v>0</v>
      </c>
      <c r="BJ397" s="12" t="s">
        <v>83</v>
      </c>
      <c r="BK397" s="86">
        <f>ROUND(I397*H397,2)</f>
        <v>0</v>
      </c>
      <c r="BL397" s="12" t="s">
        <v>148</v>
      </c>
      <c r="BM397" s="143" t="s">
        <v>791</v>
      </c>
    </row>
    <row r="398" spans="2:65" s="1" customFormat="1">
      <c r="B398" s="26"/>
      <c r="D398" s="144" t="s">
        <v>150</v>
      </c>
      <c r="F398" s="145" t="s">
        <v>197</v>
      </c>
      <c r="L398" s="26"/>
      <c r="M398" s="146"/>
      <c r="T398" s="50"/>
      <c r="AT398" s="12" t="s">
        <v>150</v>
      </c>
      <c r="AU398" s="12" t="s">
        <v>83</v>
      </c>
    </row>
    <row r="399" spans="2:65" s="1" customFormat="1" ht="37.799999999999997" customHeight="1">
      <c r="B399" s="132"/>
      <c r="C399" s="133" t="s">
        <v>792</v>
      </c>
      <c r="D399" s="133" t="s">
        <v>144</v>
      </c>
      <c r="E399" s="134" t="s">
        <v>396</v>
      </c>
      <c r="F399" s="135" t="s">
        <v>397</v>
      </c>
      <c r="G399" s="136" t="s">
        <v>190</v>
      </c>
      <c r="H399" s="137">
        <v>108</v>
      </c>
      <c r="I399" s="138"/>
      <c r="J399" s="138">
        <f>ROUND(I399*H399,2)</f>
        <v>0</v>
      </c>
      <c r="K399" s="139"/>
      <c r="L399" s="26"/>
      <c r="M399" s="140" t="s">
        <v>1</v>
      </c>
      <c r="N399" s="113" t="s">
        <v>40</v>
      </c>
      <c r="O399" s="141">
        <v>9.0999999999999998E-2</v>
      </c>
      <c r="P399" s="141">
        <f>O399*H399</f>
        <v>9.8279999999999994</v>
      </c>
      <c r="Q399" s="141">
        <v>0</v>
      </c>
      <c r="R399" s="141">
        <f>Q399*H399</f>
        <v>0</v>
      </c>
      <c r="S399" s="141">
        <v>0</v>
      </c>
      <c r="T399" s="142">
        <f>S399*H399</f>
        <v>0</v>
      </c>
      <c r="AR399" s="143" t="s">
        <v>148</v>
      </c>
      <c r="AT399" s="143" t="s">
        <v>144</v>
      </c>
      <c r="AU399" s="143" t="s">
        <v>83</v>
      </c>
      <c r="AY399" s="12" t="s">
        <v>143</v>
      </c>
      <c r="BE399" s="86">
        <f>IF(N399="základní",J399,0)</f>
        <v>0</v>
      </c>
      <c r="BF399" s="86">
        <f>IF(N399="snížená",J399,0)</f>
        <v>0</v>
      </c>
      <c r="BG399" s="86">
        <f>IF(N399="zákl. přenesená",J399,0)</f>
        <v>0</v>
      </c>
      <c r="BH399" s="86">
        <f>IF(N399="sníž. přenesená",J399,0)</f>
        <v>0</v>
      </c>
      <c r="BI399" s="86">
        <f>IF(N399="nulová",J399,0)</f>
        <v>0</v>
      </c>
      <c r="BJ399" s="12" t="s">
        <v>83</v>
      </c>
      <c r="BK399" s="86">
        <f>ROUND(I399*H399,2)</f>
        <v>0</v>
      </c>
      <c r="BL399" s="12" t="s">
        <v>148</v>
      </c>
      <c r="BM399" s="143" t="s">
        <v>793</v>
      </c>
    </row>
    <row r="400" spans="2:65" s="1" customFormat="1">
      <c r="B400" s="26"/>
      <c r="D400" s="144" t="s">
        <v>150</v>
      </c>
      <c r="F400" s="145" t="s">
        <v>399</v>
      </c>
      <c r="L400" s="26"/>
      <c r="M400" s="146"/>
      <c r="T400" s="50"/>
      <c r="AT400" s="12" t="s">
        <v>150</v>
      </c>
      <c r="AU400" s="12" t="s">
        <v>83</v>
      </c>
    </row>
    <row r="401" spans="2:65" s="1" customFormat="1" ht="33" customHeight="1">
      <c r="B401" s="132"/>
      <c r="C401" s="147" t="s">
        <v>794</v>
      </c>
      <c r="D401" s="147" t="s">
        <v>166</v>
      </c>
      <c r="E401" s="148" t="s">
        <v>401</v>
      </c>
      <c r="F401" s="149" t="s">
        <v>402</v>
      </c>
      <c r="G401" s="150" t="s">
        <v>190</v>
      </c>
      <c r="H401" s="151">
        <v>108</v>
      </c>
      <c r="I401" s="152"/>
      <c r="J401" s="152">
        <f>ROUND(I401*H401,2)</f>
        <v>0</v>
      </c>
      <c r="K401" s="153"/>
      <c r="L401" s="154"/>
      <c r="M401" s="155" t="s">
        <v>1</v>
      </c>
      <c r="N401" s="156" t="s">
        <v>40</v>
      </c>
      <c r="O401" s="141">
        <v>0</v>
      </c>
      <c r="P401" s="141">
        <f>O401*H401</f>
        <v>0</v>
      </c>
      <c r="Q401" s="141">
        <v>6.8999999999999997E-4</v>
      </c>
      <c r="R401" s="141">
        <f>Q401*H401</f>
        <v>7.4520000000000003E-2</v>
      </c>
      <c r="S401" s="141">
        <v>0</v>
      </c>
      <c r="T401" s="142">
        <f>S401*H401</f>
        <v>0</v>
      </c>
      <c r="AR401" s="143" t="s">
        <v>169</v>
      </c>
      <c r="AT401" s="143" t="s">
        <v>166</v>
      </c>
      <c r="AU401" s="143" t="s">
        <v>83</v>
      </c>
      <c r="AY401" s="12" t="s">
        <v>143</v>
      </c>
      <c r="BE401" s="86">
        <f>IF(N401="základní",J401,0)</f>
        <v>0</v>
      </c>
      <c r="BF401" s="86">
        <f>IF(N401="snížená",J401,0)</f>
        <v>0</v>
      </c>
      <c r="BG401" s="86">
        <f>IF(N401="zákl. přenesená",J401,0)</f>
        <v>0</v>
      </c>
      <c r="BH401" s="86">
        <f>IF(N401="sníž. přenesená",J401,0)</f>
        <v>0</v>
      </c>
      <c r="BI401" s="86">
        <f>IF(N401="nulová",J401,0)</f>
        <v>0</v>
      </c>
      <c r="BJ401" s="12" t="s">
        <v>83</v>
      </c>
      <c r="BK401" s="86">
        <f>ROUND(I401*H401,2)</f>
        <v>0</v>
      </c>
      <c r="BL401" s="12" t="s">
        <v>148</v>
      </c>
      <c r="BM401" s="143" t="s">
        <v>795</v>
      </c>
    </row>
    <row r="402" spans="2:65" s="1" customFormat="1" ht="37.799999999999997" customHeight="1">
      <c r="B402" s="132"/>
      <c r="C402" s="133" t="s">
        <v>796</v>
      </c>
      <c r="D402" s="133" t="s">
        <v>144</v>
      </c>
      <c r="E402" s="134" t="s">
        <v>405</v>
      </c>
      <c r="F402" s="135" t="s">
        <v>406</v>
      </c>
      <c r="G402" s="136" t="s">
        <v>190</v>
      </c>
      <c r="H402" s="137">
        <v>108</v>
      </c>
      <c r="I402" s="138"/>
      <c r="J402" s="138">
        <f>ROUND(I402*H402,2)</f>
        <v>0</v>
      </c>
      <c r="K402" s="139"/>
      <c r="L402" s="26"/>
      <c r="M402" s="140" t="s">
        <v>1</v>
      </c>
      <c r="N402" s="113" t="s">
        <v>40</v>
      </c>
      <c r="O402" s="141">
        <v>0.14199999999999999</v>
      </c>
      <c r="P402" s="141">
        <f>O402*H402</f>
        <v>15.335999999999999</v>
      </c>
      <c r="Q402" s="141">
        <v>0</v>
      </c>
      <c r="R402" s="141">
        <f>Q402*H402</f>
        <v>0</v>
      </c>
      <c r="S402" s="141">
        <v>0</v>
      </c>
      <c r="T402" s="142">
        <f>S402*H402</f>
        <v>0</v>
      </c>
      <c r="AR402" s="143" t="s">
        <v>148</v>
      </c>
      <c r="AT402" s="143" t="s">
        <v>144</v>
      </c>
      <c r="AU402" s="143" t="s">
        <v>83</v>
      </c>
      <c r="AY402" s="12" t="s">
        <v>143</v>
      </c>
      <c r="BE402" s="86">
        <f>IF(N402="základní",J402,0)</f>
        <v>0</v>
      </c>
      <c r="BF402" s="86">
        <f>IF(N402="snížená",J402,0)</f>
        <v>0</v>
      </c>
      <c r="BG402" s="86">
        <f>IF(N402="zákl. přenesená",J402,0)</f>
        <v>0</v>
      </c>
      <c r="BH402" s="86">
        <f>IF(N402="sníž. přenesená",J402,0)</f>
        <v>0</v>
      </c>
      <c r="BI402" s="86">
        <f>IF(N402="nulová",J402,0)</f>
        <v>0</v>
      </c>
      <c r="BJ402" s="12" t="s">
        <v>83</v>
      </c>
      <c r="BK402" s="86">
        <f>ROUND(I402*H402,2)</f>
        <v>0</v>
      </c>
      <c r="BL402" s="12" t="s">
        <v>148</v>
      </c>
      <c r="BM402" s="143" t="s">
        <v>797</v>
      </c>
    </row>
    <row r="403" spans="2:65" s="1" customFormat="1">
      <c r="B403" s="26"/>
      <c r="D403" s="144" t="s">
        <v>150</v>
      </c>
      <c r="F403" s="145" t="s">
        <v>408</v>
      </c>
      <c r="L403" s="26"/>
      <c r="M403" s="146"/>
      <c r="T403" s="50"/>
      <c r="AT403" s="12" t="s">
        <v>150</v>
      </c>
      <c r="AU403" s="12" t="s">
        <v>83</v>
      </c>
    </row>
    <row r="404" spans="2:65" s="1" customFormat="1" ht="16.5" customHeight="1">
      <c r="B404" s="132"/>
      <c r="C404" s="147" t="s">
        <v>798</v>
      </c>
      <c r="D404" s="147" t="s">
        <v>166</v>
      </c>
      <c r="E404" s="148" t="s">
        <v>208</v>
      </c>
      <c r="F404" s="149" t="s">
        <v>209</v>
      </c>
      <c r="G404" s="150" t="s">
        <v>210</v>
      </c>
      <c r="H404" s="151">
        <v>0.108</v>
      </c>
      <c r="I404" s="152"/>
      <c r="J404" s="152">
        <f>ROUND(I404*H404,2)</f>
        <v>0</v>
      </c>
      <c r="K404" s="153"/>
      <c r="L404" s="154"/>
      <c r="M404" s="155" t="s">
        <v>1</v>
      </c>
      <c r="N404" s="156" t="s">
        <v>40</v>
      </c>
      <c r="O404" s="141">
        <v>0</v>
      </c>
      <c r="P404" s="141">
        <f>O404*H404</f>
        <v>0</v>
      </c>
      <c r="Q404" s="141">
        <v>3.7779600000000002</v>
      </c>
      <c r="R404" s="141">
        <f>Q404*H404</f>
        <v>0.40801968</v>
      </c>
      <c r="S404" s="141">
        <v>0</v>
      </c>
      <c r="T404" s="142">
        <f>S404*H404</f>
        <v>0</v>
      </c>
      <c r="AR404" s="143" t="s">
        <v>169</v>
      </c>
      <c r="AT404" s="143" t="s">
        <v>166</v>
      </c>
      <c r="AU404" s="143" t="s">
        <v>83</v>
      </c>
      <c r="AY404" s="12" t="s">
        <v>143</v>
      </c>
      <c r="BE404" s="86">
        <f>IF(N404="základní",J404,0)</f>
        <v>0</v>
      </c>
      <c r="BF404" s="86">
        <f>IF(N404="snížená",J404,0)</f>
        <v>0</v>
      </c>
      <c r="BG404" s="86">
        <f>IF(N404="zákl. přenesená",J404,0)</f>
        <v>0</v>
      </c>
      <c r="BH404" s="86">
        <f>IF(N404="sníž. přenesená",J404,0)</f>
        <v>0</v>
      </c>
      <c r="BI404" s="86">
        <f>IF(N404="nulová",J404,0)</f>
        <v>0</v>
      </c>
      <c r="BJ404" s="12" t="s">
        <v>83</v>
      </c>
      <c r="BK404" s="86">
        <f>ROUND(I404*H404,2)</f>
        <v>0</v>
      </c>
      <c r="BL404" s="12" t="s">
        <v>148</v>
      </c>
      <c r="BM404" s="143" t="s">
        <v>799</v>
      </c>
    </row>
    <row r="405" spans="2:65" s="1" customFormat="1" ht="37.799999999999997" customHeight="1">
      <c r="B405" s="132"/>
      <c r="C405" s="133" t="s">
        <v>800</v>
      </c>
      <c r="D405" s="133" t="s">
        <v>144</v>
      </c>
      <c r="E405" s="134" t="s">
        <v>422</v>
      </c>
      <c r="F405" s="135" t="s">
        <v>423</v>
      </c>
      <c r="G405" s="136" t="s">
        <v>190</v>
      </c>
      <c r="H405" s="137">
        <v>108</v>
      </c>
      <c r="I405" s="138"/>
      <c r="J405" s="138">
        <f>ROUND(I405*H405,2)</f>
        <v>0</v>
      </c>
      <c r="K405" s="139"/>
      <c r="L405" s="26"/>
      <c r="M405" s="140" t="s">
        <v>1</v>
      </c>
      <c r="N405" s="113" t="s">
        <v>40</v>
      </c>
      <c r="O405" s="141">
        <v>2.7E-2</v>
      </c>
      <c r="P405" s="141">
        <f>O405*H405</f>
        <v>2.9159999999999999</v>
      </c>
      <c r="Q405" s="141">
        <v>1.2E-4</v>
      </c>
      <c r="R405" s="141">
        <f>Q405*H405</f>
        <v>1.2960000000000001E-2</v>
      </c>
      <c r="S405" s="141">
        <v>0</v>
      </c>
      <c r="T405" s="142">
        <f>S405*H405</f>
        <v>0</v>
      </c>
      <c r="AR405" s="143" t="s">
        <v>148</v>
      </c>
      <c r="AT405" s="143" t="s">
        <v>144</v>
      </c>
      <c r="AU405" s="143" t="s">
        <v>83</v>
      </c>
      <c r="AY405" s="12" t="s">
        <v>143</v>
      </c>
      <c r="BE405" s="86">
        <f>IF(N405="základní",J405,0)</f>
        <v>0</v>
      </c>
      <c r="BF405" s="86">
        <f>IF(N405="snížená",J405,0)</f>
        <v>0</v>
      </c>
      <c r="BG405" s="86">
        <f>IF(N405="zákl. přenesená",J405,0)</f>
        <v>0</v>
      </c>
      <c r="BH405" s="86">
        <f>IF(N405="sníž. přenesená",J405,0)</f>
        <v>0</v>
      </c>
      <c r="BI405" s="86">
        <f>IF(N405="nulová",J405,0)</f>
        <v>0</v>
      </c>
      <c r="BJ405" s="12" t="s">
        <v>83</v>
      </c>
      <c r="BK405" s="86">
        <f>ROUND(I405*H405,2)</f>
        <v>0</v>
      </c>
      <c r="BL405" s="12" t="s">
        <v>148</v>
      </c>
      <c r="BM405" s="143" t="s">
        <v>801</v>
      </c>
    </row>
    <row r="406" spans="2:65" s="1" customFormat="1">
      <c r="B406" s="26"/>
      <c r="D406" s="144" t="s">
        <v>150</v>
      </c>
      <c r="F406" s="145" t="s">
        <v>425</v>
      </c>
      <c r="L406" s="26"/>
      <c r="M406" s="146"/>
      <c r="T406" s="50"/>
      <c r="AT406" s="12" t="s">
        <v>150</v>
      </c>
      <c r="AU406" s="12" t="s">
        <v>83</v>
      </c>
    </row>
    <row r="407" spans="2:65" s="1" customFormat="1" ht="16.5" customHeight="1">
      <c r="B407" s="132"/>
      <c r="C407" s="147" t="s">
        <v>802</v>
      </c>
      <c r="D407" s="147" t="s">
        <v>166</v>
      </c>
      <c r="E407" s="148" t="s">
        <v>427</v>
      </c>
      <c r="F407" s="149" t="s">
        <v>428</v>
      </c>
      <c r="G407" s="150" t="s">
        <v>190</v>
      </c>
      <c r="H407" s="151">
        <v>108</v>
      </c>
      <c r="I407" s="152"/>
      <c r="J407" s="152">
        <f>ROUND(I407*H407,2)</f>
        <v>0</v>
      </c>
      <c r="K407" s="153"/>
      <c r="L407" s="154"/>
      <c r="M407" s="155" t="s">
        <v>1</v>
      </c>
      <c r="N407" s="156" t="s">
        <v>40</v>
      </c>
      <c r="O407" s="141">
        <v>0</v>
      </c>
      <c r="P407" s="141">
        <f>O407*H407</f>
        <v>0</v>
      </c>
      <c r="Q407" s="141">
        <v>3.0000000000000001E-5</v>
      </c>
      <c r="R407" s="141">
        <f>Q407*H407</f>
        <v>3.2400000000000003E-3</v>
      </c>
      <c r="S407" s="141">
        <v>0</v>
      </c>
      <c r="T407" s="142">
        <f>S407*H407</f>
        <v>0</v>
      </c>
      <c r="AR407" s="143" t="s">
        <v>169</v>
      </c>
      <c r="AT407" s="143" t="s">
        <v>166</v>
      </c>
      <c r="AU407" s="143" t="s">
        <v>83</v>
      </c>
      <c r="AY407" s="12" t="s">
        <v>143</v>
      </c>
      <c r="BE407" s="86">
        <f>IF(N407="základní",J407,0)</f>
        <v>0</v>
      </c>
      <c r="BF407" s="86">
        <f>IF(N407="snížená",J407,0)</f>
        <v>0</v>
      </c>
      <c r="BG407" s="86">
        <f>IF(N407="zákl. přenesená",J407,0)</f>
        <v>0</v>
      </c>
      <c r="BH407" s="86">
        <f>IF(N407="sníž. přenesená",J407,0)</f>
        <v>0</v>
      </c>
      <c r="BI407" s="86">
        <f>IF(N407="nulová",J407,0)</f>
        <v>0</v>
      </c>
      <c r="BJ407" s="12" t="s">
        <v>83</v>
      </c>
      <c r="BK407" s="86">
        <f>ROUND(I407*H407,2)</f>
        <v>0</v>
      </c>
      <c r="BL407" s="12" t="s">
        <v>148</v>
      </c>
      <c r="BM407" s="143" t="s">
        <v>803</v>
      </c>
    </row>
    <row r="408" spans="2:65" s="1" customFormat="1" ht="37.799999999999997" customHeight="1">
      <c r="B408" s="132"/>
      <c r="C408" s="133" t="s">
        <v>804</v>
      </c>
      <c r="D408" s="133" t="s">
        <v>144</v>
      </c>
      <c r="E408" s="134" t="s">
        <v>387</v>
      </c>
      <c r="F408" s="135" t="s">
        <v>388</v>
      </c>
      <c r="G408" s="136" t="s">
        <v>190</v>
      </c>
      <c r="H408" s="137">
        <v>108</v>
      </c>
      <c r="I408" s="138"/>
      <c r="J408" s="138">
        <f>ROUND(I408*H408,2)</f>
        <v>0</v>
      </c>
      <c r="K408" s="139"/>
      <c r="L408" s="26"/>
      <c r="M408" s="140" t="s">
        <v>1</v>
      </c>
      <c r="N408" s="113" t="s">
        <v>40</v>
      </c>
      <c r="O408" s="141">
        <v>6.5000000000000002E-2</v>
      </c>
      <c r="P408" s="141">
        <f>O408*H408</f>
        <v>7.0200000000000005</v>
      </c>
      <c r="Q408" s="141">
        <v>0</v>
      </c>
      <c r="R408" s="141">
        <f>Q408*H408</f>
        <v>0</v>
      </c>
      <c r="S408" s="141">
        <v>0</v>
      </c>
      <c r="T408" s="142">
        <f>S408*H408</f>
        <v>0</v>
      </c>
      <c r="AR408" s="143" t="s">
        <v>148</v>
      </c>
      <c r="AT408" s="143" t="s">
        <v>144</v>
      </c>
      <c r="AU408" s="143" t="s">
        <v>83</v>
      </c>
      <c r="AY408" s="12" t="s">
        <v>143</v>
      </c>
      <c r="BE408" s="86">
        <f>IF(N408="základní",J408,0)</f>
        <v>0</v>
      </c>
      <c r="BF408" s="86">
        <f>IF(N408="snížená",J408,0)</f>
        <v>0</v>
      </c>
      <c r="BG408" s="86">
        <f>IF(N408="zákl. přenesená",J408,0)</f>
        <v>0</v>
      </c>
      <c r="BH408" s="86">
        <f>IF(N408="sníž. přenesená",J408,0)</f>
        <v>0</v>
      </c>
      <c r="BI408" s="86">
        <f>IF(N408="nulová",J408,0)</f>
        <v>0</v>
      </c>
      <c r="BJ408" s="12" t="s">
        <v>83</v>
      </c>
      <c r="BK408" s="86">
        <f>ROUND(I408*H408,2)</f>
        <v>0</v>
      </c>
      <c r="BL408" s="12" t="s">
        <v>148</v>
      </c>
      <c r="BM408" s="143" t="s">
        <v>805</v>
      </c>
    </row>
    <row r="409" spans="2:65" s="1" customFormat="1">
      <c r="B409" s="26"/>
      <c r="D409" s="144" t="s">
        <v>150</v>
      </c>
      <c r="F409" s="145" t="s">
        <v>390</v>
      </c>
      <c r="L409" s="26"/>
      <c r="M409" s="146"/>
      <c r="T409" s="50"/>
      <c r="AT409" s="12" t="s">
        <v>150</v>
      </c>
      <c r="AU409" s="12" t="s">
        <v>83</v>
      </c>
    </row>
    <row r="410" spans="2:65" s="1" customFormat="1" ht="21.75" customHeight="1">
      <c r="B410" s="132"/>
      <c r="C410" s="147" t="s">
        <v>806</v>
      </c>
      <c r="D410" s="147" t="s">
        <v>166</v>
      </c>
      <c r="E410" s="148" t="s">
        <v>412</v>
      </c>
      <c r="F410" s="149" t="s">
        <v>413</v>
      </c>
      <c r="G410" s="150" t="s">
        <v>414</v>
      </c>
      <c r="H410" s="151">
        <v>23.75</v>
      </c>
      <c r="I410" s="152"/>
      <c r="J410" s="152">
        <f>ROUND(I410*H410,2)</f>
        <v>0</v>
      </c>
      <c r="K410" s="153"/>
      <c r="L410" s="154"/>
      <c r="M410" s="155" t="s">
        <v>1</v>
      </c>
      <c r="N410" s="156" t="s">
        <v>40</v>
      </c>
      <c r="O410" s="141">
        <v>0</v>
      </c>
      <c r="P410" s="141">
        <f>O410*H410</f>
        <v>0</v>
      </c>
      <c r="Q410" s="141">
        <v>0</v>
      </c>
      <c r="R410" s="141">
        <f>Q410*H410</f>
        <v>0</v>
      </c>
      <c r="S410" s="141">
        <v>0</v>
      </c>
      <c r="T410" s="142">
        <f>S410*H410</f>
        <v>0</v>
      </c>
      <c r="AR410" s="143" t="s">
        <v>169</v>
      </c>
      <c r="AT410" s="143" t="s">
        <v>166</v>
      </c>
      <c r="AU410" s="143" t="s">
        <v>83</v>
      </c>
      <c r="AY410" s="12" t="s">
        <v>143</v>
      </c>
      <c r="BE410" s="86">
        <f>IF(N410="základní",J410,0)</f>
        <v>0</v>
      </c>
      <c r="BF410" s="86">
        <f>IF(N410="snížená",J410,0)</f>
        <v>0</v>
      </c>
      <c r="BG410" s="86">
        <f>IF(N410="zákl. přenesená",J410,0)</f>
        <v>0</v>
      </c>
      <c r="BH410" s="86">
        <f>IF(N410="sníž. přenesená",J410,0)</f>
        <v>0</v>
      </c>
      <c r="BI410" s="86">
        <f>IF(N410="nulová",J410,0)</f>
        <v>0</v>
      </c>
      <c r="BJ410" s="12" t="s">
        <v>83</v>
      </c>
      <c r="BK410" s="86">
        <f>ROUND(I410*H410,2)</f>
        <v>0</v>
      </c>
      <c r="BL410" s="12" t="s">
        <v>148</v>
      </c>
      <c r="BM410" s="143" t="s">
        <v>807</v>
      </c>
    </row>
    <row r="411" spans="2:65" s="1" customFormat="1" ht="49.05" customHeight="1">
      <c r="B411" s="132"/>
      <c r="C411" s="133" t="s">
        <v>808</v>
      </c>
      <c r="D411" s="133" t="s">
        <v>144</v>
      </c>
      <c r="E411" s="134" t="s">
        <v>417</v>
      </c>
      <c r="F411" s="135" t="s">
        <v>418</v>
      </c>
      <c r="G411" s="136" t="s">
        <v>190</v>
      </c>
      <c r="H411" s="137">
        <v>23.5</v>
      </c>
      <c r="I411" s="138"/>
      <c r="J411" s="138">
        <f>ROUND(I411*H411,2)</f>
        <v>0</v>
      </c>
      <c r="K411" s="139"/>
      <c r="L411" s="26"/>
      <c r="M411" s="140" t="s">
        <v>1</v>
      </c>
      <c r="N411" s="113" t="s">
        <v>40</v>
      </c>
      <c r="O411" s="141">
        <v>0.14000000000000001</v>
      </c>
      <c r="P411" s="141">
        <f>O411*H411</f>
        <v>3.2900000000000005</v>
      </c>
      <c r="Q411" s="141">
        <v>0</v>
      </c>
      <c r="R411" s="141">
        <f>Q411*H411</f>
        <v>0</v>
      </c>
      <c r="S411" s="141">
        <v>0</v>
      </c>
      <c r="T411" s="142">
        <f>S411*H411</f>
        <v>0</v>
      </c>
      <c r="AR411" s="143" t="s">
        <v>148</v>
      </c>
      <c r="AT411" s="143" t="s">
        <v>144</v>
      </c>
      <c r="AU411" s="143" t="s">
        <v>83</v>
      </c>
      <c r="AY411" s="12" t="s">
        <v>143</v>
      </c>
      <c r="BE411" s="86">
        <f>IF(N411="základní",J411,0)</f>
        <v>0</v>
      </c>
      <c r="BF411" s="86">
        <f>IF(N411="snížená",J411,0)</f>
        <v>0</v>
      </c>
      <c r="BG411" s="86">
        <f>IF(N411="zákl. přenesená",J411,0)</f>
        <v>0</v>
      </c>
      <c r="BH411" s="86">
        <f>IF(N411="sníž. přenesená",J411,0)</f>
        <v>0</v>
      </c>
      <c r="BI411" s="86">
        <f>IF(N411="nulová",J411,0)</f>
        <v>0</v>
      </c>
      <c r="BJ411" s="12" t="s">
        <v>83</v>
      </c>
      <c r="BK411" s="86">
        <f>ROUND(I411*H411,2)</f>
        <v>0</v>
      </c>
      <c r="BL411" s="12" t="s">
        <v>148</v>
      </c>
      <c r="BM411" s="143" t="s">
        <v>809</v>
      </c>
    </row>
    <row r="412" spans="2:65" s="1" customFormat="1">
      <c r="B412" s="26"/>
      <c r="D412" s="144" t="s">
        <v>150</v>
      </c>
      <c r="F412" s="145" t="s">
        <v>420</v>
      </c>
      <c r="L412" s="26"/>
      <c r="M412" s="146"/>
      <c r="T412" s="50"/>
      <c r="AT412" s="12" t="s">
        <v>150</v>
      </c>
      <c r="AU412" s="12" t="s">
        <v>83</v>
      </c>
    </row>
    <row r="413" spans="2:65" s="10" customFormat="1" ht="25.95" customHeight="1">
      <c r="B413" s="123"/>
      <c r="D413" s="124" t="s">
        <v>74</v>
      </c>
      <c r="E413" s="125" t="s">
        <v>813</v>
      </c>
      <c r="F413" s="125" t="s">
        <v>814</v>
      </c>
      <c r="J413" s="126">
        <f>BK413</f>
        <v>0</v>
      </c>
      <c r="L413" s="123"/>
      <c r="M413" s="127"/>
      <c r="P413" s="128">
        <f>SUM(P414:P466)</f>
        <v>8.6211999999999982</v>
      </c>
      <c r="R413" s="128">
        <f>SUM(R414:R466)</f>
        <v>8.5287840000000004E-2</v>
      </c>
      <c r="T413" s="129">
        <f>SUM(T414:T466)</f>
        <v>0.16370000000000001</v>
      </c>
      <c r="AR413" s="124" t="s">
        <v>83</v>
      </c>
      <c r="AT413" s="130" t="s">
        <v>74</v>
      </c>
      <c r="AU413" s="130" t="s">
        <v>75</v>
      </c>
      <c r="AY413" s="124" t="s">
        <v>143</v>
      </c>
      <c r="BK413" s="131">
        <f>SUM(BK414:BK466)</f>
        <v>0</v>
      </c>
    </row>
    <row r="414" spans="2:65" s="1" customFormat="1" ht="55.5" customHeight="1">
      <c r="B414" s="132"/>
      <c r="C414" s="133" t="s">
        <v>815</v>
      </c>
      <c r="D414" s="133" t="s">
        <v>144</v>
      </c>
      <c r="E414" s="134" t="s">
        <v>816</v>
      </c>
      <c r="F414" s="135" t="s">
        <v>817</v>
      </c>
      <c r="G414" s="136" t="s">
        <v>147</v>
      </c>
      <c r="H414" s="137">
        <v>1</v>
      </c>
      <c r="I414" s="138"/>
      <c r="J414" s="138">
        <f>ROUND(I414*H414,2)</f>
        <v>0</v>
      </c>
      <c r="K414" s="139"/>
      <c r="L414" s="26"/>
      <c r="M414" s="140" t="s">
        <v>1</v>
      </c>
      <c r="N414" s="113" t="s">
        <v>40</v>
      </c>
      <c r="O414" s="141">
        <v>0.48</v>
      </c>
      <c r="P414" s="141">
        <f>O414*H414</f>
        <v>0.48</v>
      </c>
      <c r="Q414" s="141">
        <v>0</v>
      </c>
      <c r="R414" s="141">
        <f>Q414*H414</f>
        <v>0</v>
      </c>
      <c r="S414" s="141">
        <v>2E-3</v>
      </c>
      <c r="T414" s="142">
        <f>S414*H414</f>
        <v>2E-3</v>
      </c>
      <c r="AR414" s="143" t="s">
        <v>148</v>
      </c>
      <c r="AT414" s="143" t="s">
        <v>144</v>
      </c>
      <c r="AU414" s="143" t="s">
        <v>83</v>
      </c>
      <c r="AY414" s="12" t="s">
        <v>143</v>
      </c>
      <c r="BE414" s="86">
        <f>IF(N414="základní",J414,0)</f>
        <v>0</v>
      </c>
      <c r="BF414" s="86">
        <f>IF(N414="snížená",J414,0)</f>
        <v>0</v>
      </c>
      <c r="BG414" s="86">
        <f>IF(N414="zákl. přenesená",J414,0)</f>
        <v>0</v>
      </c>
      <c r="BH414" s="86">
        <f>IF(N414="sníž. přenesená",J414,0)</f>
        <v>0</v>
      </c>
      <c r="BI414" s="86">
        <f>IF(N414="nulová",J414,0)</f>
        <v>0</v>
      </c>
      <c r="BJ414" s="12" t="s">
        <v>83</v>
      </c>
      <c r="BK414" s="86">
        <f>ROUND(I414*H414,2)</f>
        <v>0</v>
      </c>
      <c r="BL414" s="12" t="s">
        <v>148</v>
      </c>
      <c r="BM414" s="143" t="s">
        <v>818</v>
      </c>
    </row>
    <row r="415" spans="2:65" s="1" customFormat="1">
      <c r="B415" s="26"/>
      <c r="D415" s="144" t="s">
        <v>150</v>
      </c>
      <c r="F415" s="145" t="s">
        <v>819</v>
      </c>
      <c r="L415" s="26"/>
      <c r="M415" s="146"/>
      <c r="T415" s="50"/>
      <c r="AT415" s="12" t="s">
        <v>150</v>
      </c>
      <c r="AU415" s="12" t="s">
        <v>83</v>
      </c>
    </row>
    <row r="416" spans="2:65" s="1" customFormat="1" ht="37.799999999999997" customHeight="1">
      <c r="B416" s="132"/>
      <c r="C416" s="133" t="s">
        <v>820</v>
      </c>
      <c r="D416" s="133" t="s">
        <v>144</v>
      </c>
      <c r="E416" s="134" t="s">
        <v>821</v>
      </c>
      <c r="F416" s="135" t="s">
        <v>822</v>
      </c>
      <c r="G416" s="136" t="s">
        <v>190</v>
      </c>
      <c r="H416" s="137">
        <v>3.3</v>
      </c>
      <c r="I416" s="138"/>
      <c r="J416" s="138">
        <f>ROUND(I416*H416,2)</f>
        <v>0</v>
      </c>
      <c r="K416" s="139"/>
      <c r="L416" s="26"/>
      <c r="M416" s="140" t="s">
        <v>1</v>
      </c>
      <c r="N416" s="113" t="s">
        <v>40</v>
      </c>
      <c r="O416" s="141">
        <v>0.26500000000000001</v>
      </c>
      <c r="P416" s="141">
        <f>O416*H416</f>
        <v>0.87449999999999994</v>
      </c>
      <c r="Q416" s="141">
        <v>0</v>
      </c>
      <c r="R416" s="141">
        <f>Q416*H416</f>
        <v>0</v>
      </c>
      <c r="S416" s="141">
        <v>8.9999999999999993E-3</v>
      </c>
      <c r="T416" s="142">
        <f>S416*H416</f>
        <v>2.9699999999999997E-2</v>
      </c>
      <c r="AR416" s="143" t="s">
        <v>148</v>
      </c>
      <c r="AT416" s="143" t="s">
        <v>144</v>
      </c>
      <c r="AU416" s="143" t="s">
        <v>83</v>
      </c>
      <c r="AY416" s="12" t="s">
        <v>143</v>
      </c>
      <c r="BE416" s="86">
        <f>IF(N416="základní",J416,0)</f>
        <v>0</v>
      </c>
      <c r="BF416" s="86">
        <f>IF(N416="snížená",J416,0)</f>
        <v>0</v>
      </c>
      <c r="BG416" s="86">
        <f>IF(N416="zákl. přenesená",J416,0)</f>
        <v>0</v>
      </c>
      <c r="BH416" s="86">
        <f>IF(N416="sníž. přenesená",J416,0)</f>
        <v>0</v>
      </c>
      <c r="BI416" s="86">
        <f>IF(N416="nulová",J416,0)</f>
        <v>0</v>
      </c>
      <c r="BJ416" s="12" t="s">
        <v>83</v>
      </c>
      <c r="BK416" s="86">
        <f>ROUND(I416*H416,2)</f>
        <v>0</v>
      </c>
      <c r="BL416" s="12" t="s">
        <v>148</v>
      </c>
      <c r="BM416" s="143" t="s">
        <v>823</v>
      </c>
    </row>
    <row r="417" spans="2:65" s="1" customFormat="1">
      <c r="B417" s="26"/>
      <c r="D417" s="144" t="s">
        <v>150</v>
      </c>
      <c r="F417" s="145" t="s">
        <v>824</v>
      </c>
      <c r="L417" s="26"/>
      <c r="M417" s="146"/>
      <c r="T417" s="50"/>
      <c r="AT417" s="12" t="s">
        <v>150</v>
      </c>
      <c r="AU417" s="12" t="s">
        <v>83</v>
      </c>
    </row>
    <row r="418" spans="2:65" s="1" customFormat="1" ht="49.05" customHeight="1">
      <c r="B418" s="132"/>
      <c r="C418" s="133" t="s">
        <v>825</v>
      </c>
      <c r="D418" s="133" t="s">
        <v>144</v>
      </c>
      <c r="E418" s="134" t="s">
        <v>826</v>
      </c>
      <c r="F418" s="135" t="s">
        <v>827</v>
      </c>
      <c r="G418" s="136" t="s">
        <v>190</v>
      </c>
      <c r="H418" s="137">
        <v>3.3</v>
      </c>
      <c r="I418" s="138"/>
      <c r="J418" s="138">
        <f>ROUND(I418*H418,2)</f>
        <v>0</v>
      </c>
      <c r="K418" s="139"/>
      <c r="L418" s="26"/>
      <c r="M418" s="140" t="s">
        <v>1</v>
      </c>
      <c r="N418" s="113" t="s">
        <v>40</v>
      </c>
      <c r="O418" s="141">
        <v>0.18</v>
      </c>
      <c r="P418" s="141">
        <f>O418*H418</f>
        <v>0.59399999999999997</v>
      </c>
      <c r="Q418" s="141">
        <v>0</v>
      </c>
      <c r="R418" s="141">
        <f>Q418*H418</f>
        <v>0</v>
      </c>
      <c r="S418" s="141">
        <v>0.04</v>
      </c>
      <c r="T418" s="142">
        <f>S418*H418</f>
        <v>0.13200000000000001</v>
      </c>
      <c r="AR418" s="143" t="s">
        <v>148</v>
      </c>
      <c r="AT418" s="143" t="s">
        <v>144</v>
      </c>
      <c r="AU418" s="143" t="s">
        <v>83</v>
      </c>
      <c r="AY418" s="12" t="s">
        <v>143</v>
      </c>
      <c r="BE418" s="86">
        <f>IF(N418="základní",J418,0)</f>
        <v>0</v>
      </c>
      <c r="BF418" s="86">
        <f>IF(N418="snížená",J418,0)</f>
        <v>0</v>
      </c>
      <c r="BG418" s="86">
        <f>IF(N418="zákl. přenesená",J418,0)</f>
        <v>0</v>
      </c>
      <c r="BH418" s="86">
        <f>IF(N418="sníž. přenesená",J418,0)</f>
        <v>0</v>
      </c>
      <c r="BI418" s="86">
        <f>IF(N418="nulová",J418,0)</f>
        <v>0</v>
      </c>
      <c r="BJ418" s="12" t="s">
        <v>83</v>
      </c>
      <c r="BK418" s="86">
        <f>ROUND(I418*H418,2)</f>
        <v>0</v>
      </c>
      <c r="BL418" s="12" t="s">
        <v>148</v>
      </c>
      <c r="BM418" s="143" t="s">
        <v>828</v>
      </c>
    </row>
    <row r="419" spans="2:65" s="1" customFormat="1">
      <c r="B419" s="26"/>
      <c r="D419" s="144" t="s">
        <v>150</v>
      </c>
      <c r="F419" s="145" t="s">
        <v>829</v>
      </c>
      <c r="L419" s="26"/>
      <c r="M419" s="146"/>
      <c r="T419" s="50"/>
      <c r="AT419" s="12" t="s">
        <v>150</v>
      </c>
      <c r="AU419" s="12" t="s">
        <v>83</v>
      </c>
    </row>
    <row r="420" spans="2:65" s="1" customFormat="1" ht="37.799999999999997" customHeight="1">
      <c r="B420" s="132"/>
      <c r="C420" s="133" t="s">
        <v>830</v>
      </c>
      <c r="D420" s="133" t="s">
        <v>144</v>
      </c>
      <c r="E420" s="134" t="s">
        <v>831</v>
      </c>
      <c r="F420" s="135" t="s">
        <v>832</v>
      </c>
      <c r="G420" s="136" t="s">
        <v>147</v>
      </c>
      <c r="H420" s="137">
        <v>1</v>
      </c>
      <c r="I420" s="138"/>
      <c r="J420" s="138">
        <f>ROUND(I420*H420,2)</f>
        <v>0</v>
      </c>
      <c r="K420" s="139"/>
      <c r="L420" s="26"/>
      <c r="M420" s="140" t="s">
        <v>1</v>
      </c>
      <c r="N420" s="113" t="s">
        <v>40</v>
      </c>
      <c r="O420" s="141">
        <v>0.378</v>
      </c>
      <c r="P420" s="141">
        <f>O420*H420</f>
        <v>0.378</v>
      </c>
      <c r="Q420" s="141">
        <v>0</v>
      </c>
      <c r="R420" s="141">
        <f>Q420*H420</f>
        <v>0</v>
      </c>
      <c r="S420" s="141">
        <v>0</v>
      </c>
      <c r="T420" s="142">
        <f>S420*H420</f>
        <v>0</v>
      </c>
      <c r="AR420" s="143" t="s">
        <v>148</v>
      </c>
      <c r="AT420" s="143" t="s">
        <v>144</v>
      </c>
      <c r="AU420" s="143" t="s">
        <v>83</v>
      </c>
      <c r="AY420" s="12" t="s">
        <v>143</v>
      </c>
      <c r="BE420" s="86">
        <f>IF(N420="základní",J420,0)</f>
        <v>0</v>
      </c>
      <c r="BF420" s="86">
        <f>IF(N420="snížená",J420,0)</f>
        <v>0</v>
      </c>
      <c r="BG420" s="86">
        <f>IF(N420="zákl. přenesená",J420,0)</f>
        <v>0</v>
      </c>
      <c r="BH420" s="86">
        <f>IF(N420="sníž. přenesená",J420,0)</f>
        <v>0</v>
      </c>
      <c r="BI420" s="86">
        <f>IF(N420="nulová",J420,0)</f>
        <v>0</v>
      </c>
      <c r="BJ420" s="12" t="s">
        <v>83</v>
      </c>
      <c r="BK420" s="86">
        <f>ROUND(I420*H420,2)</f>
        <v>0</v>
      </c>
      <c r="BL420" s="12" t="s">
        <v>148</v>
      </c>
      <c r="BM420" s="143" t="s">
        <v>833</v>
      </c>
    </row>
    <row r="421" spans="2:65" s="1" customFormat="1">
      <c r="B421" s="26"/>
      <c r="D421" s="144" t="s">
        <v>150</v>
      </c>
      <c r="F421" s="145" t="s">
        <v>834</v>
      </c>
      <c r="L421" s="26"/>
      <c r="M421" s="146"/>
      <c r="T421" s="50"/>
      <c r="AT421" s="12" t="s">
        <v>150</v>
      </c>
      <c r="AU421" s="12" t="s">
        <v>83</v>
      </c>
    </row>
    <row r="422" spans="2:65" s="1" customFormat="1" ht="21.75" customHeight="1">
      <c r="B422" s="132"/>
      <c r="C422" s="147" t="s">
        <v>835</v>
      </c>
      <c r="D422" s="147" t="s">
        <v>166</v>
      </c>
      <c r="E422" s="148" t="s">
        <v>836</v>
      </c>
      <c r="F422" s="149" t="s">
        <v>837</v>
      </c>
      <c r="G422" s="150" t="s">
        <v>147</v>
      </c>
      <c r="H422" s="151">
        <v>1</v>
      </c>
      <c r="I422" s="152"/>
      <c r="J422" s="152">
        <f>ROUND(I422*H422,2)</f>
        <v>0</v>
      </c>
      <c r="K422" s="153"/>
      <c r="L422" s="154"/>
      <c r="M422" s="155" t="s">
        <v>1</v>
      </c>
      <c r="N422" s="156" t="s">
        <v>40</v>
      </c>
      <c r="O422" s="141">
        <v>0</v>
      </c>
      <c r="P422" s="141">
        <f>O422*H422</f>
        <v>0</v>
      </c>
      <c r="Q422" s="141">
        <v>0</v>
      </c>
      <c r="R422" s="141">
        <f>Q422*H422</f>
        <v>0</v>
      </c>
      <c r="S422" s="141">
        <v>0</v>
      </c>
      <c r="T422" s="142">
        <f>S422*H422</f>
        <v>0</v>
      </c>
      <c r="AR422" s="143" t="s">
        <v>169</v>
      </c>
      <c r="AT422" s="143" t="s">
        <v>166</v>
      </c>
      <c r="AU422" s="143" t="s">
        <v>83</v>
      </c>
      <c r="AY422" s="12" t="s">
        <v>143</v>
      </c>
      <c r="BE422" s="86">
        <f>IF(N422="základní",J422,0)</f>
        <v>0</v>
      </c>
      <c r="BF422" s="86">
        <f>IF(N422="snížená",J422,0)</f>
        <v>0</v>
      </c>
      <c r="BG422" s="86">
        <f>IF(N422="zákl. přenesená",J422,0)</f>
        <v>0</v>
      </c>
      <c r="BH422" s="86">
        <f>IF(N422="sníž. přenesená",J422,0)</f>
        <v>0</v>
      </c>
      <c r="BI422" s="86">
        <f>IF(N422="nulová",J422,0)</f>
        <v>0</v>
      </c>
      <c r="BJ422" s="12" t="s">
        <v>83</v>
      </c>
      <c r="BK422" s="86">
        <f>ROUND(I422*H422,2)</f>
        <v>0</v>
      </c>
      <c r="BL422" s="12" t="s">
        <v>148</v>
      </c>
      <c r="BM422" s="143" t="s">
        <v>838</v>
      </c>
    </row>
    <row r="423" spans="2:65" s="1" customFormat="1" ht="16.5" customHeight="1">
      <c r="B423" s="132"/>
      <c r="C423" s="147" t="s">
        <v>839</v>
      </c>
      <c r="D423" s="147" t="s">
        <v>166</v>
      </c>
      <c r="E423" s="148" t="s">
        <v>840</v>
      </c>
      <c r="F423" s="149" t="s">
        <v>841</v>
      </c>
      <c r="G423" s="150" t="s">
        <v>147</v>
      </c>
      <c r="H423" s="151">
        <v>1</v>
      </c>
      <c r="I423" s="152"/>
      <c r="J423" s="152">
        <f>ROUND(I423*H423,2)</f>
        <v>0</v>
      </c>
      <c r="K423" s="153"/>
      <c r="L423" s="154"/>
      <c r="M423" s="155" t="s">
        <v>1</v>
      </c>
      <c r="N423" s="156" t="s">
        <v>40</v>
      </c>
      <c r="O423" s="141">
        <v>0</v>
      </c>
      <c r="P423" s="141">
        <f>O423*H423</f>
        <v>0</v>
      </c>
      <c r="Q423" s="141">
        <v>9.5E-4</v>
      </c>
      <c r="R423" s="141">
        <f>Q423*H423</f>
        <v>9.5E-4</v>
      </c>
      <c r="S423" s="141">
        <v>0</v>
      </c>
      <c r="T423" s="142">
        <f>S423*H423</f>
        <v>0</v>
      </c>
      <c r="AR423" s="143" t="s">
        <v>169</v>
      </c>
      <c r="AT423" s="143" t="s">
        <v>166</v>
      </c>
      <c r="AU423" s="143" t="s">
        <v>83</v>
      </c>
      <c r="AY423" s="12" t="s">
        <v>143</v>
      </c>
      <c r="BE423" s="86">
        <f>IF(N423="základní",J423,0)</f>
        <v>0</v>
      </c>
      <c r="BF423" s="86">
        <f>IF(N423="snížená",J423,0)</f>
        <v>0</v>
      </c>
      <c r="BG423" s="86">
        <f>IF(N423="zákl. přenesená",J423,0)</f>
        <v>0</v>
      </c>
      <c r="BH423" s="86">
        <f>IF(N423="sníž. přenesená",J423,0)</f>
        <v>0</v>
      </c>
      <c r="BI423" s="86">
        <f>IF(N423="nulová",J423,0)</f>
        <v>0</v>
      </c>
      <c r="BJ423" s="12" t="s">
        <v>83</v>
      </c>
      <c r="BK423" s="86">
        <f>ROUND(I423*H423,2)</f>
        <v>0</v>
      </c>
      <c r="BL423" s="12" t="s">
        <v>148</v>
      </c>
      <c r="BM423" s="143" t="s">
        <v>842</v>
      </c>
    </row>
    <row r="424" spans="2:65" s="1" customFormat="1" ht="16.5" customHeight="1">
      <c r="B424" s="132"/>
      <c r="C424" s="147" t="s">
        <v>843</v>
      </c>
      <c r="D424" s="147" t="s">
        <v>166</v>
      </c>
      <c r="E424" s="148" t="s">
        <v>508</v>
      </c>
      <c r="F424" s="149" t="s">
        <v>509</v>
      </c>
      <c r="G424" s="150" t="s">
        <v>147</v>
      </c>
      <c r="H424" s="151">
        <v>1</v>
      </c>
      <c r="I424" s="152"/>
      <c r="J424" s="152">
        <f>ROUND(I424*H424,2)</f>
        <v>0</v>
      </c>
      <c r="K424" s="153"/>
      <c r="L424" s="154"/>
      <c r="M424" s="155" t="s">
        <v>1</v>
      </c>
      <c r="N424" s="156" t="s">
        <v>40</v>
      </c>
      <c r="O424" s="141">
        <v>0</v>
      </c>
      <c r="P424" s="141">
        <f>O424*H424</f>
        <v>0</v>
      </c>
      <c r="Q424" s="141">
        <v>0.03</v>
      </c>
      <c r="R424" s="141">
        <f>Q424*H424</f>
        <v>0.03</v>
      </c>
      <c r="S424" s="141">
        <v>0</v>
      </c>
      <c r="T424" s="142">
        <f>S424*H424</f>
        <v>0</v>
      </c>
      <c r="AR424" s="143" t="s">
        <v>169</v>
      </c>
      <c r="AT424" s="143" t="s">
        <v>166</v>
      </c>
      <c r="AU424" s="143" t="s">
        <v>83</v>
      </c>
      <c r="AY424" s="12" t="s">
        <v>143</v>
      </c>
      <c r="BE424" s="86">
        <f>IF(N424="základní",J424,0)</f>
        <v>0</v>
      </c>
      <c r="BF424" s="86">
        <f>IF(N424="snížená",J424,0)</f>
        <v>0</v>
      </c>
      <c r="BG424" s="86">
        <f>IF(N424="zákl. přenesená",J424,0)</f>
        <v>0</v>
      </c>
      <c r="BH424" s="86">
        <f>IF(N424="sníž. přenesená",J424,0)</f>
        <v>0</v>
      </c>
      <c r="BI424" s="86">
        <f>IF(N424="nulová",J424,0)</f>
        <v>0</v>
      </c>
      <c r="BJ424" s="12" t="s">
        <v>83</v>
      </c>
      <c r="BK424" s="86">
        <f>ROUND(I424*H424,2)</f>
        <v>0</v>
      </c>
      <c r="BL424" s="12" t="s">
        <v>148</v>
      </c>
      <c r="BM424" s="143" t="s">
        <v>844</v>
      </c>
    </row>
    <row r="425" spans="2:65" s="1" customFormat="1" ht="16.5" customHeight="1">
      <c r="B425" s="132"/>
      <c r="C425" s="147" t="s">
        <v>845</v>
      </c>
      <c r="D425" s="147" t="s">
        <v>166</v>
      </c>
      <c r="E425" s="148" t="s">
        <v>512</v>
      </c>
      <c r="F425" s="149" t="s">
        <v>513</v>
      </c>
      <c r="G425" s="150" t="s">
        <v>414</v>
      </c>
      <c r="H425" s="151">
        <v>5</v>
      </c>
      <c r="I425" s="152"/>
      <c r="J425" s="152">
        <f>ROUND(I425*H425,2)</f>
        <v>0</v>
      </c>
      <c r="K425" s="153"/>
      <c r="L425" s="154"/>
      <c r="M425" s="155" t="s">
        <v>1</v>
      </c>
      <c r="N425" s="156" t="s">
        <v>40</v>
      </c>
      <c r="O425" s="141">
        <v>0</v>
      </c>
      <c r="P425" s="141">
        <f>O425*H425</f>
        <v>0</v>
      </c>
      <c r="Q425" s="141">
        <v>1E-3</v>
      </c>
      <c r="R425" s="141">
        <f>Q425*H425</f>
        <v>5.0000000000000001E-3</v>
      </c>
      <c r="S425" s="141">
        <v>0</v>
      </c>
      <c r="T425" s="142">
        <f>S425*H425</f>
        <v>0</v>
      </c>
      <c r="AR425" s="143" t="s">
        <v>169</v>
      </c>
      <c r="AT425" s="143" t="s">
        <v>166</v>
      </c>
      <c r="AU425" s="143" t="s">
        <v>83</v>
      </c>
      <c r="AY425" s="12" t="s">
        <v>143</v>
      </c>
      <c r="BE425" s="86">
        <f>IF(N425="základní",J425,0)</f>
        <v>0</v>
      </c>
      <c r="BF425" s="86">
        <f>IF(N425="snížená",J425,0)</f>
        <v>0</v>
      </c>
      <c r="BG425" s="86">
        <f>IF(N425="zákl. přenesená",J425,0)</f>
        <v>0</v>
      </c>
      <c r="BH425" s="86">
        <f>IF(N425="sníž. přenesená",J425,0)</f>
        <v>0</v>
      </c>
      <c r="BI425" s="86">
        <f>IF(N425="nulová",J425,0)</f>
        <v>0</v>
      </c>
      <c r="BJ425" s="12" t="s">
        <v>83</v>
      </c>
      <c r="BK425" s="86">
        <f>ROUND(I425*H425,2)</f>
        <v>0</v>
      </c>
      <c r="BL425" s="12" t="s">
        <v>148</v>
      </c>
      <c r="BM425" s="143" t="s">
        <v>846</v>
      </c>
    </row>
    <row r="426" spans="2:65" s="1" customFormat="1" ht="37.799999999999997" customHeight="1">
      <c r="B426" s="132"/>
      <c r="C426" s="133" t="s">
        <v>847</v>
      </c>
      <c r="D426" s="133" t="s">
        <v>144</v>
      </c>
      <c r="E426" s="134" t="s">
        <v>848</v>
      </c>
      <c r="F426" s="135" t="s">
        <v>849</v>
      </c>
      <c r="G426" s="136" t="s">
        <v>190</v>
      </c>
      <c r="H426" s="137">
        <v>3.3</v>
      </c>
      <c r="I426" s="138"/>
      <c r="J426" s="138">
        <f>ROUND(I426*H426,2)</f>
        <v>0</v>
      </c>
      <c r="K426" s="139"/>
      <c r="L426" s="26"/>
      <c r="M426" s="140" t="s">
        <v>1</v>
      </c>
      <c r="N426" s="113" t="s">
        <v>40</v>
      </c>
      <c r="O426" s="141">
        <v>5.0999999999999997E-2</v>
      </c>
      <c r="P426" s="141">
        <f>O426*H426</f>
        <v>0.16829999999999998</v>
      </c>
      <c r="Q426" s="141">
        <v>7.8200000000000006E-3</v>
      </c>
      <c r="R426" s="141">
        <f>Q426*H426</f>
        <v>2.5805999999999999E-2</v>
      </c>
      <c r="S426" s="141">
        <v>0</v>
      </c>
      <c r="T426" s="142">
        <f>S426*H426</f>
        <v>0</v>
      </c>
      <c r="AR426" s="143" t="s">
        <v>148</v>
      </c>
      <c r="AT426" s="143" t="s">
        <v>144</v>
      </c>
      <c r="AU426" s="143" t="s">
        <v>83</v>
      </c>
      <c r="AY426" s="12" t="s">
        <v>143</v>
      </c>
      <c r="BE426" s="86">
        <f>IF(N426="základní",J426,0)</f>
        <v>0</v>
      </c>
      <c r="BF426" s="86">
        <f>IF(N426="snížená",J426,0)</f>
        <v>0</v>
      </c>
      <c r="BG426" s="86">
        <f>IF(N426="zákl. přenesená",J426,0)</f>
        <v>0</v>
      </c>
      <c r="BH426" s="86">
        <f>IF(N426="sníž. přenesená",J426,0)</f>
        <v>0</v>
      </c>
      <c r="BI426" s="86">
        <f>IF(N426="nulová",J426,0)</f>
        <v>0</v>
      </c>
      <c r="BJ426" s="12" t="s">
        <v>83</v>
      </c>
      <c r="BK426" s="86">
        <f>ROUND(I426*H426,2)</f>
        <v>0</v>
      </c>
      <c r="BL426" s="12" t="s">
        <v>148</v>
      </c>
      <c r="BM426" s="143" t="s">
        <v>850</v>
      </c>
    </row>
    <row r="427" spans="2:65" s="1" customFormat="1">
      <c r="B427" s="26"/>
      <c r="D427" s="144" t="s">
        <v>150</v>
      </c>
      <c r="F427" s="145" t="s">
        <v>851</v>
      </c>
      <c r="L427" s="26"/>
      <c r="M427" s="146"/>
      <c r="T427" s="50"/>
      <c r="AT427" s="12" t="s">
        <v>150</v>
      </c>
      <c r="AU427" s="12" t="s">
        <v>83</v>
      </c>
    </row>
    <row r="428" spans="2:65" s="1" customFormat="1" ht="24.15" customHeight="1">
      <c r="B428" s="132"/>
      <c r="C428" s="133" t="s">
        <v>852</v>
      </c>
      <c r="D428" s="133" t="s">
        <v>144</v>
      </c>
      <c r="E428" s="134" t="s">
        <v>225</v>
      </c>
      <c r="F428" s="135" t="s">
        <v>226</v>
      </c>
      <c r="G428" s="136" t="s">
        <v>190</v>
      </c>
      <c r="H428" s="137">
        <v>0.7</v>
      </c>
      <c r="I428" s="138"/>
      <c r="J428" s="138">
        <f>ROUND(I428*H428,2)</f>
        <v>0</v>
      </c>
      <c r="K428" s="139"/>
      <c r="L428" s="26"/>
      <c r="M428" s="140" t="s">
        <v>1</v>
      </c>
      <c r="N428" s="113" t="s">
        <v>40</v>
      </c>
      <c r="O428" s="141">
        <v>9.1999999999999998E-2</v>
      </c>
      <c r="P428" s="141">
        <f>O428*H428</f>
        <v>6.4399999999999999E-2</v>
      </c>
      <c r="Q428" s="141">
        <v>0</v>
      </c>
      <c r="R428" s="141">
        <f>Q428*H428</f>
        <v>0</v>
      </c>
      <c r="S428" s="141">
        <v>0</v>
      </c>
      <c r="T428" s="142">
        <f>S428*H428</f>
        <v>0</v>
      </c>
      <c r="AR428" s="143" t="s">
        <v>148</v>
      </c>
      <c r="AT428" s="143" t="s">
        <v>144</v>
      </c>
      <c r="AU428" s="143" t="s">
        <v>83</v>
      </c>
      <c r="AY428" s="12" t="s">
        <v>143</v>
      </c>
      <c r="BE428" s="86">
        <f>IF(N428="základní",J428,0)</f>
        <v>0</v>
      </c>
      <c r="BF428" s="86">
        <f>IF(N428="snížená",J428,0)</f>
        <v>0</v>
      </c>
      <c r="BG428" s="86">
        <f>IF(N428="zákl. přenesená",J428,0)</f>
        <v>0</v>
      </c>
      <c r="BH428" s="86">
        <f>IF(N428="sníž. přenesená",J428,0)</f>
        <v>0</v>
      </c>
      <c r="BI428" s="86">
        <f>IF(N428="nulová",J428,0)</f>
        <v>0</v>
      </c>
      <c r="BJ428" s="12" t="s">
        <v>83</v>
      </c>
      <c r="BK428" s="86">
        <f>ROUND(I428*H428,2)</f>
        <v>0</v>
      </c>
      <c r="BL428" s="12" t="s">
        <v>148</v>
      </c>
      <c r="BM428" s="143" t="s">
        <v>853</v>
      </c>
    </row>
    <row r="429" spans="2:65" s="1" customFormat="1">
      <c r="B429" s="26"/>
      <c r="D429" s="144" t="s">
        <v>150</v>
      </c>
      <c r="F429" s="145" t="s">
        <v>228</v>
      </c>
      <c r="L429" s="26"/>
      <c r="M429" s="146"/>
      <c r="T429" s="50"/>
      <c r="AT429" s="12" t="s">
        <v>150</v>
      </c>
      <c r="AU429" s="12" t="s">
        <v>83</v>
      </c>
    </row>
    <row r="430" spans="2:65" s="1" customFormat="1" ht="44.25" customHeight="1">
      <c r="B430" s="132"/>
      <c r="C430" s="133" t="s">
        <v>854</v>
      </c>
      <c r="D430" s="133" t="s">
        <v>144</v>
      </c>
      <c r="E430" s="134" t="s">
        <v>551</v>
      </c>
      <c r="F430" s="135" t="s">
        <v>552</v>
      </c>
      <c r="G430" s="136" t="s">
        <v>190</v>
      </c>
      <c r="H430" s="137">
        <v>4</v>
      </c>
      <c r="I430" s="138"/>
      <c r="J430" s="138">
        <f>ROUND(I430*H430,2)</f>
        <v>0</v>
      </c>
      <c r="K430" s="139"/>
      <c r="L430" s="26"/>
      <c r="M430" s="140" t="s">
        <v>1</v>
      </c>
      <c r="N430" s="113" t="s">
        <v>40</v>
      </c>
      <c r="O430" s="141">
        <v>0.19</v>
      </c>
      <c r="P430" s="141">
        <f>O430*H430</f>
        <v>0.76</v>
      </c>
      <c r="Q430" s="141">
        <v>0</v>
      </c>
      <c r="R430" s="141">
        <f>Q430*H430</f>
        <v>0</v>
      </c>
      <c r="S430" s="141">
        <v>0</v>
      </c>
      <c r="T430" s="142">
        <f>S430*H430</f>
        <v>0</v>
      </c>
      <c r="AR430" s="143" t="s">
        <v>148</v>
      </c>
      <c r="AT430" s="143" t="s">
        <v>144</v>
      </c>
      <c r="AU430" s="143" t="s">
        <v>83</v>
      </c>
      <c r="AY430" s="12" t="s">
        <v>143</v>
      </c>
      <c r="BE430" s="86">
        <f>IF(N430="základní",J430,0)</f>
        <v>0</v>
      </c>
      <c r="BF430" s="86">
        <f>IF(N430="snížená",J430,0)</f>
        <v>0</v>
      </c>
      <c r="BG430" s="86">
        <f>IF(N430="zákl. přenesená",J430,0)</f>
        <v>0</v>
      </c>
      <c r="BH430" s="86">
        <f>IF(N430="sníž. přenesená",J430,0)</f>
        <v>0</v>
      </c>
      <c r="BI430" s="86">
        <f>IF(N430="nulová",J430,0)</f>
        <v>0</v>
      </c>
      <c r="BJ430" s="12" t="s">
        <v>83</v>
      </c>
      <c r="BK430" s="86">
        <f>ROUND(I430*H430,2)</f>
        <v>0</v>
      </c>
      <c r="BL430" s="12" t="s">
        <v>148</v>
      </c>
      <c r="BM430" s="143" t="s">
        <v>855</v>
      </c>
    </row>
    <row r="431" spans="2:65" s="1" customFormat="1">
      <c r="B431" s="26"/>
      <c r="D431" s="144" t="s">
        <v>150</v>
      </c>
      <c r="F431" s="145" t="s">
        <v>554</v>
      </c>
      <c r="L431" s="26"/>
      <c r="M431" s="146"/>
      <c r="T431" s="50"/>
      <c r="AT431" s="12" t="s">
        <v>150</v>
      </c>
      <c r="AU431" s="12" t="s">
        <v>83</v>
      </c>
    </row>
    <row r="432" spans="2:65" s="1" customFormat="1" ht="44.25" customHeight="1">
      <c r="B432" s="132"/>
      <c r="C432" s="133" t="s">
        <v>856</v>
      </c>
      <c r="D432" s="133" t="s">
        <v>144</v>
      </c>
      <c r="E432" s="134" t="s">
        <v>857</v>
      </c>
      <c r="F432" s="135" t="s">
        <v>858</v>
      </c>
      <c r="G432" s="136" t="s">
        <v>190</v>
      </c>
      <c r="H432" s="137">
        <v>1.5</v>
      </c>
      <c r="I432" s="138"/>
      <c r="J432" s="138">
        <f>ROUND(I432*H432,2)</f>
        <v>0</v>
      </c>
      <c r="K432" s="139"/>
      <c r="L432" s="26"/>
      <c r="M432" s="140" t="s">
        <v>1</v>
      </c>
      <c r="N432" s="113" t="s">
        <v>40</v>
      </c>
      <c r="O432" s="141">
        <v>0.106</v>
      </c>
      <c r="P432" s="141">
        <f>O432*H432</f>
        <v>0.159</v>
      </c>
      <c r="Q432" s="141">
        <v>0</v>
      </c>
      <c r="R432" s="141">
        <f>Q432*H432</f>
        <v>0</v>
      </c>
      <c r="S432" s="141">
        <v>0</v>
      </c>
      <c r="T432" s="142">
        <f>S432*H432</f>
        <v>0</v>
      </c>
      <c r="AR432" s="143" t="s">
        <v>148</v>
      </c>
      <c r="AT432" s="143" t="s">
        <v>144</v>
      </c>
      <c r="AU432" s="143" t="s">
        <v>83</v>
      </c>
      <c r="AY432" s="12" t="s">
        <v>143</v>
      </c>
      <c r="BE432" s="86">
        <f>IF(N432="základní",J432,0)</f>
        <v>0</v>
      </c>
      <c r="BF432" s="86">
        <f>IF(N432="snížená",J432,0)</f>
        <v>0</v>
      </c>
      <c r="BG432" s="86">
        <f>IF(N432="zákl. přenesená",J432,0)</f>
        <v>0</v>
      </c>
      <c r="BH432" s="86">
        <f>IF(N432="sníž. přenesená",J432,0)</f>
        <v>0</v>
      </c>
      <c r="BI432" s="86">
        <f>IF(N432="nulová",J432,0)</f>
        <v>0</v>
      </c>
      <c r="BJ432" s="12" t="s">
        <v>83</v>
      </c>
      <c r="BK432" s="86">
        <f>ROUND(I432*H432,2)</f>
        <v>0</v>
      </c>
      <c r="BL432" s="12" t="s">
        <v>148</v>
      </c>
      <c r="BM432" s="143" t="s">
        <v>859</v>
      </c>
    </row>
    <row r="433" spans="2:65" s="1" customFormat="1">
      <c r="B433" s="26"/>
      <c r="D433" s="144" t="s">
        <v>150</v>
      </c>
      <c r="F433" s="145" t="s">
        <v>860</v>
      </c>
      <c r="L433" s="26"/>
      <c r="M433" s="146"/>
      <c r="T433" s="50"/>
      <c r="AT433" s="12" t="s">
        <v>150</v>
      </c>
      <c r="AU433" s="12" t="s">
        <v>83</v>
      </c>
    </row>
    <row r="434" spans="2:65" s="1" customFormat="1" ht="16.5" customHeight="1">
      <c r="B434" s="132"/>
      <c r="C434" s="147" t="s">
        <v>861</v>
      </c>
      <c r="D434" s="147" t="s">
        <v>166</v>
      </c>
      <c r="E434" s="148" t="s">
        <v>208</v>
      </c>
      <c r="F434" s="149" t="s">
        <v>209</v>
      </c>
      <c r="G434" s="150" t="s">
        <v>210</v>
      </c>
      <c r="H434" s="151">
        <v>4.0000000000000001E-3</v>
      </c>
      <c r="I434" s="152"/>
      <c r="J434" s="152">
        <f>ROUND(I434*H434,2)</f>
        <v>0</v>
      </c>
      <c r="K434" s="153"/>
      <c r="L434" s="154"/>
      <c r="M434" s="155" t="s">
        <v>1</v>
      </c>
      <c r="N434" s="156" t="s">
        <v>40</v>
      </c>
      <c r="O434" s="141">
        <v>0</v>
      </c>
      <c r="P434" s="141">
        <f>O434*H434</f>
        <v>0</v>
      </c>
      <c r="Q434" s="141">
        <v>3.7779600000000002</v>
      </c>
      <c r="R434" s="141">
        <f>Q434*H434</f>
        <v>1.5111840000000001E-2</v>
      </c>
      <c r="S434" s="141">
        <v>0</v>
      </c>
      <c r="T434" s="142">
        <f>S434*H434</f>
        <v>0</v>
      </c>
      <c r="AR434" s="143" t="s">
        <v>282</v>
      </c>
      <c r="AT434" s="143" t="s">
        <v>166</v>
      </c>
      <c r="AU434" s="143" t="s">
        <v>83</v>
      </c>
      <c r="AY434" s="12" t="s">
        <v>143</v>
      </c>
      <c r="BE434" s="86">
        <f>IF(N434="základní",J434,0)</f>
        <v>0</v>
      </c>
      <c r="BF434" s="86">
        <f>IF(N434="snížená",J434,0)</f>
        <v>0</v>
      </c>
      <c r="BG434" s="86">
        <f>IF(N434="zákl. přenesená",J434,0)</f>
        <v>0</v>
      </c>
      <c r="BH434" s="86">
        <f>IF(N434="sníž. přenesená",J434,0)</f>
        <v>0</v>
      </c>
      <c r="BI434" s="86">
        <f>IF(N434="nulová",J434,0)</f>
        <v>0</v>
      </c>
      <c r="BJ434" s="12" t="s">
        <v>83</v>
      </c>
      <c r="BK434" s="86">
        <f>ROUND(I434*H434,2)</f>
        <v>0</v>
      </c>
      <c r="BL434" s="12" t="s">
        <v>242</v>
      </c>
      <c r="BM434" s="143" t="s">
        <v>862</v>
      </c>
    </row>
    <row r="435" spans="2:65" s="1" customFormat="1" ht="16.5" customHeight="1">
      <c r="B435" s="132"/>
      <c r="C435" s="147" t="s">
        <v>863</v>
      </c>
      <c r="D435" s="147" t="s">
        <v>166</v>
      </c>
      <c r="E435" s="148" t="s">
        <v>864</v>
      </c>
      <c r="F435" s="149" t="s">
        <v>865</v>
      </c>
      <c r="G435" s="150" t="s">
        <v>190</v>
      </c>
      <c r="H435" s="151">
        <v>1.5</v>
      </c>
      <c r="I435" s="152"/>
      <c r="J435" s="152">
        <f>ROUND(I435*H435,2)</f>
        <v>0</v>
      </c>
      <c r="K435" s="153"/>
      <c r="L435" s="154"/>
      <c r="M435" s="155" t="s">
        <v>1</v>
      </c>
      <c r="N435" s="156" t="s">
        <v>40</v>
      </c>
      <c r="O435" s="141">
        <v>0</v>
      </c>
      <c r="P435" s="141">
        <f>O435*H435</f>
        <v>0</v>
      </c>
      <c r="Q435" s="141">
        <v>0</v>
      </c>
      <c r="R435" s="141">
        <f>Q435*H435</f>
        <v>0</v>
      </c>
      <c r="S435" s="141">
        <v>0</v>
      </c>
      <c r="T435" s="142">
        <f>S435*H435</f>
        <v>0</v>
      </c>
      <c r="AR435" s="143" t="s">
        <v>282</v>
      </c>
      <c r="AT435" s="143" t="s">
        <v>166</v>
      </c>
      <c r="AU435" s="143" t="s">
        <v>83</v>
      </c>
      <c r="AY435" s="12" t="s">
        <v>143</v>
      </c>
      <c r="BE435" s="86">
        <f>IF(N435="základní",J435,0)</f>
        <v>0</v>
      </c>
      <c r="BF435" s="86">
        <f>IF(N435="snížená",J435,0)</f>
        <v>0</v>
      </c>
      <c r="BG435" s="86">
        <f>IF(N435="zákl. přenesená",J435,0)</f>
        <v>0</v>
      </c>
      <c r="BH435" s="86">
        <f>IF(N435="sníž. přenesená",J435,0)</f>
        <v>0</v>
      </c>
      <c r="BI435" s="86">
        <f>IF(N435="nulová",J435,0)</f>
        <v>0</v>
      </c>
      <c r="BJ435" s="12" t="s">
        <v>83</v>
      </c>
      <c r="BK435" s="86">
        <f>ROUND(I435*H435,2)</f>
        <v>0</v>
      </c>
      <c r="BL435" s="12" t="s">
        <v>242</v>
      </c>
      <c r="BM435" s="143" t="s">
        <v>866</v>
      </c>
    </row>
    <row r="436" spans="2:65" s="1" customFormat="1" ht="24.15" customHeight="1">
      <c r="B436" s="132"/>
      <c r="C436" s="133" t="s">
        <v>867</v>
      </c>
      <c r="D436" s="133" t="s">
        <v>144</v>
      </c>
      <c r="E436" s="134" t="s">
        <v>560</v>
      </c>
      <c r="F436" s="135" t="s">
        <v>561</v>
      </c>
      <c r="G436" s="136" t="s">
        <v>147</v>
      </c>
      <c r="H436" s="137">
        <v>3</v>
      </c>
      <c r="I436" s="138"/>
      <c r="J436" s="138">
        <f>ROUND(I436*H436,2)</f>
        <v>0</v>
      </c>
      <c r="K436" s="139"/>
      <c r="L436" s="26"/>
      <c r="M436" s="140" t="s">
        <v>1</v>
      </c>
      <c r="N436" s="113" t="s">
        <v>40</v>
      </c>
      <c r="O436" s="141">
        <v>1.6E-2</v>
      </c>
      <c r="P436" s="141">
        <f>O436*H436</f>
        <v>4.8000000000000001E-2</v>
      </c>
      <c r="Q436" s="141">
        <v>0</v>
      </c>
      <c r="R436" s="141">
        <f>Q436*H436</f>
        <v>0</v>
      </c>
      <c r="S436" s="141">
        <v>0</v>
      </c>
      <c r="T436" s="142">
        <f>S436*H436</f>
        <v>0</v>
      </c>
      <c r="AR436" s="143" t="s">
        <v>148</v>
      </c>
      <c r="AT436" s="143" t="s">
        <v>144</v>
      </c>
      <c r="AU436" s="143" t="s">
        <v>83</v>
      </c>
      <c r="AY436" s="12" t="s">
        <v>143</v>
      </c>
      <c r="BE436" s="86">
        <f>IF(N436="základní",J436,0)</f>
        <v>0</v>
      </c>
      <c r="BF436" s="86">
        <f>IF(N436="snížená",J436,0)</f>
        <v>0</v>
      </c>
      <c r="BG436" s="86">
        <f>IF(N436="zákl. přenesená",J436,0)</f>
        <v>0</v>
      </c>
      <c r="BH436" s="86">
        <f>IF(N436="sníž. přenesená",J436,0)</f>
        <v>0</v>
      </c>
      <c r="BI436" s="86">
        <f>IF(N436="nulová",J436,0)</f>
        <v>0</v>
      </c>
      <c r="BJ436" s="12" t="s">
        <v>83</v>
      </c>
      <c r="BK436" s="86">
        <f>ROUND(I436*H436,2)</f>
        <v>0</v>
      </c>
      <c r="BL436" s="12" t="s">
        <v>148</v>
      </c>
      <c r="BM436" s="143" t="s">
        <v>868</v>
      </c>
    </row>
    <row r="437" spans="2:65" s="1" customFormat="1">
      <c r="B437" s="26"/>
      <c r="D437" s="144" t="s">
        <v>150</v>
      </c>
      <c r="F437" s="145" t="s">
        <v>563</v>
      </c>
      <c r="L437" s="26"/>
      <c r="M437" s="146"/>
      <c r="T437" s="50"/>
      <c r="AT437" s="12" t="s">
        <v>150</v>
      </c>
      <c r="AU437" s="12" t="s">
        <v>83</v>
      </c>
    </row>
    <row r="438" spans="2:65" s="1" customFormat="1" ht="16.5" customHeight="1">
      <c r="B438" s="132"/>
      <c r="C438" s="147" t="s">
        <v>869</v>
      </c>
      <c r="D438" s="147" t="s">
        <v>166</v>
      </c>
      <c r="E438" s="148" t="s">
        <v>870</v>
      </c>
      <c r="F438" s="149" t="s">
        <v>871</v>
      </c>
      <c r="G438" s="150" t="s">
        <v>147</v>
      </c>
      <c r="H438" s="151">
        <v>3</v>
      </c>
      <c r="I438" s="152"/>
      <c r="J438" s="152">
        <f>ROUND(I438*H438,2)</f>
        <v>0</v>
      </c>
      <c r="K438" s="153"/>
      <c r="L438" s="154"/>
      <c r="M438" s="155" t="s">
        <v>1</v>
      </c>
      <c r="N438" s="156" t="s">
        <v>40</v>
      </c>
      <c r="O438" s="141">
        <v>0</v>
      </c>
      <c r="P438" s="141">
        <f>O438*H438</f>
        <v>0</v>
      </c>
      <c r="Q438" s="141">
        <v>1.3999999999999999E-4</v>
      </c>
      <c r="R438" s="141">
        <f>Q438*H438</f>
        <v>4.1999999999999996E-4</v>
      </c>
      <c r="S438" s="141">
        <v>0</v>
      </c>
      <c r="T438" s="142">
        <f>S438*H438</f>
        <v>0</v>
      </c>
      <c r="AR438" s="143" t="s">
        <v>169</v>
      </c>
      <c r="AT438" s="143" t="s">
        <v>166</v>
      </c>
      <c r="AU438" s="143" t="s">
        <v>83</v>
      </c>
      <c r="AY438" s="12" t="s">
        <v>143</v>
      </c>
      <c r="BE438" s="86">
        <f>IF(N438="základní",J438,0)</f>
        <v>0</v>
      </c>
      <c r="BF438" s="86">
        <f>IF(N438="snížená",J438,0)</f>
        <v>0</v>
      </c>
      <c r="BG438" s="86">
        <f>IF(N438="zákl. přenesená",J438,0)</f>
        <v>0</v>
      </c>
      <c r="BH438" s="86">
        <f>IF(N438="sníž. přenesená",J438,0)</f>
        <v>0</v>
      </c>
      <c r="BI438" s="86">
        <f>IF(N438="nulová",J438,0)</f>
        <v>0</v>
      </c>
      <c r="BJ438" s="12" t="s">
        <v>83</v>
      </c>
      <c r="BK438" s="86">
        <f>ROUND(I438*H438,2)</f>
        <v>0</v>
      </c>
      <c r="BL438" s="12" t="s">
        <v>148</v>
      </c>
      <c r="BM438" s="143" t="s">
        <v>872</v>
      </c>
    </row>
    <row r="439" spans="2:65" s="1" customFormat="1" ht="33" customHeight="1">
      <c r="B439" s="132"/>
      <c r="C439" s="133" t="s">
        <v>873</v>
      </c>
      <c r="D439" s="133" t="s">
        <v>144</v>
      </c>
      <c r="E439" s="134" t="s">
        <v>874</v>
      </c>
      <c r="F439" s="135" t="s">
        <v>875</v>
      </c>
      <c r="G439" s="136" t="s">
        <v>147</v>
      </c>
      <c r="H439" s="137">
        <v>4</v>
      </c>
      <c r="I439" s="138"/>
      <c r="J439" s="138">
        <f>ROUND(I439*H439,2)</f>
        <v>0</v>
      </c>
      <c r="K439" s="139"/>
      <c r="L439" s="26"/>
      <c r="M439" s="140" t="s">
        <v>1</v>
      </c>
      <c r="N439" s="113" t="s">
        <v>40</v>
      </c>
      <c r="O439" s="141">
        <v>9.1999999999999998E-2</v>
      </c>
      <c r="P439" s="141">
        <f>O439*H439</f>
        <v>0.36799999999999999</v>
      </c>
      <c r="Q439" s="141">
        <v>0</v>
      </c>
      <c r="R439" s="141">
        <f>Q439*H439</f>
        <v>0</v>
      </c>
      <c r="S439" s="141">
        <v>0</v>
      </c>
      <c r="T439" s="142">
        <f>S439*H439</f>
        <v>0</v>
      </c>
      <c r="AR439" s="143" t="s">
        <v>148</v>
      </c>
      <c r="AT439" s="143" t="s">
        <v>144</v>
      </c>
      <c r="AU439" s="143" t="s">
        <v>83</v>
      </c>
      <c r="AY439" s="12" t="s">
        <v>143</v>
      </c>
      <c r="BE439" s="86">
        <f>IF(N439="základní",J439,0)</f>
        <v>0</v>
      </c>
      <c r="BF439" s="86">
        <f>IF(N439="snížená",J439,0)</f>
        <v>0</v>
      </c>
      <c r="BG439" s="86">
        <f>IF(N439="zákl. přenesená",J439,0)</f>
        <v>0</v>
      </c>
      <c r="BH439" s="86">
        <f>IF(N439="sníž. přenesená",J439,0)</f>
        <v>0</v>
      </c>
      <c r="BI439" s="86">
        <f>IF(N439="nulová",J439,0)</f>
        <v>0</v>
      </c>
      <c r="BJ439" s="12" t="s">
        <v>83</v>
      </c>
      <c r="BK439" s="86">
        <f>ROUND(I439*H439,2)</f>
        <v>0</v>
      </c>
      <c r="BL439" s="12" t="s">
        <v>148</v>
      </c>
      <c r="BM439" s="143" t="s">
        <v>876</v>
      </c>
    </row>
    <row r="440" spans="2:65" s="1" customFormat="1">
      <c r="B440" s="26"/>
      <c r="D440" s="144" t="s">
        <v>150</v>
      </c>
      <c r="F440" s="145" t="s">
        <v>877</v>
      </c>
      <c r="L440" s="26"/>
      <c r="M440" s="146"/>
      <c r="T440" s="50"/>
      <c r="AT440" s="12" t="s">
        <v>150</v>
      </c>
      <c r="AU440" s="12" t="s">
        <v>83</v>
      </c>
    </row>
    <row r="441" spans="2:65" s="1" customFormat="1" ht="33" customHeight="1">
      <c r="B441" s="132"/>
      <c r="C441" s="133" t="s">
        <v>878</v>
      </c>
      <c r="D441" s="133" t="s">
        <v>144</v>
      </c>
      <c r="E441" s="134" t="s">
        <v>145</v>
      </c>
      <c r="F441" s="135" t="s">
        <v>146</v>
      </c>
      <c r="G441" s="136" t="s">
        <v>147</v>
      </c>
      <c r="H441" s="137">
        <v>2</v>
      </c>
      <c r="I441" s="138"/>
      <c r="J441" s="138">
        <f>ROUND(I441*H441,2)</f>
        <v>0</v>
      </c>
      <c r="K441" s="139"/>
      <c r="L441" s="26"/>
      <c r="M441" s="140" t="s">
        <v>1</v>
      </c>
      <c r="N441" s="113" t="s">
        <v>40</v>
      </c>
      <c r="O441" s="141">
        <v>0.33700000000000002</v>
      </c>
      <c r="P441" s="141">
        <f>O441*H441</f>
        <v>0.67400000000000004</v>
      </c>
      <c r="Q441" s="141">
        <v>0</v>
      </c>
      <c r="R441" s="141">
        <f>Q441*H441</f>
        <v>0</v>
      </c>
      <c r="S441" s="141">
        <v>0</v>
      </c>
      <c r="T441" s="142">
        <f>S441*H441</f>
        <v>0</v>
      </c>
      <c r="AR441" s="143" t="s">
        <v>148</v>
      </c>
      <c r="AT441" s="143" t="s">
        <v>144</v>
      </c>
      <c r="AU441" s="143" t="s">
        <v>83</v>
      </c>
      <c r="AY441" s="12" t="s">
        <v>143</v>
      </c>
      <c r="BE441" s="86">
        <f>IF(N441="základní",J441,0)</f>
        <v>0</v>
      </c>
      <c r="BF441" s="86">
        <f>IF(N441="snížená",J441,0)</f>
        <v>0</v>
      </c>
      <c r="BG441" s="86">
        <f>IF(N441="zákl. přenesená",J441,0)</f>
        <v>0</v>
      </c>
      <c r="BH441" s="86">
        <f>IF(N441="sníž. přenesená",J441,0)</f>
        <v>0</v>
      </c>
      <c r="BI441" s="86">
        <f>IF(N441="nulová",J441,0)</f>
        <v>0</v>
      </c>
      <c r="BJ441" s="12" t="s">
        <v>83</v>
      </c>
      <c r="BK441" s="86">
        <f>ROUND(I441*H441,2)</f>
        <v>0</v>
      </c>
      <c r="BL441" s="12" t="s">
        <v>148</v>
      </c>
      <c r="BM441" s="143" t="s">
        <v>879</v>
      </c>
    </row>
    <row r="442" spans="2:65" s="1" customFormat="1">
      <c r="B442" s="26"/>
      <c r="D442" s="144" t="s">
        <v>150</v>
      </c>
      <c r="F442" s="145" t="s">
        <v>151</v>
      </c>
      <c r="L442" s="26"/>
      <c r="M442" s="146"/>
      <c r="T442" s="50"/>
      <c r="AT442" s="12" t="s">
        <v>150</v>
      </c>
      <c r="AU442" s="12" t="s">
        <v>83</v>
      </c>
    </row>
    <row r="443" spans="2:65" s="1" customFormat="1" ht="33" customHeight="1">
      <c r="B443" s="132"/>
      <c r="C443" s="133" t="s">
        <v>880</v>
      </c>
      <c r="D443" s="133" t="s">
        <v>144</v>
      </c>
      <c r="E443" s="134" t="s">
        <v>152</v>
      </c>
      <c r="F443" s="135" t="s">
        <v>153</v>
      </c>
      <c r="G443" s="136" t="s">
        <v>147</v>
      </c>
      <c r="H443" s="137">
        <v>6</v>
      </c>
      <c r="I443" s="138"/>
      <c r="J443" s="138">
        <f>ROUND(I443*H443,2)</f>
        <v>0</v>
      </c>
      <c r="K443" s="139"/>
      <c r="L443" s="26"/>
      <c r="M443" s="140" t="s">
        <v>1</v>
      </c>
      <c r="N443" s="113" t="s">
        <v>40</v>
      </c>
      <c r="O443" s="141">
        <v>0.50600000000000001</v>
      </c>
      <c r="P443" s="141">
        <f>O443*H443</f>
        <v>3.036</v>
      </c>
      <c r="Q443" s="141">
        <v>0</v>
      </c>
      <c r="R443" s="141">
        <f>Q443*H443</f>
        <v>0</v>
      </c>
      <c r="S443" s="141">
        <v>0</v>
      </c>
      <c r="T443" s="142">
        <f>S443*H443</f>
        <v>0</v>
      </c>
      <c r="AR443" s="143" t="s">
        <v>148</v>
      </c>
      <c r="AT443" s="143" t="s">
        <v>144</v>
      </c>
      <c r="AU443" s="143" t="s">
        <v>83</v>
      </c>
      <c r="AY443" s="12" t="s">
        <v>143</v>
      </c>
      <c r="BE443" s="86">
        <f>IF(N443="základní",J443,0)</f>
        <v>0</v>
      </c>
      <c r="BF443" s="86">
        <f>IF(N443="snížená",J443,0)</f>
        <v>0</v>
      </c>
      <c r="BG443" s="86">
        <f>IF(N443="zákl. přenesená",J443,0)</f>
        <v>0</v>
      </c>
      <c r="BH443" s="86">
        <f>IF(N443="sníž. přenesená",J443,0)</f>
        <v>0</v>
      </c>
      <c r="BI443" s="86">
        <f>IF(N443="nulová",J443,0)</f>
        <v>0</v>
      </c>
      <c r="BJ443" s="12" t="s">
        <v>83</v>
      </c>
      <c r="BK443" s="86">
        <f>ROUND(I443*H443,2)</f>
        <v>0</v>
      </c>
      <c r="BL443" s="12" t="s">
        <v>148</v>
      </c>
      <c r="BM443" s="143" t="s">
        <v>881</v>
      </c>
    </row>
    <row r="444" spans="2:65" s="1" customFormat="1">
      <c r="B444" s="26"/>
      <c r="D444" s="144" t="s">
        <v>150</v>
      </c>
      <c r="F444" s="145" t="s">
        <v>155</v>
      </c>
      <c r="L444" s="26"/>
      <c r="M444" s="146"/>
      <c r="T444" s="50"/>
      <c r="AT444" s="12" t="s">
        <v>150</v>
      </c>
      <c r="AU444" s="12" t="s">
        <v>83</v>
      </c>
    </row>
    <row r="445" spans="2:65" s="1" customFormat="1" ht="24.15" customHeight="1">
      <c r="B445" s="132"/>
      <c r="C445" s="133" t="s">
        <v>882</v>
      </c>
      <c r="D445" s="133" t="s">
        <v>144</v>
      </c>
      <c r="E445" s="134" t="s">
        <v>161</v>
      </c>
      <c r="F445" s="135" t="s">
        <v>162</v>
      </c>
      <c r="G445" s="136" t="s">
        <v>147</v>
      </c>
      <c r="H445" s="137">
        <v>3</v>
      </c>
      <c r="I445" s="138"/>
      <c r="J445" s="138">
        <f>ROUND(I445*H445,2)</f>
        <v>0</v>
      </c>
      <c r="K445" s="139"/>
      <c r="L445" s="26"/>
      <c r="M445" s="140" t="s">
        <v>1</v>
      </c>
      <c r="N445" s="113" t="s">
        <v>40</v>
      </c>
      <c r="O445" s="141">
        <v>2.5999999999999999E-2</v>
      </c>
      <c r="P445" s="141">
        <f>O445*H445</f>
        <v>7.8E-2</v>
      </c>
      <c r="Q445" s="141">
        <v>0</v>
      </c>
      <c r="R445" s="141">
        <f>Q445*H445</f>
        <v>0</v>
      </c>
      <c r="S445" s="141">
        <v>0</v>
      </c>
      <c r="T445" s="142">
        <f>S445*H445</f>
        <v>0</v>
      </c>
      <c r="AR445" s="143" t="s">
        <v>148</v>
      </c>
      <c r="AT445" s="143" t="s">
        <v>144</v>
      </c>
      <c r="AU445" s="143" t="s">
        <v>83</v>
      </c>
      <c r="AY445" s="12" t="s">
        <v>143</v>
      </c>
      <c r="BE445" s="86">
        <f>IF(N445="základní",J445,0)</f>
        <v>0</v>
      </c>
      <c r="BF445" s="86">
        <f>IF(N445="snížená",J445,0)</f>
        <v>0</v>
      </c>
      <c r="BG445" s="86">
        <f>IF(N445="zákl. přenesená",J445,0)</f>
        <v>0</v>
      </c>
      <c r="BH445" s="86">
        <f>IF(N445="sníž. přenesená",J445,0)</f>
        <v>0</v>
      </c>
      <c r="BI445" s="86">
        <f>IF(N445="nulová",J445,0)</f>
        <v>0</v>
      </c>
      <c r="BJ445" s="12" t="s">
        <v>83</v>
      </c>
      <c r="BK445" s="86">
        <f>ROUND(I445*H445,2)</f>
        <v>0</v>
      </c>
      <c r="BL445" s="12" t="s">
        <v>148</v>
      </c>
      <c r="BM445" s="143" t="s">
        <v>883</v>
      </c>
    </row>
    <row r="446" spans="2:65" s="1" customFormat="1">
      <c r="B446" s="26"/>
      <c r="D446" s="144" t="s">
        <v>150</v>
      </c>
      <c r="F446" s="145" t="s">
        <v>164</v>
      </c>
      <c r="L446" s="26"/>
      <c r="M446" s="146"/>
      <c r="T446" s="50"/>
      <c r="AT446" s="12" t="s">
        <v>150</v>
      </c>
      <c r="AU446" s="12" t="s">
        <v>83</v>
      </c>
    </row>
    <row r="447" spans="2:65" s="1" customFormat="1" ht="16.5" customHeight="1">
      <c r="B447" s="132"/>
      <c r="C447" s="147" t="s">
        <v>884</v>
      </c>
      <c r="D447" s="147" t="s">
        <v>166</v>
      </c>
      <c r="E447" s="148" t="s">
        <v>167</v>
      </c>
      <c r="F447" s="149" t="s">
        <v>168</v>
      </c>
      <c r="G447" s="150" t="s">
        <v>147</v>
      </c>
      <c r="H447" s="151">
        <v>3</v>
      </c>
      <c r="I447" s="152"/>
      <c r="J447" s="152">
        <f>ROUND(I447*H447,2)</f>
        <v>0</v>
      </c>
      <c r="K447" s="153"/>
      <c r="L447" s="154"/>
      <c r="M447" s="155" t="s">
        <v>1</v>
      </c>
      <c r="N447" s="156" t="s">
        <v>40</v>
      </c>
      <c r="O447" s="141">
        <v>0</v>
      </c>
      <c r="P447" s="141">
        <f>O447*H447</f>
        <v>0</v>
      </c>
      <c r="Q447" s="141">
        <v>0</v>
      </c>
      <c r="R447" s="141">
        <f>Q447*H447</f>
        <v>0</v>
      </c>
      <c r="S447" s="141">
        <v>0</v>
      </c>
      <c r="T447" s="142">
        <f>S447*H447</f>
        <v>0</v>
      </c>
      <c r="AR447" s="143" t="s">
        <v>169</v>
      </c>
      <c r="AT447" s="143" t="s">
        <v>166</v>
      </c>
      <c r="AU447" s="143" t="s">
        <v>83</v>
      </c>
      <c r="AY447" s="12" t="s">
        <v>143</v>
      </c>
      <c r="BE447" s="86">
        <f>IF(N447="základní",J447,0)</f>
        <v>0</v>
      </c>
      <c r="BF447" s="86">
        <f>IF(N447="snížená",J447,0)</f>
        <v>0</v>
      </c>
      <c r="BG447" s="86">
        <f>IF(N447="zákl. přenesená",J447,0)</f>
        <v>0</v>
      </c>
      <c r="BH447" s="86">
        <f>IF(N447="sníž. přenesená",J447,0)</f>
        <v>0</v>
      </c>
      <c r="BI447" s="86">
        <f>IF(N447="nulová",J447,0)</f>
        <v>0</v>
      </c>
      <c r="BJ447" s="12" t="s">
        <v>83</v>
      </c>
      <c r="BK447" s="86">
        <f>ROUND(I447*H447,2)</f>
        <v>0</v>
      </c>
      <c r="BL447" s="12" t="s">
        <v>148</v>
      </c>
      <c r="BM447" s="143" t="s">
        <v>885</v>
      </c>
    </row>
    <row r="448" spans="2:65" s="1" customFormat="1" ht="66.75" customHeight="1">
      <c r="B448" s="132"/>
      <c r="C448" s="133" t="s">
        <v>886</v>
      </c>
      <c r="D448" s="133" t="s">
        <v>144</v>
      </c>
      <c r="E448" s="134" t="s">
        <v>887</v>
      </c>
      <c r="F448" s="135" t="s">
        <v>888</v>
      </c>
      <c r="G448" s="136" t="s">
        <v>147</v>
      </c>
      <c r="H448" s="137">
        <v>2</v>
      </c>
      <c r="I448" s="138"/>
      <c r="J448" s="138">
        <f>ROUND(I448*H448,2)</f>
        <v>0</v>
      </c>
      <c r="K448" s="139"/>
      <c r="L448" s="26"/>
      <c r="M448" s="140" t="s">
        <v>1</v>
      </c>
      <c r="N448" s="113" t="s">
        <v>40</v>
      </c>
      <c r="O448" s="141">
        <v>0.158</v>
      </c>
      <c r="P448" s="141">
        <f>O448*H448</f>
        <v>0.316</v>
      </c>
      <c r="Q448" s="141">
        <v>0</v>
      </c>
      <c r="R448" s="141">
        <f>Q448*H448</f>
        <v>0</v>
      </c>
      <c r="S448" s="141">
        <v>0</v>
      </c>
      <c r="T448" s="142">
        <f>S448*H448</f>
        <v>0</v>
      </c>
      <c r="AR448" s="143" t="s">
        <v>148</v>
      </c>
      <c r="AT448" s="143" t="s">
        <v>144</v>
      </c>
      <c r="AU448" s="143" t="s">
        <v>83</v>
      </c>
      <c r="AY448" s="12" t="s">
        <v>143</v>
      </c>
      <c r="BE448" s="86">
        <f>IF(N448="základní",J448,0)</f>
        <v>0</v>
      </c>
      <c r="BF448" s="86">
        <f>IF(N448="snížená",J448,0)</f>
        <v>0</v>
      </c>
      <c r="BG448" s="86">
        <f>IF(N448="zákl. přenesená",J448,0)</f>
        <v>0</v>
      </c>
      <c r="BH448" s="86">
        <f>IF(N448="sníž. přenesená",J448,0)</f>
        <v>0</v>
      </c>
      <c r="BI448" s="86">
        <f>IF(N448="nulová",J448,0)</f>
        <v>0</v>
      </c>
      <c r="BJ448" s="12" t="s">
        <v>83</v>
      </c>
      <c r="BK448" s="86">
        <f>ROUND(I448*H448,2)</f>
        <v>0</v>
      </c>
      <c r="BL448" s="12" t="s">
        <v>148</v>
      </c>
      <c r="BM448" s="143" t="s">
        <v>889</v>
      </c>
    </row>
    <row r="449" spans="2:65" s="1" customFormat="1">
      <c r="B449" s="26"/>
      <c r="D449" s="144" t="s">
        <v>150</v>
      </c>
      <c r="F449" s="145" t="s">
        <v>890</v>
      </c>
      <c r="L449" s="26"/>
      <c r="M449" s="146"/>
      <c r="T449" s="50"/>
      <c r="AT449" s="12" t="s">
        <v>150</v>
      </c>
      <c r="AU449" s="12" t="s">
        <v>83</v>
      </c>
    </row>
    <row r="450" spans="2:65" s="1" customFormat="1" ht="24.15" customHeight="1">
      <c r="B450" s="132"/>
      <c r="C450" s="133" t="s">
        <v>891</v>
      </c>
      <c r="D450" s="133" t="s">
        <v>144</v>
      </c>
      <c r="E450" s="134" t="s">
        <v>892</v>
      </c>
      <c r="F450" s="135" t="s">
        <v>893</v>
      </c>
      <c r="G450" s="136" t="s">
        <v>147</v>
      </c>
      <c r="H450" s="137">
        <v>4</v>
      </c>
      <c r="I450" s="138"/>
      <c r="J450" s="138">
        <f>ROUND(I450*H450,2)</f>
        <v>0</v>
      </c>
      <c r="K450" s="139"/>
      <c r="L450" s="26"/>
      <c r="M450" s="140" t="s">
        <v>1</v>
      </c>
      <c r="N450" s="113" t="s">
        <v>40</v>
      </c>
      <c r="O450" s="141">
        <v>4.1000000000000002E-2</v>
      </c>
      <c r="P450" s="141">
        <f>O450*H450</f>
        <v>0.16400000000000001</v>
      </c>
      <c r="Q450" s="141">
        <v>0</v>
      </c>
      <c r="R450" s="141">
        <f>Q450*H450</f>
        <v>0</v>
      </c>
      <c r="S450" s="141">
        <v>0</v>
      </c>
      <c r="T450" s="142">
        <f>S450*H450</f>
        <v>0</v>
      </c>
      <c r="AR450" s="143" t="s">
        <v>148</v>
      </c>
      <c r="AT450" s="143" t="s">
        <v>144</v>
      </c>
      <c r="AU450" s="143" t="s">
        <v>83</v>
      </c>
      <c r="AY450" s="12" t="s">
        <v>143</v>
      </c>
      <c r="BE450" s="86">
        <f>IF(N450="základní",J450,0)</f>
        <v>0</v>
      </c>
      <c r="BF450" s="86">
        <f>IF(N450="snížená",J450,0)</f>
        <v>0</v>
      </c>
      <c r="BG450" s="86">
        <f>IF(N450="zákl. přenesená",J450,0)</f>
        <v>0</v>
      </c>
      <c r="BH450" s="86">
        <f>IF(N450="sníž. přenesená",J450,0)</f>
        <v>0</v>
      </c>
      <c r="BI450" s="86">
        <f>IF(N450="nulová",J450,0)</f>
        <v>0</v>
      </c>
      <c r="BJ450" s="12" t="s">
        <v>83</v>
      </c>
      <c r="BK450" s="86">
        <f>ROUND(I450*H450,2)</f>
        <v>0</v>
      </c>
      <c r="BL450" s="12" t="s">
        <v>148</v>
      </c>
      <c r="BM450" s="143" t="s">
        <v>894</v>
      </c>
    </row>
    <row r="451" spans="2:65" s="1" customFormat="1">
      <c r="B451" s="26"/>
      <c r="D451" s="144" t="s">
        <v>150</v>
      </c>
      <c r="F451" s="145" t="s">
        <v>895</v>
      </c>
      <c r="L451" s="26"/>
      <c r="M451" s="146"/>
      <c r="T451" s="50"/>
      <c r="AT451" s="12" t="s">
        <v>150</v>
      </c>
      <c r="AU451" s="12" t="s">
        <v>83</v>
      </c>
    </row>
    <row r="452" spans="2:65" s="1" customFormat="1" ht="16.5" customHeight="1">
      <c r="B452" s="132"/>
      <c r="C452" s="147" t="s">
        <v>896</v>
      </c>
      <c r="D452" s="147" t="s">
        <v>166</v>
      </c>
      <c r="E452" s="148" t="s">
        <v>586</v>
      </c>
      <c r="F452" s="149" t="s">
        <v>587</v>
      </c>
      <c r="G452" s="150" t="s">
        <v>147</v>
      </c>
      <c r="H452" s="151">
        <v>1</v>
      </c>
      <c r="I452" s="152"/>
      <c r="J452" s="152">
        <f t="shared" ref="J452:J463" si="20">ROUND(I452*H452,2)</f>
        <v>0</v>
      </c>
      <c r="K452" s="153"/>
      <c r="L452" s="154"/>
      <c r="M452" s="155" t="s">
        <v>1</v>
      </c>
      <c r="N452" s="156" t="s">
        <v>40</v>
      </c>
      <c r="O452" s="141">
        <v>0</v>
      </c>
      <c r="P452" s="141">
        <f t="shared" ref="P452:P463" si="21">O452*H452</f>
        <v>0</v>
      </c>
      <c r="Q452" s="141">
        <v>8.0000000000000002E-3</v>
      </c>
      <c r="R452" s="141">
        <f t="shared" ref="R452:R463" si="22">Q452*H452</f>
        <v>8.0000000000000002E-3</v>
      </c>
      <c r="S452" s="141">
        <v>0</v>
      </c>
      <c r="T452" s="142">
        <f t="shared" ref="T452:T463" si="23">S452*H452</f>
        <v>0</v>
      </c>
      <c r="AR452" s="143" t="s">
        <v>169</v>
      </c>
      <c r="AT452" s="143" t="s">
        <v>166</v>
      </c>
      <c r="AU452" s="143" t="s">
        <v>83</v>
      </c>
      <c r="AY452" s="12" t="s">
        <v>143</v>
      </c>
      <c r="BE452" s="86">
        <f t="shared" ref="BE452:BE463" si="24">IF(N452="základní",J452,0)</f>
        <v>0</v>
      </c>
      <c r="BF452" s="86">
        <f t="shared" ref="BF452:BF463" si="25">IF(N452="snížená",J452,0)</f>
        <v>0</v>
      </c>
      <c r="BG452" s="86">
        <f t="shared" ref="BG452:BG463" si="26">IF(N452="zákl. přenesená",J452,0)</f>
        <v>0</v>
      </c>
      <c r="BH452" s="86">
        <f t="shared" ref="BH452:BH463" si="27">IF(N452="sníž. přenesená",J452,0)</f>
        <v>0</v>
      </c>
      <c r="BI452" s="86">
        <f t="shared" ref="BI452:BI463" si="28">IF(N452="nulová",J452,0)</f>
        <v>0</v>
      </c>
      <c r="BJ452" s="12" t="s">
        <v>83</v>
      </c>
      <c r="BK452" s="86">
        <f t="shared" ref="BK452:BK463" si="29">ROUND(I452*H452,2)</f>
        <v>0</v>
      </c>
      <c r="BL452" s="12" t="s">
        <v>148</v>
      </c>
      <c r="BM452" s="143" t="s">
        <v>897</v>
      </c>
    </row>
    <row r="453" spans="2:65" s="1" customFormat="1" ht="16.5" customHeight="1">
      <c r="B453" s="132"/>
      <c r="C453" s="147" t="s">
        <v>898</v>
      </c>
      <c r="D453" s="147" t="s">
        <v>166</v>
      </c>
      <c r="E453" s="148" t="s">
        <v>590</v>
      </c>
      <c r="F453" s="149" t="s">
        <v>591</v>
      </c>
      <c r="G453" s="150" t="s">
        <v>147</v>
      </c>
      <c r="H453" s="151">
        <v>2</v>
      </c>
      <c r="I453" s="152"/>
      <c r="J453" s="152">
        <f t="shared" si="20"/>
        <v>0</v>
      </c>
      <c r="K453" s="153"/>
      <c r="L453" s="154"/>
      <c r="M453" s="155" t="s">
        <v>1</v>
      </c>
      <c r="N453" s="156" t="s">
        <v>40</v>
      </c>
      <c r="O453" s="141">
        <v>0</v>
      </c>
      <c r="P453" s="141">
        <f t="shared" si="21"/>
        <v>0</v>
      </c>
      <c r="Q453" s="141">
        <v>0</v>
      </c>
      <c r="R453" s="141">
        <f t="shared" si="22"/>
        <v>0</v>
      </c>
      <c r="S453" s="141">
        <v>0</v>
      </c>
      <c r="T453" s="142">
        <f t="shared" si="23"/>
        <v>0</v>
      </c>
      <c r="AR453" s="143" t="s">
        <v>169</v>
      </c>
      <c r="AT453" s="143" t="s">
        <v>166</v>
      </c>
      <c r="AU453" s="143" t="s">
        <v>83</v>
      </c>
      <c r="AY453" s="12" t="s">
        <v>143</v>
      </c>
      <c r="BE453" s="86">
        <f t="shared" si="24"/>
        <v>0</v>
      </c>
      <c r="BF453" s="86">
        <f t="shared" si="25"/>
        <v>0</v>
      </c>
      <c r="BG453" s="86">
        <f t="shared" si="26"/>
        <v>0</v>
      </c>
      <c r="BH453" s="86">
        <f t="shared" si="27"/>
        <v>0</v>
      </c>
      <c r="BI453" s="86">
        <f t="shared" si="28"/>
        <v>0</v>
      </c>
      <c r="BJ453" s="12" t="s">
        <v>83</v>
      </c>
      <c r="BK453" s="86">
        <f t="shared" si="29"/>
        <v>0</v>
      </c>
      <c r="BL453" s="12" t="s">
        <v>148</v>
      </c>
      <c r="BM453" s="143" t="s">
        <v>899</v>
      </c>
    </row>
    <row r="454" spans="2:65" s="1" customFormat="1" ht="16.5" customHeight="1">
      <c r="B454" s="132"/>
      <c r="C454" s="147" t="s">
        <v>900</v>
      </c>
      <c r="D454" s="147" t="s">
        <v>166</v>
      </c>
      <c r="E454" s="148" t="s">
        <v>594</v>
      </c>
      <c r="F454" s="149" t="s">
        <v>591</v>
      </c>
      <c r="G454" s="150" t="s">
        <v>147</v>
      </c>
      <c r="H454" s="151">
        <v>2</v>
      </c>
      <c r="I454" s="152"/>
      <c r="J454" s="152">
        <f t="shared" si="20"/>
        <v>0</v>
      </c>
      <c r="K454" s="153"/>
      <c r="L454" s="154"/>
      <c r="M454" s="155" t="s">
        <v>1</v>
      </c>
      <c r="N454" s="156" t="s">
        <v>40</v>
      </c>
      <c r="O454" s="141">
        <v>0</v>
      </c>
      <c r="P454" s="141">
        <f t="shared" si="21"/>
        <v>0</v>
      </c>
      <c r="Q454" s="141">
        <v>0</v>
      </c>
      <c r="R454" s="141">
        <f t="shared" si="22"/>
        <v>0</v>
      </c>
      <c r="S454" s="141">
        <v>0</v>
      </c>
      <c r="T454" s="142">
        <f t="shared" si="23"/>
        <v>0</v>
      </c>
      <c r="AR454" s="143" t="s">
        <v>169</v>
      </c>
      <c r="AT454" s="143" t="s">
        <v>166</v>
      </c>
      <c r="AU454" s="143" t="s">
        <v>83</v>
      </c>
      <c r="AY454" s="12" t="s">
        <v>143</v>
      </c>
      <c r="BE454" s="86">
        <f t="shared" si="24"/>
        <v>0</v>
      </c>
      <c r="BF454" s="86">
        <f t="shared" si="25"/>
        <v>0</v>
      </c>
      <c r="BG454" s="86">
        <f t="shared" si="26"/>
        <v>0</v>
      </c>
      <c r="BH454" s="86">
        <f t="shared" si="27"/>
        <v>0</v>
      </c>
      <c r="BI454" s="86">
        <f t="shared" si="28"/>
        <v>0</v>
      </c>
      <c r="BJ454" s="12" t="s">
        <v>83</v>
      </c>
      <c r="BK454" s="86">
        <f t="shared" si="29"/>
        <v>0</v>
      </c>
      <c r="BL454" s="12" t="s">
        <v>148</v>
      </c>
      <c r="BM454" s="143" t="s">
        <v>901</v>
      </c>
    </row>
    <row r="455" spans="2:65" s="1" customFormat="1" ht="16.5" customHeight="1">
      <c r="B455" s="132"/>
      <c r="C455" s="147" t="s">
        <v>902</v>
      </c>
      <c r="D455" s="147" t="s">
        <v>166</v>
      </c>
      <c r="E455" s="148" t="s">
        <v>903</v>
      </c>
      <c r="F455" s="149" t="s">
        <v>591</v>
      </c>
      <c r="G455" s="150" t="s">
        <v>147</v>
      </c>
      <c r="H455" s="151">
        <v>2</v>
      </c>
      <c r="I455" s="152"/>
      <c r="J455" s="152">
        <f t="shared" si="20"/>
        <v>0</v>
      </c>
      <c r="K455" s="153"/>
      <c r="L455" s="154"/>
      <c r="M455" s="155" t="s">
        <v>1</v>
      </c>
      <c r="N455" s="156" t="s">
        <v>40</v>
      </c>
      <c r="O455" s="141">
        <v>0</v>
      </c>
      <c r="P455" s="141">
        <f t="shared" si="21"/>
        <v>0</v>
      </c>
      <c r="Q455" s="141">
        <v>0</v>
      </c>
      <c r="R455" s="141">
        <f t="shared" si="22"/>
        <v>0</v>
      </c>
      <c r="S455" s="141">
        <v>0</v>
      </c>
      <c r="T455" s="142">
        <f t="shared" si="23"/>
        <v>0</v>
      </c>
      <c r="AR455" s="143" t="s">
        <v>169</v>
      </c>
      <c r="AT455" s="143" t="s">
        <v>166</v>
      </c>
      <c r="AU455" s="143" t="s">
        <v>83</v>
      </c>
      <c r="AY455" s="12" t="s">
        <v>143</v>
      </c>
      <c r="BE455" s="86">
        <f t="shared" si="24"/>
        <v>0</v>
      </c>
      <c r="BF455" s="86">
        <f t="shared" si="25"/>
        <v>0</v>
      </c>
      <c r="BG455" s="86">
        <f t="shared" si="26"/>
        <v>0</v>
      </c>
      <c r="BH455" s="86">
        <f t="shared" si="27"/>
        <v>0</v>
      </c>
      <c r="BI455" s="86">
        <f t="shared" si="28"/>
        <v>0</v>
      </c>
      <c r="BJ455" s="12" t="s">
        <v>83</v>
      </c>
      <c r="BK455" s="86">
        <f t="shared" si="29"/>
        <v>0</v>
      </c>
      <c r="BL455" s="12" t="s">
        <v>148</v>
      </c>
      <c r="BM455" s="143" t="s">
        <v>904</v>
      </c>
    </row>
    <row r="456" spans="2:65" s="1" customFormat="1" ht="16.5" customHeight="1">
      <c r="B456" s="132"/>
      <c r="C456" s="147" t="s">
        <v>905</v>
      </c>
      <c r="D456" s="147" t="s">
        <v>166</v>
      </c>
      <c r="E456" s="148" t="s">
        <v>600</v>
      </c>
      <c r="F456" s="149" t="s">
        <v>591</v>
      </c>
      <c r="G456" s="150" t="s">
        <v>147</v>
      </c>
      <c r="H456" s="151">
        <v>1</v>
      </c>
      <c r="I456" s="152"/>
      <c r="J456" s="152">
        <f t="shared" si="20"/>
        <v>0</v>
      </c>
      <c r="K456" s="153"/>
      <c r="L456" s="154"/>
      <c r="M456" s="155" t="s">
        <v>1</v>
      </c>
      <c r="N456" s="156" t="s">
        <v>40</v>
      </c>
      <c r="O456" s="141">
        <v>0</v>
      </c>
      <c r="P456" s="141">
        <f t="shared" si="21"/>
        <v>0</v>
      </c>
      <c r="Q456" s="141">
        <v>0</v>
      </c>
      <c r="R456" s="141">
        <f t="shared" si="22"/>
        <v>0</v>
      </c>
      <c r="S456" s="141">
        <v>0</v>
      </c>
      <c r="T456" s="142">
        <f t="shared" si="23"/>
        <v>0</v>
      </c>
      <c r="AR456" s="143" t="s">
        <v>169</v>
      </c>
      <c r="AT456" s="143" t="s">
        <v>166</v>
      </c>
      <c r="AU456" s="143" t="s">
        <v>83</v>
      </c>
      <c r="AY456" s="12" t="s">
        <v>143</v>
      </c>
      <c r="BE456" s="86">
        <f t="shared" si="24"/>
        <v>0</v>
      </c>
      <c r="BF456" s="86">
        <f t="shared" si="25"/>
        <v>0</v>
      </c>
      <c r="BG456" s="86">
        <f t="shared" si="26"/>
        <v>0</v>
      </c>
      <c r="BH456" s="86">
        <f t="shared" si="27"/>
        <v>0</v>
      </c>
      <c r="BI456" s="86">
        <f t="shared" si="28"/>
        <v>0</v>
      </c>
      <c r="BJ456" s="12" t="s">
        <v>83</v>
      </c>
      <c r="BK456" s="86">
        <f t="shared" si="29"/>
        <v>0</v>
      </c>
      <c r="BL456" s="12" t="s">
        <v>148</v>
      </c>
      <c r="BM456" s="143" t="s">
        <v>906</v>
      </c>
    </row>
    <row r="457" spans="2:65" s="1" customFormat="1" ht="16.5" customHeight="1">
      <c r="B457" s="132"/>
      <c r="C457" s="147" t="s">
        <v>907</v>
      </c>
      <c r="D457" s="147" t="s">
        <v>166</v>
      </c>
      <c r="E457" s="148" t="s">
        <v>603</v>
      </c>
      <c r="F457" s="149" t="s">
        <v>591</v>
      </c>
      <c r="G457" s="150" t="s">
        <v>147</v>
      </c>
      <c r="H457" s="151">
        <v>1</v>
      </c>
      <c r="I457" s="152"/>
      <c r="J457" s="152">
        <f t="shared" si="20"/>
        <v>0</v>
      </c>
      <c r="K457" s="153"/>
      <c r="L457" s="154"/>
      <c r="M457" s="155" t="s">
        <v>1</v>
      </c>
      <c r="N457" s="156" t="s">
        <v>40</v>
      </c>
      <c r="O457" s="141">
        <v>0</v>
      </c>
      <c r="P457" s="141">
        <f t="shared" si="21"/>
        <v>0</v>
      </c>
      <c r="Q457" s="141">
        <v>0</v>
      </c>
      <c r="R457" s="141">
        <f t="shared" si="22"/>
        <v>0</v>
      </c>
      <c r="S457" s="141">
        <v>0</v>
      </c>
      <c r="T457" s="142">
        <f t="shared" si="23"/>
        <v>0</v>
      </c>
      <c r="AR457" s="143" t="s">
        <v>169</v>
      </c>
      <c r="AT457" s="143" t="s">
        <v>166</v>
      </c>
      <c r="AU457" s="143" t="s">
        <v>83</v>
      </c>
      <c r="AY457" s="12" t="s">
        <v>143</v>
      </c>
      <c r="BE457" s="86">
        <f t="shared" si="24"/>
        <v>0</v>
      </c>
      <c r="BF457" s="86">
        <f t="shared" si="25"/>
        <v>0</v>
      </c>
      <c r="BG457" s="86">
        <f t="shared" si="26"/>
        <v>0</v>
      </c>
      <c r="BH457" s="86">
        <f t="shared" si="27"/>
        <v>0</v>
      </c>
      <c r="BI457" s="86">
        <f t="shared" si="28"/>
        <v>0</v>
      </c>
      <c r="BJ457" s="12" t="s">
        <v>83</v>
      </c>
      <c r="BK457" s="86">
        <f t="shared" si="29"/>
        <v>0</v>
      </c>
      <c r="BL457" s="12" t="s">
        <v>148</v>
      </c>
      <c r="BM457" s="143" t="s">
        <v>908</v>
      </c>
    </row>
    <row r="458" spans="2:65" s="1" customFormat="1" ht="16.5" customHeight="1">
      <c r="B458" s="132"/>
      <c r="C458" s="147" t="s">
        <v>909</v>
      </c>
      <c r="D458" s="147" t="s">
        <v>166</v>
      </c>
      <c r="E458" s="148" t="s">
        <v>606</v>
      </c>
      <c r="F458" s="149" t="s">
        <v>591</v>
      </c>
      <c r="G458" s="150" t="s">
        <v>147</v>
      </c>
      <c r="H458" s="151">
        <v>1</v>
      </c>
      <c r="I458" s="152"/>
      <c r="J458" s="152">
        <f t="shared" si="20"/>
        <v>0</v>
      </c>
      <c r="K458" s="153"/>
      <c r="L458" s="154"/>
      <c r="M458" s="155" t="s">
        <v>1</v>
      </c>
      <c r="N458" s="156" t="s">
        <v>40</v>
      </c>
      <c r="O458" s="141">
        <v>0</v>
      </c>
      <c r="P458" s="141">
        <f t="shared" si="21"/>
        <v>0</v>
      </c>
      <c r="Q458" s="141">
        <v>0</v>
      </c>
      <c r="R458" s="141">
        <f t="shared" si="22"/>
        <v>0</v>
      </c>
      <c r="S458" s="141">
        <v>0</v>
      </c>
      <c r="T458" s="142">
        <f t="shared" si="23"/>
        <v>0</v>
      </c>
      <c r="AR458" s="143" t="s">
        <v>169</v>
      </c>
      <c r="AT458" s="143" t="s">
        <v>166</v>
      </c>
      <c r="AU458" s="143" t="s">
        <v>83</v>
      </c>
      <c r="AY458" s="12" t="s">
        <v>143</v>
      </c>
      <c r="BE458" s="86">
        <f t="shared" si="24"/>
        <v>0</v>
      </c>
      <c r="BF458" s="86">
        <f t="shared" si="25"/>
        <v>0</v>
      </c>
      <c r="BG458" s="86">
        <f t="shared" si="26"/>
        <v>0</v>
      </c>
      <c r="BH458" s="86">
        <f t="shared" si="27"/>
        <v>0</v>
      </c>
      <c r="BI458" s="86">
        <f t="shared" si="28"/>
        <v>0</v>
      </c>
      <c r="BJ458" s="12" t="s">
        <v>83</v>
      </c>
      <c r="BK458" s="86">
        <f t="shared" si="29"/>
        <v>0</v>
      </c>
      <c r="BL458" s="12" t="s">
        <v>148</v>
      </c>
      <c r="BM458" s="143" t="s">
        <v>910</v>
      </c>
    </row>
    <row r="459" spans="2:65" s="1" customFormat="1" ht="16.5" customHeight="1">
      <c r="B459" s="132"/>
      <c r="C459" s="147" t="s">
        <v>911</v>
      </c>
      <c r="D459" s="147" t="s">
        <v>166</v>
      </c>
      <c r="E459" s="148" t="s">
        <v>912</v>
      </c>
      <c r="F459" s="149" t="s">
        <v>591</v>
      </c>
      <c r="G459" s="150" t="s">
        <v>147</v>
      </c>
      <c r="H459" s="151">
        <v>1</v>
      </c>
      <c r="I459" s="152"/>
      <c r="J459" s="152">
        <f t="shared" si="20"/>
        <v>0</v>
      </c>
      <c r="K459" s="153"/>
      <c r="L459" s="154"/>
      <c r="M459" s="155" t="s">
        <v>1</v>
      </c>
      <c r="N459" s="156" t="s">
        <v>40</v>
      </c>
      <c r="O459" s="141">
        <v>0</v>
      </c>
      <c r="P459" s="141">
        <f t="shared" si="21"/>
        <v>0</v>
      </c>
      <c r="Q459" s="141">
        <v>0</v>
      </c>
      <c r="R459" s="141">
        <f t="shared" si="22"/>
        <v>0</v>
      </c>
      <c r="S459" s="141">
        <v>0</v>
      </c>
      <c r="T459" s="142">
        <f t="shared" si="23"/>
        <v>0</v>
      </c>
      <c r="AR459" s="143" t="s">
        <v>169</v>
      </c>
      <c r="AT459" s="143" t="s">
        <v>166</v>
      </c>
      <c r="AU459" s="143" t="s">
        <v>83</v>
      </c>
      <c r="AY459" s="12" t="s">
        <v>143</v>
      </c>
      <c r="BE459" s="86">
        <f t="shared" si="24"/>
        <v>0</v>
      </c>
      <c r="BF459" s="86">
        <f t="shared" si="25"/>
        <v>0</v>
      </c>
      <c r="BG459" s="86">
        <f t="shared" si="26"/>
        <v>0</v>
      </c>
      <c r="BH459" s="86">
        <f t="shared" si="27"/>
        <v>0</v>
      </c>
      <c r="BI459" s="86">
        <f t="shared" si="28"/>
        <v>0</v>
      </c>
      <c r="BJ459" s="12" t="s">
        <v>83</v>
      </c>
      <c r="BK459" s="86">
        <f t="shared" si="29"/>
        <v>0</v>
      </c>
      <c r="BL459" s="12" t="s">
        <v>148</v>
      </c>
      <c r="BM459" s="143" t="s">
        <v>913</v>
      </c>
    </row>
    <row r="460" spans="2:65" s="1" customFormat="1" ht="16.5" customHeight="1">
      <c r="B460" s="132"/>
      <c r="C460" s="147" t="s">
        <v>914</v>
      </c>
      <c r="D460" s="147" t="s">
        <v>166</v>
      </c>
      <c r="E460" s="148" t="s">
        <v>915</v>
      </c>
      <c r="F460" s="149" t="s">
        <v>591</v>
      </c>
      <c r="G460" s="150" t="s">
        <v>147</v>
      </c>
      <c r="H460" s="151">
        <v>1</v>
      </c>
      <c r="I460" s="152"/>
      <c r="J460" s="152">
        <f t="shared" si="20"/>
        <v>0</v>
      </c>
      <c r="K460" s="153"/>
      <c r="L460" s="154"/>
      <c r="M460" s="155" t="s">
        <v>1</v>
      </c>
      <c r="N460" s="156" t="s">
        <v>40</v>
      </c>
      <c r="O460" s="141">
        <v>0</v>
      </c>
      <c r="P460" s="141">
        <f t="shared" si="21"/>
        <v>0</v>
      </c>
      <c r="Q460" s="141">
        <v>0</v>
      </c>
      <c r="R460" s="141">
        <f t="shared" si="22"/>
        <v>0</v>
      </c>
      <c r="S460" s="141">
        <v>0</v>
      </c>
      <c r="T460" s="142">
        <f t="shared" si="23"/>
        <v>0</v>
      </c>
      <c r="AR460" s="143" t="s">
        <v>169</v>
      </c>
      <c r="AT460" s="143" t="s">
        <v>166</v>
      </c>
      <c r="AU460" s="143" t="s">
        <v>83</v>
      </c>
      <c r="AY460" s="12" t="s">
        <v>143</v>
      </c>
      <c r="BE460" s="86">
        <f t="shared" si="24"/>
        <v>0</v>
      </c>
      <c r="BF460" s="86">
        <f t="shared" si="25"/>
        <v>0</v>
      </c>
      <c r="BG460" s="86">
        <f t="shared" si="26"/>
        <v>0</v>
      </c>
      <c r="BH460" s="86">
        <f t="shared" si="27"/>
        <v>0</v>
      </c>
      <c r="BI460" s="86">
        <f t="shared" si="28"/>
        <v>0</v>
      </c>
      <c r="BJ460" s="12" t="s">
        <v>83</v>
      </c>
      <c r="BK460" s="86">
        <f t="shared" si="29"/>
        <v>0</v>
      </c>
      <c r="BL460" s="12" t="s">
        <v>148</v>
      </c>
      <c r="BM460" s="143" t="s">
        <v>916</v>
      </c>
    </row>
    <row r="461" spans="2:65" s="1" customFormat="1" ht="16.5" customHeight="1">
      <c r="B461" s="132"/>
      <c r="C461" s="147" t="s">
        <v>917</v>
      </c>
      <c r="D461" s="147" t="s">
        <v>166</v>
      </c>
      <c r="E461" s="148" t="s">
        <v>918</v>
      </c>
      <c r="F461" s="149" t="s">
        <v>591</v>
      </c>
      <c r="G461" s="150" t="s">
        <v>147</v>
      </c>
      <c r="H461" s="151">
        <v>1</v>
      </c>
      <c r="I461" s="152"/>
      <c r="J461" s="152">
        <f t="shared" si="20"/>
        <v>0</v>
      </c>
      <c r="K461" s="153"/>
      <c r="L461" s="154"/>
      <c r="M461" s="155" t="s">
        <v>1</v>
      </c>
      <c r="N461" s="156" t="s">
        <v>40</v>
      </c>
      <c r="O461" s="141">
        <v>0</v>
      </c>
      <c r="P461" s="141">
        <f t="shared" si="21"/>
        <v>0</v>
      </c>
      <c r="Q461" s="141">
        <v>0</v>
      </c>
      <c r="R461" s="141">
        <f t="shared" si="22"/>
        <v>0</v>
      </c>
      <c r="S461" s="141">
        <v>0</v>
      </c>
      <c r="T461" s="142">
        <f t="shared" si="23"/>
        <v>0</v>
      </c>
      <c r="AR461" s="143" t="s">
        <v>169</v>
      </c>
      <c r="AT461" s="143" t="s">
        <v>166</v>
      </c>
      <c r="AU461" s="143" t="s">
        <v>83</v>
      </c>
      <c r="AY461" s="12" t="s">
        <v>143</v>
      </c>
      <c r="BE461" s="86">
        <f t="shared" si="24"/>
        <v>0</v>
      </c>
      <c r="BF461" s="86">
        <f t="shared" si="25"/>
        <v>0</v>
      </c>
      <c r="BG461" s="86">
        <f t="shared" si="26"/>
        <v>0</v>
      </c>
      <c r="BH461" s="86">
        <f t="shared" si="27"/>
        <v>0</v>
      </c>
      <c r="BI461" s="86">
        <f t="shared" si="28"/>
        <v>0</v>
      </c>
      <c r="BJ461" s="12" t="s">
        <v>83</v>
      </c>
      <c r="BK461" s="86">
        <f t="shared" si="29"/>
        <v>0</v>
      </c>
      <c r="BL461" s="12" t="s">
        <v>148</v>
      </c>
      <c r="BM461" s="143" t="s">
        <v>919</v>
      </c>
    </row>
    <row r="462" spans="2:65" s="1" customFormat="1" ht="21.75" customHeight="1">
      <c r="B462" s="132"/>
      <c r="C462" s="147" t="s">
        <v>920</v>
      </c>
      <c r="D462" s="147" t="s">
        <v>166</v>
      </c>
      <c r="E462" s="148" t="s">
        <v>412</v>
      </c>
      <c r="F462" s="149" t="s">
        <v>413</v>
      </c>
      <c r="G462" s="150" t="s">
        <v>414</v>
      </c>
      <c r="H462" s="151">
        <v>1.425</v>
      </c>
      <c r="I462" s="152"/>
      <c r="J462" s="152">
        <f t="shared" si="20"/>
        <v>0</v>
      </c>
      <c r="K462" s="153"/>
      <c r="L462" s="154"/>
      <c r="M462" s="155" t="s">
        <v>1</v>
      </c>
      <c r="N462" s="156" t="s">
        <v>40</v>
      </c>
      <c r="O462" s="141">
        <v>0</v>
      </c>
      <c r="P462" s="141">
        <f t="shared" si="21"/>
        <v>0</v>
      </c>
      <c r="Q462" s="141">
        <v>0</v>
      </c>
      <c r="R462" s="141">
        <f t="shared" si="22"/>
        <v>0</v>
      </c>
      <c r="S462" s="141">
        <v>0</v>
      </c>
      <c r="T462" s="142">
        <f t="shared" si="23"/>
        <v>0</v>
      </c>
      <c r="AR462" s="143" t="s">
        <v>169</v>
      </c>
      <c r="AT462" s="143" t="s">
        <v>166</v>
      </c>
      <c r="AU462" s="143" t="s">
        <v>83</v>
      </c>
      <c r="AY462" s="12" t="s">
        <v>143</v>
      </c>
      <c r="BE462" s="86">
        <f t="shared" si="24"/>
        <v>0</v>
      </c>
      <c r="BF462" s="86">
        <f t="shared" si="25"/>
        <v>0</v>
      </c>
      <c r="BG462" s="86">
        <f t="shared" si="26"/>
        <v>0</v>
      </c>
      <c r="BH462" s="86">
        <f t="shared" si="27"/>
        <v>0</v>
      </c>
      <c r="BI462" s="86">
        <f t="shared" si="28"/>
        <v>0</v>
      </c>
      <c r="BJ462" s="12" t="s">
        <v>83</v>
      </c>
      <c r="BK462" s="86">
        <f t="shared" si="29"/>
        <v>0</v>
      </c>
      <c r="BL462" s="12" t="s">
        <v>148</v>
      </c>
      <c r="BM462" s="143" t="s">
        <v>921</v>
      </c>
    </row>
    <row r="463" spans="2:65" s="1" customFormat="1" ht="37.799999999999997" customHeight="1">
      <c r="B463" s="132"/>
      <c r="C463" s="133" t="s">
        <v>922</v>
      </c>
      <c r="D463" s="133" t="s">
        <v>144</v>
      </c>
      <c r="E463" s="134" t="s">
        <v>623</v>
      </c>
      <c r="F463" s="135" t="s">
        <v>624</v>
      </c>
      <c r="G463" s="136" t="s">
        <v>190</v>
      </c>
      <c r="H463" s="137">
        <v>1.5</v>
      </c>
      <c r="I463" s="138"/>
      <c r="J463" s="138">
        <f t="shared" si="20"/>
        <v>0</v>
      </c>
      <c r="K463" s="139"/>
      <c r="L463" s="26"/>
      <c r="M463" s="140" t="s">
        <v>1</v>
      </c>
      <c r="N463" s="113" t="s">
        <v>40</v>
      </c>
      <c r="O463" s="141">
        <v>0.30599999999999999</v>
      </c>
      <c r="P463" s="141">
        <f t="shared" si="21"/>
        <v>0.45899999999999996</v>
      </c>
      <c r="Q463" s="141">
        <v>0</v>
      </c>
      <c r="R463" s="141">
        <f t="shared" si="22"/>
        <v>0</v>
      </c>
      <c r="S463" s="141">
        <v>0</v>
      </c>
      <c r="T463" s="142">
        <f t="shared" si="23"/>
        <v>0</v>
      </c>
      <c r="AR463" s="143" t="s">
        <v>148</v>
      </c>
      <c r="AT463" s="143" t="s">
        <v>144</v>
      </c>
      <c r="AU463" s="143" t="s">
        <v>83</v>
      </c>
      <c r="AY463" s="12" t="s">
        <v>143</v>
      </c>
      <c r="BE463" s="86">
        <f t="shared" si="24"/>
        <v>0</v>
      </c>
      <c r="BF463" s="86">
        <f t="shared" si="25"/>
        <v>0</v>
      </c>
      <c r="BG463" s="86">
        <f t="shared" si="26"/>
        <v>0</v>
      </c>
      <c r="BH463" s="86">
        <f t="shared" si="27"/>
        <v>0</v>
      </c>
      <c r="BI463" s="86">
        <f t="shared" si="28"/>
        <v>0</v>
      </c>
      <c r="BJ463" s="12" t="s">
        <v>83</v>
      </c>
      <c r="BK463" s="86">
        <f t="shared" si="29"/>
        <v>0</v>
      </c>
      <c r="BL463" s="12" t="s">
        <v>148</v>
      </c>
      <c r="BM463" s="143" t="s">
        <v>923</v>
      </c>
    </row>
    <row r="464" spans="2:65" s="1" customFormat="1">
      <c r="B464" s="26"/>
      <c r="D464" s="144" t="s">
        <v>150</v>
      </c>
      <c r="F464" s="145" t="s">
        <v>626</v>
      </c>
      <c r="L464" s="26"/>
      <c r="M464" s="146"/>
      <c r="T464" s="50"/>
      <c r="AT464" s="12" t="s">
        <v>150</v>
      </c>
      <c r="AU464" s="12" t="s">
        <v>83</v>
      </c>
    </row>
    <row r="465" spans="2:65" s="1" customFormat="1" ht="16.5" customHeight="1">
      <c r="B465" s="132"/>
      <c r="C465" s="147" t="s">
        <v>924</v>
      </c>
      <c r="D465" s="147" t="s">
        <v>166</v>
      </c>
      <c r="E465" s="148" t="s">
        <v>628</v>
      </c>
      <c r="F465" s="149" t="s">
        <v>629</v>
      </c>
      <c r="G465" s="150" t="s">
        <v>147</v>
      </c>
      <c r="H465" s="151">
        <v>2</v>
      </c>
      <c r="I465" s="152"/>
      <c r="J465" s="152">
        <f>ROUND(I465*H465,2)</f>
        <v>0</v>
      </c>
      <c r="K465" s="153"/>
      <c r="L465" s="154"/>
      <c r="M465" s="155" t="s">
        <v>1</v>
      </c>
      <c r="N465" s="156" t="s">
        <v>40</v>
      </c>
      <c r="O465" s="141">
        <v>0</v>
      </c>
      <c r="P465" s="141">
        <f>O465*H465</f>
        <v>0</v>
      </c>
      <c r="Q465" s="141">
        <v>0</v>
      </c>
      <c r="R465" s="141">
        <f>Q465*H465</f>
        <v>0</v>
      </c>
      <c r="S465" s="141">
        <v>0</v>
      </c>
      <c r="T465" s="142">
        <f>S465*H465</f>
        <v>0</v>
      </c>
      <c r="AR465" s="143" t="s">
        <v>169</v>
      </c>
      <c r="AT465" s="143" t="s">
        <v>166</v>
      </c>
      <c r="AU465" s="143" t="s">
        <v>83</v>
      </c>
      <c r="AY465" s="12" t="s">
        <v>143</v>
      </c>
      <c r="BE465" s="86">
        <f>IF(N465="základní",J465,0)</f>
        <v>0</v>
      </c>
      <c r="BF465" s="86">
        <f>IF(N465="snížená",J465,0)</f>
        <v>0</v>
      </c>
      <c r="BG465" s="86">
        <f>IF(N465="zákl. přenesená",J465,0)</f>
        <v>0</v>
      </c>
      <c r="BH465" s="86">
        <f>IF(N465="sníž. přenesená",J465,0)</f>
        <v>0</v>
      </c>
      <c r="BI465" s="86">
        <f>IF(N465="nulová",J465,0)</f>
        <v>0</v>
      </c>
      <c r="BJ465" s="12" t="s">
        <v>83</v>
      </c>
      <c r="BK465" s="86">
        <f>ROUND(I465*H465,2)</f>
        <v>0</v>
      </c>
      <c r="BL465" s="12" t="s">
        <v>148</v>
      </c>
      <c r="BM465" s="143" t="s">
        <v>925</v>
      </c>
    </row>
    <row r="466" spans="2:65" s="1" customFormat="1" ht="16.5" customHeight="1">
      <c r="B466" s="132"/>
      <c r="C466" s="133" t="s">
        <v>926</v>
      </c>
      <c r="D466" s="133" t="s">
        <v>144</v>
      </c>
      <c r="E466" s="134" t="s">
        <v>632</v>
      </c>
      <c r="F466" s="135" t="s">
        <v>633</v>
      </c>
      <c r="G466" s="136" t="s">
        <v>147</v>
      </c>
      <c r="H466" s="137">
        <v>2</v>
      </c>
      <c r="I466" s="138"/>
      <c r="J466" s="138">
        <f>ROUND(I466*H466,2)</f>
        <v>0</v>
      </c>
      <c r="K466" s="139"/>
      <c r="L466" s="26"/>
      <c r="M466" s="140" t="s">
        <v>1</v>
      </c>
      <c r="N466" s="113" t="s">
        <v>40</v>
      </c>
      <c r="O466" s="141">
        <v>0</v>
      </c>
      <c r="P466" s="141">
        <f>O466*H466</f>
        <v>0</v>
      </c>
      <c r="Q466" s="141">
        <v>0</v>
      </c>
      <c r="R466" s="141">
        <f>Q466*H466</f>
        <v>0</v>
      </c>
      <c r="S466" s="141">
        <v>0</v>
      </c>
      <c r="T466" s="142">
        <f>S466*H466</f>
        <v>0</v>
      </c>
      <c r="AR466" s="143" t="s">
        <v>148</v>
      </c>
      <c r="AT466" s="143" t="s">
        <v>144</v>
      </c>
      <c r="AU466" s="143" t="s">
        <v>83</v>
      </c>
      <c r="AY466" s="12" t="s">
        <v>143</v>
      </c>
      <c r="BE466" s="86">
        <f>IF(N466="základní",J466,0)</f>
        <v>0</v>
      </c>
      <c r="BF466" s="86">
        <f>IF(N466="snížená",J466,0)</f>
        <v>0</v>
      </c>
      <c r="BG466" s="86">
        <f>IF(N466="zákl. přenesená",J466,0)</f>
        <v>0</v>
      </c>
      <c r="BH466" s="86">
        <f>IF(N466="sníž. přenesená",J466,0)</f>
        <v>0</v>
      </c>
      <c r="BI466" s="86">
        <f>IF(N466="nulová",J466,0)</f>
        <v>0</v>
      </c>
      <c r="BJ466" s="12" t="s">
        <v>83</v>
      </c>
      <c r="BK466" s="86">
        <f>ROUND(I466*H466,2)</f>
        <v>0</v>
      </c>
      <c r="BL466" s="12" t="s">
        <v>148</v>
      </c>
      <c r="BM466" s="143" t="s">
        <v>927</v>
      </c>
    </row>
    <row r="467" spans="2:65" s="10" customFormat="1" ht="25.95" customHeight="1">
      <c r="B467" s="123"/>
      <c r="D467" s="124" t="s">
        <v>74</v>
      </c>
      <c r="E467" s="125" t="s">
        <v>928</v>
      </c>
      <c r="F467" s="125" t="s">
        <v>929</v>
      </c>
      <c r="J467" s="126">
        <f>BK467</f>
        <v>0</v>
      </c>
      <c r="L467" s="123"/>
      <c r="M467" s="127"/>
      <c r="P467" s="128">
        <f>SUM(P468:P495)</f>
        <v>2.5783999999999998</v>
      </c>
      <c r="R467" s="128">
        <f>SUM(R468:R495)</f>
        <v>3.4986000000000003E-2</v>
      </c>
      <c r="T467" s="129">
        <f>SUM(T468:T495)</f>
        <v>2.0699999999999996E-2</v>
      </c>
      <c r="AR467" s="124" t="s">
        <v>83</v>
      </c>
      <c r="AT467" s="130" t="s">
        <v>74</v>
      </c>
      <c r="AU467" s="130" t="s">
        <v>75</v>
      </c>
      <c r="AY467" s="124" t="s">
        <v>143</v>
      </c>
      <c r="BK467" s="131">
        <f>SUM(BK468:BK495)</f>
        <v>0</v>
      </c>
    </row>
    <row r="468" spans="2:65" s="1" customFormat="1" ht="37.799999999999997" customHeight="1">
      <c r="B468" s="132"/>
      <c r="C468" s="133" t="s">
        <v>930</v>
      </c>
      <c r="D468" s="133" t="s">
        <v>144</v>
      </c>
      <c r="E468" s="134" t="s">
        <v>821</v>
      </c>
      <c r="F468" s="135" t="s">
        <v>822</v>
      </c>
      <c r="G468" s="136" t="s">
        <v>190</v>
      </c>
      <c r="H468" s="137">
        <v>2.2999999999999998</v>
      </c>
      <c r="I468" s="138"/>
      <c r="J468" s="138">
        <f>ROUND(I468*H468,2)</f>
        <v>0</v>
      </c>
      <c r="K468" s="139"/>
      <c r="L468" s="26"/>
      <c r="M468" s="140" t="s">
        <v>1</v>
      </c>
      <c r="N468" s="113" t="s">
        <v>40</v>
      </c>
      <c r="O468" s="141">
        <v>0.26500000000000001</v>
      </c>
      <c r="P468" s="141">
        <f>O468*H468</f>
        <v>0.60949999999999993</v>
      </c>
      <c r="Q468" s="141">
        <v>0</v>
      </c>
      <c r="R468" s="141">
        <f>Q468*H468</f>
        <v>0</v>
      </c>
      <c r="S468" s="141">
        <v>8.9999999999999993E-3</v>
      </c>
      <c r="T468" s="142">
        <f>S468*H468</f>
        <v>2.0699999999999996E-2</v>
      </c>
      <c r="AR468" s="143" t="s">
        <v>148</v>
      </c>
      <c r="AT468" s="143" t="s">
        <v>144</v>
      </c>
      <c r="AU468" s="143" t="s">
        <v>83</v>
      </c>
      <c r="AY468" s="12" t="s">
        <v>143</v>
      </c>
      <c r="BE468" s="86">
        <f>IF(N468="základní",J468,0)</f>
        <v>0</v>
      </c>
      <c r="BF468" s="86">
        <f>IF(N468="snížená",J468,0)</f>
        <v>0</v>
      </c>
      <c r="BG468" s="86">
        <f>IF(N468="zákl. přenesená",J468,0)</f>
        <v>0</v>
      </c>
      <c r="BH468" s="86">
        <f>IF(N468="sníž. přenesená",J468,0)</f>
        <v>0</v>
      </c>
      <c r="BI468" s="86">
        <f>IF(N468="nulová",J468,0)</f>
        <v>0</v>
      </c>
      <c r="BJ468" s="12" t="s">
        <v>83</v>
      </c>
      <c r="BK468" s="86">
        <f>ROUND(I468*H468,2)</f>
        <v>0</v>
      </c>
      <c r="BL468" s="12" t="s">
        <v>148</v>
      </c>
      <c r="BM468" s="143" t="s">
        <v>931</v>
      </c>
    </row>
    <row r="469" spans="2:65" s="1" customFormat="1">
      <c r="B469" s="26"/>
      <c r="D469" s="144" t="s">
        <v>150</v>
      </c>
      <c r="F469" s="145" t="s">
        <v>824</v>
      </c>
      <c r="L469" s="26"/>
      <c r="M469" s="146"/>
      <c r="T469" s="50"/>
      <c r="AT469" s="12" t="s">
        <v>150</v>
      </c>
      <c r="AU469" s="12" t="s">
        <v>83</v>
      </c>
    </row>
    <row r="470" spans="2:65" s="1" customFormat="1" ht="16.5" customHeight="1">
      <c r="B470" s="132"/>
      <c r="C470" s="147" t="s">
        <v>932</v>
      </c>
      <c r="D470" s="147" t="s">
        <v>166</v>
      </c>
      <c r="E470" s="148" t="s">
        <v>508</v>
      </c>
      <c r="F470" s="149" t="s">
        <v>509</v>
      </c>
      <c r="G470" s="150" t="s">
        <v>147</v>
      </c>
      <c r="H470" s="151">
        <v>0.5</v>
      </c>
      <c r="I470" s="152"/>
      <c r="J470" s="152">
        <f>ROUND(I470*H470,2)</f>
        <v>0</v>
      </c>
      <c r="K470" s="153"/>
      <c r="L470" s="154"/>
      <c r="M470" s="155" t="s">
        <v>1</v>
      </c>
      <c r="N470" s="156" t="s">
        <v>40</v>
      </c>
      <c r="O470" s="141">
        <v>0</v>
      </c>
      <c r="P470" s="141">
        <f>O470*H470</f>
        <v>0</v>
      </c>
      <c r="Q470" s="141">
        <v>0.03</v>
      </c>
      <c r="R470" s="141">
        <f>Q470*H470</f>
        <v>1.4999999999999999E-2</v>
      </c>
      <c r="S470" s="141">
        <v>0</v>
      </c>
      <c r="T470" s="142">
        <f>S470*H470</f>
        <v>0</v>
      </c>
      <c r="AR470" s="143" t="s">
        <v>169</v>
      </c>
      <c r="AT470" s="143" t="s">
        <v>166</v>
      </c>
      <c r="AU470" s="143" t="s">
        <v>83</v>
      </c>
      <c r="AY470" s="12" t="s">
        <v>143</v>
      </c>
      <c r="BE470" s="86">
        <f>IF(N470="základní",J470,0)</f>
        <v>0</v>
      </c>
      <c r="BF470" s="86">
        <f>IF(N470="snížená",J470,0)</f>
        <v>0</v>
      </c>
      <c r="BG470" s="86">
        <f>IF(N470="zákl. přenesená",J470,0)</f>
        <v>0</v>
      </c>
      <c r="BH470" s="86">
        <f>IF(N470="sníž. přenesená",J470,0)</f>
        <v>0</v>
      </c>
      <c r="BI470" s="86">
        <f>IF(N470="nulová",J470,0)</f>
        <v>0</v>
      </c>
      <c r="BJ470" s="12" t="s">
        <v>83</v>
      </c>
      <c r="BK470" s="86">
        <f>ROUND(I470*H470,2)</f>
        <v>0</v>
      </c>
      <c r="BL470" s="12" t="s">
        <v>148</v>
      </c>
      <c r="BM470" s="143" t="s">
        <v>933</v>
      </c>
    </row>
    <row r="471" spans="2:65" s="1" customFormat="1" ht="16.5" customHeight="1">
      <c r="B471" s="132"/>
      <c r="C471" s="147" t="s">
        <v>934</v>
      </c>
      <c r="D471" s="147" t="s">
        <v>166</v>
      </c>
      <c r="E471" s="148" t="s">
        <v>512</v>
      </c>
      <c r="F471" s="149" t="s">
        <v>513</v>
      </c>
      <c r="G471" s="150" t="s">
        <v>414</v>
      </c>
      <c r="H471" s="151">
        <v>1</v>
      </c>
      <c r="I471" s="152"/>
      <c r="J471" s="152">
        <f>ROUND(I471*H471,2)</f>
        <v>0</v>
      </c>
      <c r="K471" s="153"/>
      <c r="L471" s="154"/>
      <c r="M471" s="155" t="s">
        <v>1</v>
      </c>
      <c r="N471" s="156" t="s">
        <v>40</v>
      </c>
      <c r="O471" s="141">
        <v>0</v>
      </c>
      <c r="P471" s="141">
        <f>O471*H471</f>
        <v>0</v>
      </c>
      <c r="Q471" s="141">
        <v>1E-3</v>
      </c>
      <c r="R471" s="141">
        <f>Q471*H471</f>
        <v>1E-3</v>
      </c>
      <c r="S471" s="141">
        <v>0</v>
      </c>
      <c r="T471" s="142">
        <f>S471*H471</f>
        <v>0</v>
      </c>
      <c r="AR471" s="143" t="s">
        <v>169</v>
      </c>
      <c r="AT471" s="143" t="s">
        <v>166</v>
      </c>
      <c r="AU471" s="143" t="s">
        <v>83</v>
      </c>
      <c r="AY471" s="12" t="s">
        <v>143</v>
      </c>
      <c r="BE471" s="86">
        <f>IF(N471="základní",J471,0)</f>
        <v>0</v>
      </c>
      <c r="BF471" s="86">
        <f>IF(N471="snížená",J471,0)</f>
        <v>0</v>
      </c>
      <c r="BG471" s="86">
        <f>IF(N471="zákl. přenesená",J471,0)</f>
        <v>0</v>
      </c>
      <c r="BH471" s="86">
        <f>IF(N471="sníž. přenesená",J471,0)</f>
        <v>0</v>
      </c>
      <c r="BI471" s="86">
        <f>IF(N471="nulová",J471,0)</f>
        <v>0</v>
      </c>
      <c r="BJ471" s="12" t="s">
        <v>83</v>
      </c>
      <c r="BK471" s="86">
        <f>ROUND(I471*H471,2)</f>
        <v>0</v>
      </c>
      <c r="BL471" s="12" t="s">
        <v>148</v>
      </c>
      <c r="BM471" s="143" t="s">
        <v>935</v>
      </c>
    </row>
    <row r="472" spans="2:65" s="1" customFormat="1" ht="37.799999999999997" customHeight="1">
      <c r="B472" s="132"/>
      <c r="C472" s="133" t="s">
        <v>936</v>
      </c>
      <c r="D472" s="133" t="s">
        <v>144</v>
      </c>
      <c r="E472" s="134" t="s">
        <v>848</v>
      </c>
      <c r="F472" s="135" t="s">
        <v>849</v>
      </c>
      <c r="G472" s="136" t="s">
        <v>190</v>
      </c>
      <c r="H472" s="137">
        <v>2.2999999999999998</v>
      </c>
      <c r="I472" s="138"/>
      <c r="J472" s="138">
        <f>ROUND(I472*H472,2)</f>
        <v>0</v>
      </c>
      <c r="K472" s="139"/>
      <c r="L472" s="26"/>
      <c r="M472" s="140" t="s">
        <v>1</v>
      </c>
      <c r="N472" s="113" t="s">
        <v>40</v>
      </c>
      <c r="O472" s="141">
        <v>5.0999999999999997E-2</v>
      </c>
      <c r="P472" s="141">
        <f>O472*H472</f>
        <v>0.11729999999999999</v>
      </c>
      <c r="Q472" s="141">
        <v>7.8200000000000006E-3</v>
      </c>
      <c r="R472" s="141">
        <f>Q472*H472</f>
        <v>1.7985999999999999E-2</v>
      </c>
      <c r="S472" s="141">
        <v>0</v>
      </c>
      <c r="T472" s="142">
        <f>S472*H472</f>
        <v>0</v>
      </c>
      <c r="AR472" s="143" t="s">
        <v>148</v>
      </c>
      <c r="AT472" s="143" t="s">
        <v>144</v>
      </c>
      <c r="AU472" s="143" t="s">
        <v>83</v>
      </c>
      <c r="AY472" s="12" t="s">
        <v>143</v>
      </c>
      <c r="BE472" s="86">
        <f>IF(N472="základní",J472,0)</f>
        <v>0</v>
      </c>
      <c r="BF472" s="86">
        <f>IF(N472="snížená",J472,0)</f>
        <v>0</v>
      </c>
      <c r="BG472" s="86">
        <f>IF(N472="zákl. přenesená",J472,0)</f>
        <v>0</v>
      </c>
      <c r="BH472" s="86">
        <f>IF(N472="sníž. přenesená",J472,0)</f>
        <v>0</v>
      </c>
      <c r="BI472" s="86">
        <f>IF(N472="nulová",J472,0)</f>
        <v>0</v>
      </c>
      <c r="BJ472" s="12" t="s">
        <v>83</v>
      </c>
      <c r="BK472" s="86">
        <f>ROUND(I472*H472,2)</f>
        <v>0</v>
      </c>
      <c r="BL472" s="12" t="s">
        <v>148</v>
      </c>
      <c r="BM472" s="143" t="s">
        <v>937</v>
      </c>
    </row>
    <row r="473" spans="2:65" s="1" customFormat="1">
      <c r="B473" s="26"/>
      <c r="D473" s="144" t="s">
        <v>150</v>
      </c>
      <c r="F473" s="145" t="s">
        <v>851</v>
      </c>
      <c r="L473" s="26"/>
      <c r="M473" s="146"/>
      <c r="T473" s="50"/>
      <c r="AT473" s="12" t="s">
        <v>150</v>
      </c>
      <c r="AU473" s="12" t="s">
        <v>83</v>
      </c>
    </row>
    <row r="474" spans="2:65" s="1" customFormat="1" ht="37.799999999999997" customHeight="1">
      <c r="B474" s="132"/>
      <c r="C474" s="133" t="s">
        <v>938</v>
      </c>
      <c r="D474" s="133" t="s">
        <v>144</v>
      </c>
      <c r="E474" s="134" t="s">
        <v>939</v>
      </c>
      <c r="F474" s="135" t="s">
        <v>940</v>
      </c>
      <c r="G474" s="136" t="s">
        <v>190</v>
      </c>
      <c r="H474" s="137">
        <v>2.2999999999999998</v>
      </c>
      <c r="I474" s="138"/>
      <c r="J474" s="138">
        <f>ROUND(I474*H474,2)</f>
        <v>0</v>
      </c>
      <c r="K474" s="139"/>
      <c r="L474" s="26"/>
      <c r="M474" s="140" t="s">
        <v>1</v>
      </c>
      <c r="N474" s="113" t="s">
        <v>40</v>
      </c>
      <c r="O474" s="141">
        <v>0.10199999999999999</v>
      </c>
      <c r="P474" s="141">
        <f>O474*H474</f>
        <v>0.23459999999999998</v>
      </c>
      <c r="Q474" s="141">
        <v>0</v>
      </c>
      <c r="R474" s="141">
        <f>Q474*H474</f>
        <v>0</v>
      </c>
      <c r="S474" s="141">
        <v>0</v>
      </c>
      <c r="T474" s="142">
        <f>S474*H474</f>
        <v>0</v>
      </c>
      <c r="AR474" s="143" t="s">
        <v>242</v>
      </c>
      <c r="AT474" s="143" t="s">
        <v>144</v>
      </c>
      <c r="AU474" s="143" t="s">
        <v>83</v>
      </c>
      <c r="AY474" s="12" t="s">
        <v>143</v>
      </c>
      <c r="BE474" s="86">
        <f>IF(N474="základní",J474,0)</f>
        <v>0</v>
      </c>
      <c r="BF474" s="86">
        <f>IF(N474="snížená",J474,0)</f>
        <v>0</v>
      </c>
      <c r="BG474" s="86">
        <f>IF(N474="zákl. přenesená",J474,0)</f>
        <v>0</v>
      </c>
      <c r="BH474" s="86">
        <f>IF(N474="sníž. přenesená",J474,0)</f>
        <v>0</v>
      </c>
      <c r="BI474" s="86">
        <f>IF(N474="nulová",J474,0)</f>
        <v>0</v>
      </c>
      <c r="BJ474" s="12" t="s">
        <v>83</v>
      </c>
      <c r="BK474" s="86">
        <f>ROUND(I474*H474,2)</f>
        <v>0</v>
      </c>
      <c r="BL474" s="12" t="s">
        <v>242</v>
      </c>
      <c r="BM474" s="143" t="s">
        <v>941</v>
      </c>
    </row>
    <row r="475" spans="2:65" s="1" customFormat="1">
      <c r="B475" s="26"/>
      <c r="D475" s="144" t="s">
        <v>150</v>
      </c>
      <c r="F475" s="145" t="s">
        <v>942</v>
      </c>
      <c r="L475" s="26"/>
      <c r="M475" s="146"/>
      <c r="T475" s="50"/>
      <c r="AT475" s="12" t="s">
        <v>150</v>
      </c>
      <c r="AU475" s="12" t="s">
        <v>83</v>
      </c>
    </row>
    <row r="476" spans="2:65" s="1" customFormat="1" ht="44.25" customHeight="1">
      <c r="B476" s="132"/>
      <c r="C476" s="133" t="s">
        <v>943</v>
      </c>
      <c r="D476" s="133" t="s">
        <v>144</v>
      </c>
      <c r="E476" s="134" t="s">
        <v>198</v>
      </c>
      <c r="F476" s="135" t="s">
        <v>199</v>
      </c>
      <c r="G476" s="136" t="s">
        <v>190</v>
      </c>
      <c r="H476" s="137">
        <v>1.5</v>
      </c>
      <c r="I476" s="138"/>
      <c r="J476" s="138">
        <f>ROUND(I476*H476,2)</f>
        <v>0</v>
      </c>
      <c r="K476" s="139"/>
      <c r="L476" s="26"/>
      <c r="M476" s="140" t="s">
        <v>1</v>
      </c>
      <c r="N476" s="113" t="s">
        <v>40</v>
      </c>
      <c r="O476" s="141">
        <v>0.126</v>
      </c>
      <c r="P476" s="141">
        <f>O476*H476</f>
        <v>0.189</v>
      </c>
      <c r="Q476" s="141">
        <v>0</v>
      </c>
      <c r="R476" s="141">
        <f>Q476*H476</f>
        <v>0</v>
      </c>
      <c r="S476" s="141">
        <v>0</v>
      </c>
      <c r="T476" s="142">
        <f>S476*H476</f>
        <v>0</v>
      </c>
      <c r="AR476" s="143" t="s">
        <v>242</v>
      </c>
      <c r="AT476" s="143" t="s">
        <v>144</v>
      </c>
      <c r="AU476" s="143" t="s">
        <v>83</v>
      </c>
      <c r="AY476" s="12" t="s">
        <v>143</v>
      </c>
      <c r="BE476" s="86">
        <f>IF(N476="základní",J476,0)</f>
        <v>0</v>
      </c>
      <c r="BF476" s="86">
        <f>IF(N476="snížená",J476,0)</f>
        <v>0</v>
      </c>
      <c r="BG476" s="86">
        <f>IF(N476="zákl. přenesená",J476,0)</f>
        <v>0</v>
      </c>
      <c r="BH476" s="86">
        <f>IF(N476="sníž. přenesená",J476,0)</f>
        <v>0</v>
      </c>
      <c r="BI476" s="86">
        <f>IF(N476="nulová",J476,0)</f>
        <v>0</v>
      </c>
      <c r="BJ476" s="12" t="s">
        <v>83</v>
      </c>
      <c r="BK476" s="86">
        <f>ROUND(I476*H476,2)</f>
        <v>0</v>
      </c>
      <c r="BL476" s="12" t="s">
        <v>242</v>
      </c>
      <c r="BM476" s="143" t="s">
        <v>944</v>
      </c>
    </row>
    <row r="477" spans="2:65" s="1" customFormat="1">
      <c r="B477" s="26"/>
      <c r="D477" s="144" t="s">
        <v>150</v>
      </c>
      <c r="F477" s="145" t="s">
        <v>201</v>
      </c>
      <c r="L477" s="26"/>
      <c r="M477" s="146"/>
      <c r="T477" s="50"/>
      <c r="AT477" s="12" t="s">
        <v>150</v>
      </c>
      <c r="AU477" s="12" t="s">
        <v>83</v>
      </c>
    </row>
    <row r="478" spans="2:65" s="1" customFormat="1" ht="16.5" customHeight="1">
      <c r="B478" s="132"/>
      <c r="C478" s="147" t="s">
        <v>945</v>
      </c>
      <c r="D478" s="147" t="s">
        <v>166</v>
      </c>
      <c r="E478" s="148" t="s">
        <v>946</v>
      </c>
      <c r="F478" s="149" t="s">
        <v>947</v>
      </c>
      <c r="G478" s="150" t="s">
        <v>190</v>
      </c>
      <c r="H478" s="151">
        <v>3.2</v>
      </c>
      <c r="I478" s="152"/>
      <c r="J478" s="152">
        <f>ROUND(I478*H478,2)</f>
        <v>0</v>
      </c>
      <c r="K478" s="153"/>
      <c r="L478" s="154"/>
      <c r="M478" s="155" t="s">
        <v>1</v>
      </c>
      <c r="N478" s="156" t="s">
        <v>40</v>
      </c>
      <c r="O478" s="141">
        <v>0</v>
      </c>
      <c r="P478" s="141">
        <f>O478*H478</f>
        <v>0</v>
      </c>
      <c r="Q478" s="141">
        <v>0</v>
      </c>
      <c r="R478" s="141">
        <f>Q478*H478</f>
        <v>0</v>
      </c>
      <c r="S478" s="141">
        <v>0</v>
      </c>
      <c r="T478" s="142">
        <f>S478*H478</f>
        <v>0</v>
      </c>
      <c r="AR478" s="143" t="s">
        <v>282</v>
      </c>
      <c r="AT478" s="143" t="s">
        <v>166</v>
      </c>
      <c r="AU478" s="143" t="s">
        <v>83</v>
      </c>
      <c r="AY478" s="12" t="s">
        <v>143</v>
      </c>
      <c r="BE478" s="86">
        <f>IF(N478="základní",J478,0)</f>
        <v>0</v>
      </c>
      <c r="BF478" s="86">
        <f>IF(N478="snížená",J478,0)</f>
        <v>0</v>
      </c>
      <c r="BG478" s="86">
        <f>IF(N478="zákl. přenesená",J478,0)</f>
        <v>0</v>
      </c>
      <c r="BH478" s="86">
        <f>IF(N478="sníž. přenesená",J478,0)</f>
        <v>0</v>
      </c>
      <c r="BI478" s="86">
        <f>IF(N478="nulová",J478,0)</f>
        <v>0</v>
      </c>
      <c r="BJ478" s="12" t="s">
        <v>83</v>
      </c>
      <c r="BK478" s="86">
        <f>ROUND(I478*H478,2)</f>
        <v>0</v>
      </c>
      <c r="BL478" s="12" t="s">
        <v>242</v>
      </c>
      <c r="BM478" s="143" t="s">
        <v>948</v>
      </c>
    </row>
    <row r="479" spans="2:65" s="1" customFormat="1" ht="24.15" customHeight="1">
      <c r="B479" s="132"/>
      <c r="C479" s="133" t="s">
        <v>949</v>
      </c>
      <c r="D479" s="133" t="s">
        <v>144</v>
      </c>
      <c r="E479" s="134" t="s">
        <v>892</v>
      </c>
      <c r="F479" s="135" t="s">
        <v>893</v>
      </c>
      <c r="G479" s="136" t="s">
        <v>147</v>
      </c>
      <c r="H479" s="137">
        <v>4</v>
      </c>
      <c r="I479" s="138"/>
      <c r="J479" s="138">
        <f>ROUND(I479*H479,2)</f>
        <v>0</v>
      </c>
      <c r="K479" s="139"/>
      <c r="L479" s="26"/>
      <c r="M479" s="140" t="s">
        <v>1</v>
      </c>
      <c r="N479" s="113" t="s">
        <v>40</v>
      </c>
      <c r="O479" s="141">
        <v>4.1000000000000002E-2</v>
      </c>
      <c r="P479" s="141">
        <f>O479*H479</f>
        <v>0.16400000000000001</v>
      </c>
      <c r="Q479" s="141">
        <v>0</v>
      </c>
      <c r="R479" s="141">
        <f>Q479*H479</f>
        <v>0</v>
      </c>
      <c r="S479" s="141">
        <v>0</v>
      </c>
      <c r="T479" s="142">
        <f>S479*H479</f>
        <v>0</v>
      </c>
      <c r="AR479" s="143" t="s">
        <v>148</v>
      </c>
      <c r="AT479" s="143" t="s">
        <v>144</v>
      </c>
      <c r="AU479" s="143" t="s">
        <v>83</v>
      </c>
      <c r="AY479" s="12" t="s">
        <v>143</v>
      </c>
      <c r="BE479" s="86">
        <f>IF(N479="základní",J479,0)</f>
        <v>0</v>
      </c>
      <c r="BF479" s="86">
        <f>IF(N479="snížená",J479,0)</f>
        <v>0</v>
      </c>
      <c r="BG479" s="86">
        <f>IF(N479="zákl. přenesená",J479,0)</f>
        <v>0</v>
      </c>
      <c r="BH479" s="86">
        <f>IF(N479="sníž. přenesená",J479,0)</f>
        <v>0</v>
      </c>
      <c r="BI479" s="86">
        <f>IF(N479="nulová",J479,0)</f>
        <v>0</v>
      </c>
      <c r="BJ479" s="12" t="s">
        <v>83</v>
      </c>
      <c r="BK479" s="86">
        <f>ROUND(I479*H479,2)</f>
        <v>0</v>
      </c>
      <c r="BL479" s="12" t="s">
        <v>148</v>
      </c>
      <c r="BM479" s="143" t="s">
        <v>950</v>
      </c>
    </row>
    <row r="480" spans="2:65" s="1" customFormat="1">
      <c r="B480" s="26"/>
      <c r="D480" s="144" t="s">
        <v>150</v>
      </c>
      <c r="F480" s="145" t="s">
        <v>895</v>
      </c>
      <c r="L480" s="26"/>
      <c r="M480" s="146"/>
      <c r="T480" s="50"/>
      <c r="AT480" s="12" t="s">
        <v>150</v>
      </c>
      <c r="AU480" s="12" t="s">
        <v>83</v>
      </c>
    </row>
    <row r="481" spans="2:65" s="1" customFormat="1" ht="24.15" customHeight="1">
      <c r="B481" s="132"/>
      <c r="C481" s="133" t="s">
        <v>951</v>
      </c>
      <c r="D481" s="133" t="s">
        <v>144</v>
      </c>
      <c r="E481" s="134" t="s">
        <v>952</v>
      </c>
      <c r="F481" s="135" t="s">
        <v>953</v>
      </c>
      <c r="G481" s="136" t="s">
        <v>147</v>
      </c>
      <c r="H481" s="137">
        <v>1</v>
      </c>
      <c r="I481" s="138"/>
      <c r="J481" s="138">
        <f>ROUND(I481*H481,2)</f>
        <v>0</v>
      </c>
      <c r="K481" s="139"/>
      <c r="L481" s="26"/>
      <c r="M481" s="140" t="s">
        <v>1</v>
      </c>
      <c r="N481" s="113" t="s">
        <v>40</v>
      </c>
      <c r="O481" s="141">
        <v>0.128</v>
      </c>
      <c r="P481" s="141">
        <f>O481*H481</f>
        <v>0.128</v>
      </c>
      <c r="Q481" s="141">
        <v>0</v>
      </c>
      <c r="R481" s="141">
        <f>Q481*H481</f>
        <v>0</v>
      </c>
      <c r="S481" s="141">
        <v>0</v>
      </c>
      <c r="T481" s="142">
        <f>S481*H481</f>
        <v>0</v>
      </c>
      <c r="AR481" s="143" t="s">
        <v>148</v>
      </c>
      <c r="AT481" s="143" t="s">
        <v>144</v>
      </c>
      <c r="AU481" s="143" t="s">
        <v>83</v>
      </c>
      <c r="AY481" s="12" t="s">
        <v>143</v>
      </c>
      <c r="BE481" s="86">
        <f>IF(N481="základní",J481,0)</f>
        <v>0</v>
      </c>
      <c r="BF481" s="86">
        <f>IF(N481="snížená",J481,0)</f>
        <v>0</v>
      </c>
      <c r="BG481" s="86">
        <f>IF(N481="zákl. přenesená",J481,0)</f>
        <v>0</v>
      </c>
      <c r="BH481" s="86">
        <f>IF(N481="sníž. přenesená",J481,0)</f>
        <v>0</v>
      </c>
      <c r="BI481" s="86">
        <f>IF(N481="nulová",J481,0)</f>
        <v>0</v>
      </c>
      <c r="BJ481" s="12" t="s">
        <v>83</v>
      </c>
      <c r="BK481" s="86">
        <f>ROUND(I481*H481,2)</f>
        <v>0</v>
      </c>
      <c r="BL481" s="12" t="s">
        <v>148</v>
      </c>
      <c r="BM481" s="143" t="s">
        <v>954</v>
      </c>
    </row>
    <row r="482" spans="2:65" s="1" customFormat="1">
      <c r="B482" s="26"/>
      <c r="D482" s="144" t="s">
        <v>150</v>
      </c>
      <c r="F482" s="145" t="s">
        <v>955</v>
      </c>
      <c r="L482" s="26"/>
      <c r="M482" s="146"/>
      <c r="T482" s="50"/>
      <c r="AT482" s="12" t="s">
        <v>150</v>
      </c>
      <c r="AU482" s="12" t="s">
        <v>83</v>
      </c>
    </row>
    <row r="483" spans="2:65" s="1" customFormat="1" ht="24.15" customHeight="1">
      <c r="B483" s="132"/>
      <c r="C483" s="133" t="s">
        <v>956</v>
      </c>
      <c r="D483" s="133" t="s">
        <v>144</v>
      </c>
      <c r="E483" s="134" t="s">
        <v>957</v>
      </c>
      <c r="F483" s="135" t="s">
        <v>958</v>
      </c>
      <c r="G483" s="136" t="s">
        <v>147</v>
      </c>
      <c r="H483" s="137">
        <v>1</v>
      </c>
      <c r="I483" s="138"/>
      <c r="J483" s="138">
        <f>ROUND(I483*H483,2)</f>
        <v>0</v>
      </c>
      <c r="K483" s="139"/>
      <c r="L483" s="26"/>
      <c r="M483" s="140" t="s">
        <v>1</v>
      </c>
      <c r="N483" s="113" t="s">
        <v>40</v>
      </c>
      <c r="O483" s="141">
        <v>0.21199999999999999</v>
      </c>
      <c r="P483" s="141">
        <f>O483*H483</f>
        <v>0.21199999999999999</v>
      </c>
      <c r="Q483" s="141">
        <v>0</v>
      </c>
      <c r="R483" s="141">
        <f>Q483*H483</f>
        <v>0</v>
      </c>
      <c r="S483" s="141">
        <v>0</v>
      </c>
      <c r="T483" s="142">
        <f>S483*H483</f>
        <v>0</v>
      </c>
      <c r="AR483" s="143" t="s">
        <v>148</v>
      </c>
      <c r="AT483" s="143" t="s">
        <v>144</v>
      </c>
      <c r="AU483" s="143" t="s">
        <v>83</v>
      </c>
      <c r="AY483" s="12" t="s">
        <v>143</v>
      </c>
      <c r="BE483" s="86">
        <f>IF(N483="základní",J483,0)</f>
        <v>0</v>
      </c>
      <c r="BF483" s="86">
        <f>IF(N483="snížená",J483,0)</f>
        <v>0</v>
      </c>
      <c r="BG483" s="86">
        <f>IF(N483="zákl. přenesená",J483,0)</f>
        <v>0</v>
      </c>
      <c r="BH483" s="86">
        <f>IF(N483="sníž. přenesená",J483,0)</f>
        <v>0</v>
      </c>
      <c r="BI483" s="86">
        <f>IF(N483="nulová",J483,0)</f>
        <v>0</v>
      </c>
      <c r="BJ483" s="12" t="s">
        <v>83</v>
      </c>
      <c r="BK483" s="86">
        <f>ROUND(I483*H483,2)</f>
        <v>0</v>
      </c>
      <c r="BL483" s="12" t="s">
        <v>148</v>
      </c>
      <c r="BM483" s="143" t="s">
        <v>959</v>
      </c>
    </row>
    <row r="484" spans="2:65" s="1" customFormat="1">
      <c r="B484" s="26"/>
      <c r="D484" s="144" t="s">
        <v>150</v>
      </c>
      <c r="F484" s="145" t="s">
        <v>960</v>
      </c>
      <c r="L484" s="26"/>
      <c r="M484" s="146"/>
      <c r="T484" s="50"/>
      <c r="AT484" s="12" t="s">
        <v>150</v>
      </c>
      <c r="AU484" s="12" t="s">
        <v>83</v>
      </c>
    </row>
    <row r="485" spans="2:65" s="1" customFormat="1" ht="24.15" customHeight="1">
      <c r="B485" s="132"/>
      <c r="C485" s="133" t="s">
        <v>961</v>
      </c>
      <c r="D485" s="133" t="s">
        <v>144</v>
      </c>
      <c r="E485" s="134" t="s">
        <v>161</v>
      </c>
      <c r="F485" s="135" t="s">
        <v>162</v>
      </c>
      <c r="G485" s="136" t="s">
        <v>147</v>
      </c>
      <c r="H485" s="137">
        <v>1</v>
      </c>
      <c r="I485" s="138"/>
      <c r="J485" s="138">
        <f>ROUND(I485*H485,2)</f>
        <v>0</v>
      </c>
      <c r="K485" s="139"/>
      <c r="L485" s="26"/>
      <c r="M485" s="140" t="s">
        <v>1</v>
      </c>
      <c r="N485" s="113" t="s">
        <v>40</v>
      </c>
      <c r="O485" s="141">
        <v>2.5999999999999999E-2</v>
      </c>
      <c r="P485" s="141">
        <f>O485*H485</f>
        <v>2.5999999999999999E-2</v>
      </c>
      <c r="Q485" s="141">
        <v>0</v>
      </c>
      <c r="R485" s="141">
        <f>Q485*H485</f>
        <v>0</v>
      </c>
      <c r="S485" s="141">
        <v>0</v>
      </c>
      <c r="T485" s="142">
        <f>S485*H485</f>
        <v>0</v>
      </c>
      <c r="AR485" s="143" t="s">
        <v>148</v>
      </c>
      <c r="AT485" s="143" t="s">
        <v>144</v>
      </c>
      <c r="AU485" s="143" t="s">
        <v>83</v>
      </c>
      <c r="AY485" s="12" t="s">
        <v>143</v>
      </c>
      <c r="BE485" s="86">
        <f>IF(N485="základní",J485,0)</f>
        <v>0</v>
      </c>
      <c r="BF485" s="86">
        <f>IF(N485="snížená",J485,0)</f>
        <v>0</v>
      </c>
      <c r="BG485" s="86">
        <f>IF(N485="zákl. přenesená",J485,0)</f>
        <v>0</v>
      </c>
      <c r="BH485" s="86">
        <f>IF(N485="sníž. přenesená",J485,0)</f>
        <v>0</v>
      </c>
      <c r="BI485" s="86">
        <f>IF(N485="nulová",J485,0)</f>
        <v>0</v>
      </c>
      <c r="BJ485" s="12" t="s">
        <v>83</v>
      </c>
      <c r="BK485" s="86">
        <f>ROUND(I485*H485,2)</f>
        <v>0</v>
      </c>
      <c r="BL485" s="12" t="s">
        <v>148</v>
      </c>
      <c r="BM485" s="143" t="s">
        <v>962</v>
      </c>
    </row>
    <row r="486" spans="2:65" s="1" customFormat="1">
      <c r="B486" s="26"/>
      <c r="D486" s="144" t="s">
        <v>150</v>
      </c>
      <c r="F486" s="145" t="s">
        <v>164</v>
      </c>
      <c r="L486" s="26"/>
      <c r="M486" s="146"/>
      <c r="T486" s="50"/>
      <c r="AT486" s="12" t="s">
        <v>150</v>
      </c>
      <c r="AU486" s="12" t="s">
        <v>83</v>
      </c>
    </row>
    <row r="487" spans="2:65" s="1" customFormat="1" ht="16.5" customHeight="1">
      <c r="B487" s="132"/>
      <c r="C487" s="147" t="s">
        <v>963</v>
      </c>
      <c r="D487" s="147" t="s">
        <v>166</v>
      </c>
      <c r="E487" s="148" t="s">
        <v>167</v>
      </c>
      <c r="F487" s="149" t="s">
        <v>168</v>
      </c>
      <c r="G487" s="150" t="s">
        <v>147</v>
      </c>
      <c r="H487" s="151">
        <v>1</v>
      </c>
      <c r="I487" s="152"/>
      <c r="J487" s="152">
        <f>ROUND(I487*H487,2)</f>
        <v>0</v>
      </c>
      <c r="K487" s="153"/>
      <c r="L487" s="154"/>
      <c r="M487" s="155" t="s">
        <v>1</v>
      </c>
      <c r="N487" s="156" t="s">
        <v>40</v>
      </c>
      <c r="O487" s="141">
        <v>0</v>
      </c>
      <c r="P487" s="141">
        <f>O487*H487</f>
        <v>0</v>
      </c>
      <c r="Q487" s="141">
        <v>0</v>
      </c>
      <c r="R487" s="141">
        <f>Q487*H487</f>
        <v>0</v>
      </c>
      <c r="S487" s="141">
        <v>0</v>
      </c>
      <c r="T487" s="142">
        <f>S487*H487</f>
        <v>0</v>
      </c>
      <c r="AR487" s="143" t="s">
        <v>169</v>
      </c>
      <c r="AT487" s="143" t="s">
        <v>166</v>
      </c>
      <c r="AU487" s="143" t="s">
        <v>83</v>
      </c>
      <c r="AY487" s="12" t="s">
        <v>143</v>
      </c>
      <c r="BE487" s="86">
        <f>IF(N487="základní",J487,0)</f>
        <v>0</v>
      </c>
      <c r="BF487" s="86">
        <f>IF(N487="snížená",J487,0)</f>
        <v>0</v>
      </c>
      <c r="BG487" s="86">
        <f>IF(N487="zákl. přenesená",J487,0)</f>
        <v>0</v>
      </c>
      <c r="BH487" s="86">
        <f>IF(N487="sníž. přenesená",J487,0)</f>
        <v>0</v>
      </c>
      <c r="BI487" s="86">
        <f>IF(N487="nulová",J487,0)</f>
        <v>0</v>
      </c>
      <c r="BJ487" s="12" t="s">
        <v>83</v>
      </c>
      <c r="BK487" s="86">
        <f>ROUND(I487*H487,2)</f>
        <v>0</v>
      </c>
      <c r="BL487" s="12" t="s">
        <v>148</v>
      </c>
      <c r="BM487" s="143" t="s">
        <v>964</v>
      </c>
    </row>
    <row r="488" spans="2:65" s="1" customFormat="1" ht="33" customHeight="1">
      <c r="B488" s="132"/>
      <c r="C488" s="133" t="s">
        <v>965</v>
      </c>
      <c r="D488" s="133" t="s">
        <v>144</v>
      </c>
      <c r="E488" s="134" t="s">
        <v>874</v>
      </c>
      <c r="F488" s="135" t="s">
        <v>875</v>
      </c>
      <c r="G488" s="136" t="s">
        <v>147</v>
      </c>
      <c r="H488" s="137">
        <v>4</v>
      </c>
      <c r="I488" s="138"/>
      <c r="J488" s="138">
        <f>ROUND(I488*H488,2)</f>
        <v>0</v>
      </c>
      <c r="K488" s="139"/>
      <c r="L488" s="26"/>
      <c r="M488" s="140" t="s">
        <v>1</v>
      </c>
      <c r="N488" s="113" t="s">
        <v>40</v>
      </c>
      <c r="O488" s="141">
        <v>9.1999999999999998E-2</v>
      </c>
      <c r="P488" s="141">
        <f>O488*H488</f>
        <v>0.36799999999999999</v>
      </c>
      <c r="Q488" s="141">
        <v>0</v>
      </c>
      <c r="R488" s="141">
        <f>Q488*H488</f>
        <v>0</v>
      </c>
      <c r="S488" s="141">
        <v>0</v>
      </c>
      <c r="T488" s="142">
        <f>S488*H488</f>
        <v>0</v>
      </c>
      <c r="AR488" s="143" t="s">
        <v>148</v>
      </c>
      <c r="AT488" s="143" t="s">
        <v>144</v>
      </c>
      <c r="AU488" s="143" t="s">
        <v>83</v>
      </c>
      <c r="AY488" s="12" t="s">
        <v>143</v>
      </c>
      <c r="BE488" s="86">
        <f>IF(N488="základní",J488,0)</f>
        <v>0</v>
      </c>
      <c r="BF488" s="86">
        <f>IF(N488="snížená",J488,0)</f>
        <v>0</v>
      </c>
      <c r="BG488" s="86">
        <f>IF(N488="zákl. přenesená",J488,0)</f>
        <v>0</v>
      </c>
      <c r="BH488" s="86">
        <f>IF(N488="sníž. přenesená",J488,0)</f>
        <v>0</v>
      </c>
      <c r="BI488" s="86">
        <f>IF(N488="nulová",J488,0)</f>
        <v>0</v>
      </c>
      <c r="BJ488" s="12" t="s">
        <v>83</v>
      </c>
      <c r="BK488" s="86">
        <f>ROUND(I488*H488,2)</f>
        <v>0</v>
      </c>
      <c r="BL488" s="12" t="s">
        <v>148</v>
      </c>
      <c r="BM488" s="143" t="s">
        <v>966</v>
      </c>
    </row>
    <row r="489" spans="2:65" s="1" customFormat="1">
      <c r="B489" s="26"/>
      <c r="D489" s="144" t="s">
        <v>150</v>
      </c>
      <c r="F489" s="145" t="s">
        <v>877</v>
      </c>
      <c r="L489" s="26"/>
      <c r="M489" s="146"/>
      <c r="T489" s="50"/>
      <c r="AT489" s="12" t="s">
        <v>150</v>
      </c>
      <c r="AU489" s="12" t="s">
        <v>83</v>
      </c>
    </row>
    <row r="490" spans="2:65" s="1" customFormat="1" ht="16.5" customHeight="1">
      <c r="B490" s="132"/>
      <c r="C490" s="147" t="s">
        <v>967</v>
      </c>
      <c r="D490" s="147" t="s">
        <v>166</v>
      </c>
      <c r="E490" s="148" t="s">
        <v>968</v>
      </c>
      <c r="F490" s="149" t="s">
        <v>969</v>
      </c>
      <c r="G490" s="150" t="s">
        <v>147</v>
      </c>
      <c r="H490" s="151">
        <v>1</v>
      </c>
      <c r="I490" s="152"/>
      <c r="J490" s="152">
        <f>ROUND(I490*H490,2)</f>
        <v>0</v>
      </c>
      <c r="K490" s="153"/>
      <c r="L490" s="154"/>
      <c r="M490" s="155" t="s">
        <v>1</v>
      </c>
      <c r="N490" s="156" t="s">
        <v>40</v>
      </c>
      <c r="O490" s="141">
        <v>0</v>
      </c>
      <c r="P490" s="141">
        <f>O490*H490</f>
        <v>0</v>
      </c>
      <c r="Q490" s="141">
        <v>1E-3</v>
      </c>
      <c r="R490" s="141">
        <f>Q490*H490</f>
        <v>1E-3</v>
      </c>
      <c r="S490" s="141">
        <v>0</v>
      </c>
      <c r="T490" s="142">
        <f>S490*H490</f>
        <v>0</v>
      </c>
      <c r="AR490" s="143" t="s">
        <v>169</v>
      </c>
      <c r="AT490" s="143" t="s">
        <v>166</v>
      </c>
      <c r="AU490" s="143" t="s">
        <v>83</v>
      </c>
      <c r="AY490" s="12" t="s">
        <v>143</v>
      </c>
      <c r="BE490" s="86">
        <f>IF(N490="základní",J490,0)</f>
        <v>0</v>
      </c>
      <c r="BF490" s="86">
        <f>IF(N490="snížená",J490,0)</f>
        <v>0</v>
      </c>
      <c r="BG490" s="86">
        <f>IF(N490="zákl. přenesená",J490,0)</f>
        <v>0</v>
      </c>
      <c r="BH490" s="86">
        <f>IF(N490="sníž. přenesená",J490,0)</f>
        <v>0</v>
      </c>
      <c r="BI490" s="86">
        <f>IF(N490="nulová",J490,0)</f>
        <v>0</v>
      </c>
      <c r="BJ490" s="12" t="s">
        <v>83</v>
      </c>
      <c r="BK490" s="86">
        <f>ROUND(I490*H490,2)</f>
        <v>0</v>
      </c>
      <c r="BL490" s="12" t="s">
        <v>148</v>
      </c>
      <c r="BM490" s="143" t="s">
        <v>970</v>
      </c>
    </row>
    <row r="491" spans="2:65" s="1" customFormat="1" ht="24.15" customHeight="1">
      <c r="B491" s="132"/>
      <c r="C491" s="133" t="s">
        <v>971</v>
      </c>
      <c r="D491" s="133" t="s">
        <v>144</v>
      </c>
      <c r="E491" s="134" t="s">
        <v>957</v>
      </c>
      <c r="F491" s="135" t="s">
        <v>958</v>
      </c>
      <c r="G491" s="136" t="s">
        <v>147</v>
      </c>
      <c r="H491" s="137">
        <v>1</v>
      </c>
      <c r="I491" s="138"/>
      <c r="J491" s="138">
        <f>ROUND(I491*H491,2)</f>
        <v>0</v>
      </c>
      <c r="K491" s="139"/>
      <c r="L491" s="26"/>
      <c r="M491" s="140" t="s">
        <v>1</v>
      </c>
      <c r="N491" s="113" t="s">
        <v>40</v>
      </c>
      <c r="O491" s="141">
        <v>0.21199999999999999</v>
      </c>
      <c r="P491" s="141">
        <f>O491*H491</f>
        <v>0.21199999999999999</v>
      </c>
      <c r="Q491" s="141">
        <v>0</v>
      </c>
      <c r="R491" s="141">
        <f>Q491*H491</f>
        <v>0</v>
      </c>
      <c r="S491" s="141">
        <v>0</v>
      </c>
      <c r="T491" s="142">
        <f>S491*H491</f>
        <v>0</v>
      </c>
      <c r="AR491" s="143" t="s">
        <v>148</v>
      </c>
      <c r="AT491" s="143" t="s">
        <v>144</v>
      </c>
      <c r="AU491" s="143" t="s">
        <v>83</v>
      </c>
      <c r="AY491" s="12" t="s">
        <v>143</v>
      </c>
      <c r="BE491" s="86">
        <f>IF(N491="základní",J491,0)</f>
        <v>0</v>
      </c>
      <c r="BF491" s="86">
        <f>IF(N491="snížená",J491,0)</f>
        <v>0</v>
      </c>
      <c r="BG491" s="86">
        <f>IF(N491="zákl. přenesená",J491,0)</f>
        <v>0</v>
      </c>
      <c r="BH491" s="86">
        <f>IF(N491="sníž. přenesená",J491,0)</f>
        <v>0</v>
      </c>
      <c r="BI491" s="86">
        <f>IF(N491="nulová",J491,0)</f>
        <v>0</v>
      </c>
      <c r="BJ491" s="12" t="s">
        <v>83</v>
      </c>
      <c r="BK491" s="86">
        <f>ROUND(I491*H491,2)</f>
        <v>0</v>
      </c>
      <c r="BL491" s="12" t="s">
        <v>148</v>
      </c>
      <c r="BM491" s="143" t="s">
        <v>972</v>
      </c>
    </row>
    <row r="492" spans="2:65" s="1" customFormat="1">
      <c r="B492" s="26"/>
      <c r="D492" s="144" t="s">
        <v>150</v>
      </c>
      <c r="F492" s="145" t="s">
        <v>960</v>
      </c>
      <c r="L492" s="26"/>
      <c r="M492" s="146"/>
      <c r="T492" s="50"/>
      <c r="AT492" s="12" t="s">
        <v>150</v>
      </c>
      <c r="AU492" s="12" t="s">
        <v>83</v>
      </c>
    </row>
    <row r="493" spans="2:65" s="1" customFormat="1" ht="24.15" customHeight="1">
      <c r="B493" s="132"/>
      <c r="C493" s="133" t="s">
        <v>973</v>
      </c>
      <c r="D493" s="133" t="s">
        <v>144</v>
      </c>
      <c r="E493" s="134" t="s">
        <v>974</v>
      </c>
      <c r="F493" s="135" t="s">
        <v>975</v>
      </c>
      <c r="G493" s="136" t="s">
        <v>147</v>
      </c>
      <c r="H493" s="137">
        <v>1</v>
      </c>
      <c r="I493" s="138"/>
      <c r="J493" s="138">
        <f>ROUND(I493*H493,2)</f>
        <v>0</v>
      </c>
      <c r="K493" s="139"/>
      <c r="L493" s="26"/>
      <c r="M493" s="140" t="s">
        <v>1</v>
      </c>
      <c r="N493" s="113" t="s">
        <v>40</v>
      </c>
      <c r="O493" s="141">
        <v>0.318</v>
      </c>
      <c r="P493" s="141">
        <f>O493*H493</f>
        <v>0.318</v>
      </c>
      <c r="Q493" s="141">
        <v>0</v>
      </c>
      <c r="R493" s="141">
        <f>Q493*H493</f>
        <v>0</v>
      </c>
      <c r="S493" s="141">
        <v>0</v>
      </c>
      <c r="T493" s="142">
        <f>S493*H493</f>
        <v>0</v>
      </c>
      <c r="AR493" s="143" t="s">
        <v>148</v>
      </c>
      <c r="AT493" s="143" t="s">
        <v>144</v>
      </c>
      <c r="AU493" s="143" t="s">
        <v>83</v>
      </c>
      <c r="AY493" s="12" t="s">
        <v>143</v>
      </c>
      <c r="BE493" s="86">
        <f>IF(N493="základní",J493,0)</f>
        <v>0</v>
      </c>
      <c r="BF493" s="86">
        <f>IF(N493="snížená",J493,0)</f>
        <v>0</v>
      </c>
      <c r="BG493" s="86">
        <f>IF(N493="zákl. přenesená",J493,0)</f>
        <v>0</v>
      </c>
      <c r="BH493" s="86">
        <f>IF(N493="sníž. přenesená",J493,0)</f>
        <v>0</v>
      </c>
      <c r="BI493" s="86">
        <f>IF(N493="nulová",J493,0)</f>
        <v>0</v>
      </c>
      <c r="BJ493" s="12" t="s">
        <v>83</v>
      </c>
      <c r="BK493" s="86">
        <f>ROUND(I493*H493,2)</f>
        <v>0</v>
      </c>
      <c r="BL493" s="12" t="s">
        <v>148</v>
      </c>
      <c r="BM493" s="143" t="s">
        <v>976</v>
      </c>
    </row>
    <row r="494" spans="2:65" s="1" customFormat="1">
      <c r="B494" s="26"/>
      <c r="D494" s="144" t="s">
        <v>150</v>
      </c>
      <c r="F494" s="145" t="s">
        <v>977</v>
      </c>
      <c r="L494" s="26"/>
      <c r="M494" s="146"/>
      <c r="T494" s="50"/>
      <c r="AT494" s="12" t="s">
        <v>150</v>
      </c>
      <c r="AU494" s="12" t="s">
        <v>83</v>
      </c>
    </row>
    <row r="495" spans="2:65" s="1" customFormat="1" ht="16.5" customHeight="1">
      <c r="B495" s="132"/>
      <c r="C495" s="147" t="s">
        <v>978</v>
      </c>
      <c r="D495" s="147" t="s">
        <v>166</v>
      </c>
      <c r="E495" s="148" t="s">
        <v>979</v>
      </c>
      <c r="F495" s="149" t="s">
        <v>980</v>
      </c>
      <c r="G495" s="150" t="s">
        <v>147</v>
      </c>
      <c r="H495" s="151">
        <v>1</v>
      </c>
      <c r="I495" s="152"/>
      <c r="J495" s="152">
        <f>ROUND(I495*H495,2)</f>
        <v>0</v>
      </c>
      <c r="K495" s="153"/>
      <c r="L495" s="154"/>
      <c r="M495" s="155" t="s">
        <v>1</v>
      </c>
      <c r="N495" s="156" t="s">
        <v>40</v>
      </c>
      <c r="O495" s="141">
        <v>0</v>
      </c>
      <c r="P495" s="141">
        <f>O495*H495</f>
        <v>0</v>
      </c>
      <c r="Q495" s="141">
        <v>0</v>
      </c>
      <c r="R495" s="141">
        <f>Q495*H495</f>
        <v>0</v>
      </c>
      <c r="S495" s="141">
        <v>0</v>
      </c>
      <c r="T495" s="142">
        <f>S495*H495</f>
        <v>0</v>
      </c>
      <c r="AR495" s="143" t="s">
        <v>169</v>
      </c>
      <c r="AT495" s="143" t="s">
        <v>166</v>
      </c>
      <c r="AU495" s="143" t="s">
        <v>83</v>
      </c>
      <c r="AY495" s="12" t="s">
        <v>143</v>
      </c>
      <c r="BE495" s="86">
        <f>IF(N495="základní",J495,0)</f>
        <v>0</v>
      </c>
      <c r="BF495" s="86">
        <f>IF(N495="snížená",J495,0)</f>
        <v>0</v>
      </c>
      <c r="BG495" s="86">
        <f>IF(N495="zákl. přenesená",J495,0)</f>
        <v>0</v>
      </c>
      <c r="BH495" s="86">
        <f>IF(N495="sníž. přenesená",J495,0)</f>
        <v>0</v>
      </c>
      <c r="BI495" s="86">
        <f>IF(N495="nulová",J495,0)</f>
        <v>0</v>
      </c>
      <c r="BJ495" s="12" t="s">
        <v>83</v>
      </c>
      <c r="BK495" s="86">
        <f>ROUND(I495*H495,2)</f>
        <v>0</v>
      </c>
      <c r="BL495" s="12" t="s">
        <v>148</v>
      </c>
      <c r="BM495" s="143" t="s">
        <v>981</v>
      </c>
    </row>
    <row r="496" spans="2:65" s="10" customFormat="1" ht="25.95" customHeight="1">
      <c r="B496" s="123"/>
      <c r="D496" s="124" t="s">
        <v>74</v>
      </c>
      <c r="E496" s="125" t="s">
        <v>982</v>
      </c>
      <c r="F496" s="125" t="s">
        <v>983</v>
      </c>
      <c r="J496" s="126">
        <f>BK496</f>
        <v>0</v>
      </c>
      <c r="L496" s="123"/>
      <c r="M496" s="127"/>
      <c r="P496" s="128">
        <f>SUM(P497:P548)</f>
        <v>133.13</v>
      </c>
      <c r="R496" s="128">
        <f>SUM(R497:R548)</f>
        <v>12.5572388</v>
      </c>
      <c r="T496" s="129">
        <f>SUM(T497:T548)</f>
        <v>5.8354999999999997</v>
      </c>
      <c r="AR496" s="124" t="s">
        <v>83</v>
      </c>
      <c r="AT496" s="130" t="s">
        <v>74</v>
      </c>
      <c r="AU496" s="130" t="s">
        <v>75</v>
      </c>
      <c r="AY496" s="124" t="s">
        <v>143</v>
      </c>
      <c r="BK496" s="131">
        <f>SUM(BK497:BK548)</f>
        <v>0</v>
      </c>
    </row>
    <row r="497" spans="2:65" s="1" customFormat="1" ht="24.15" customHeight="1">
      <c r="B497" s="132"/>
      <c r="C497" s="133" t="s">
        <v>984</v>
      </c>
      <c r="D497" s="133" t="s">
        <v>144</v>
      </c>
      <c r="E497" s="134" t="s">
        <v>752</v>
      </c>
      <c r="F497" s="135" t="s">
        <v>753</v>
      </c>
      <c r="G497" s="136" t="s">
        <v>190</v>
      </c>
      <c r="H497" s="137">
        <v>36</v>
      </c>
      <c r="I497" s="138"/>
      <c r="J497" s="138">
        <f>ROUND(I497*H497,2)</f>
        <v>0</v>
      </c>
      <c r="K497" s="139"/>
      <c r="L497" s="26"/>
      <c r="M497" s="140" t="s">
        <v>1</v>
      </c>
      <c r="N497" s="113" t="s">
        <v>40</v>
      </c>
      <c r="O497" s="141">
        <v>0.32100000000000001</v>
      </c>
      <c r="P497" s="141">
        <f>O497*H497</f>
        <v>11.556000000000001</v>
      </c>
      <c r="Q497" s="141">
        <v>0</v>
      </c>
      <c r="R497" s="141">
        <f>Q497*H497</f>
        <v>0</v>
      </c>
      <c r="S497" s="141">
        <v>0</v>
      </c>
      <c r="T497" s="142">
        <f>S497*H497</f>
        <v>0</v>
      </c>
      <c r="AR497" s="143" t="s">
        <v>148</v>
      </c>
      <c r="AT497" s="143" t="s">
        <v>144</v>
      </c>
      <c r="AU497" s="143" t="s">
        <v>83</v>
      </c>
      <c r="AY497" s="12" t="s">
        <v>143</v>
      </c>
      <c r="BE497" s="86">
        <f>IF(N497="základní",J497,0)</f>
        <v>0</v>
      </c>
      <c r="BF497" s="86">
        <f>IF(N497="snížená",J497,0)</f>
        <v>0</v>
      </c>
      <c r="BG497" s="86">
        <f>IF(N497="zákl. přenesená",J497,0)</f>
        <v>0</v>
      </c>
      <c r="BH497" s="86">
        <f>IF(N497="sníž. přenesená",J497,0)</f>
        <v>0</v>
      </c>
      <c r="BI497" s="86">
        <f>IF(N497="nulová",J497,0)</f>
        <v>0</v>
      </c>
      <c r="BJ497" s="12" t="s">
        <v>83</v>
      </c>
      <c r="BK497" s="86">
        <f>ROUND(I497*H497,2)</f>
        <v>0</v>
      </c>
      <c r="BL497" s="12" t="s">
        <v>148</v>
      </c>
      <c r="BM497" s="143" t="s">
        <v>985</v>
      </c>
    </row>
    <row r="498" spans="2:65" s="1" customFormat="1">
      <c r="B498" s="26"/>
      <c r="D498" s="144" t="s">
        <v>150</v>
      </c>
      <c r="F498" s="145" t="s">
        <v>754</v>
      </c>
      <c r="L498" s="26"/>
      <c r="M498" s="146"/>
      <c r="T498" s="50"/>
      <c r="AT498" s="12" t="s">
        <v>150</v>
      </c>
      <c r="AU498" s="12" t="s">
        <v>83</v>
      </c>
    </row>
    <row r="499" spans="2:65" s="1" customFormat="1" ht="37.799999999999997" customHeight="1">
      <c r="B499" s="132"/>
      <c r="C499" s="133" t="s">
        <v>986</v>
      </c>
      <c r="D499" s="133" t="s">
        <v>144</v>
      </c>
      <c r="E499" s="134" t="s">
        <v>756</v>
      </c>
      <c r="F499" s="135" t="s">
        <v>757</v>
      </c>
      <c r="G499" s="136" t="s">
        <v>234</v>
      </c>
      <c r="H499" s="137">
        <v>18</v>
      </c>
      <c r="I499" s="138"/>
      <c r="J499" s="138">
        <f>ROUND(I499*H499,2)</f>
        <v>0</v>
      </c>
      <c r="K499" s="139"/>
      <c r="L499" s="26"/>
      <c r="M499" s="140" t="s">
        <v>1</v>
      </c>
      <c r="N499" s="113" t="s">
        <v>40</v>
      </c>
      <c r="O499" s="141">
        <v>0.625</v>
      </c>
      <c r="P499" s="141">
        <f>O499*H499</f>
        <v>11.25</v>
      </c>
      <c r="Q499" s="141">
        <v>0</v>
      </c>
      <c r="R499" s="141">
        <f>Q499*H499</f>
        <v>0</v>
      </c>
      <c r="S499" s="141">
        <v>0.316</v>
      </c>
      <c r="T499" s="142">
        <f>S499*H499</f>
        <v>5.6879999999999997</v>
      </c>
      <c r="AR499" s="143" t="s">
        <v>148</v>
      </c>
      <c r="AT499" s="143" t="s">
        <v>144</v>
      </c>
      <c r="AU499" s="143" t="s">
        <v>83</v>
      </c>
      <c r="AY499" s="12" t="s">
        <v>143</v>
      </c>
      <c r="BE499" s="86">
        <f>IF(N499="základní",J499,0)</f>
        <v>0</v>
      </c>
      <c r="BF499" s="86">
        <f>IF(N499="snížená",J499,0)</f>
        <v>0</v>
      </c>
      <c r="BG499" s="86">
        <f>IF(N499="zákl. přenesená",J499,0)</f>
        <v>0</v>
      </c>
      <c r="BH499" s="86">
        <f>IF(N499="sníž. přenesená",J499,0)</f>
        <v>0</v>
      </c>
      <c r="BI499" s="86">
        <f>IF(N499="nulová",J499,0)</f>
        <v>0</v>
      </c>
      <c r="BJ499" s="12" t="s">
        <v>83</v>
      </c>
      <c r="BK499" s="86">
        <f>ROUND(I499*H499,2)</f>
        <v>0</v>
      </c>
      <c r="BL499" s="12" t="s">
        <v>148</v>
      </c>
      <c r="BM499" s="143" t="s">
        <v>987</v>
      </c>
    </row>
    <row r="500" spans="2:65" s="1" customFormat="1">
      <c r="B500" s="26"/>
      <c r="D500" s="144" t="s">
        <v>150</v>
      </c>
      <c r="F500" s="145" t="s">
        <v>759</v>
      </c>
      <c r="L500" s="26"/>
      <c r="M500" s="146"/>
      <c r="T500" s="50"/>
      <c r="AT500" s="12" t="s">
        <v>150</v>
      </c>
      <c r="AU500" s="12" t="s">
        <v>83</v>
      </c>
    </row>
    <row r="501" spans="2:65" s="1" customFormat="1" ht="37.799999999999997" customHeight="1">
      <c r="B501" s="132"/>
      <c r="C501" s="133" t="s">
        <v>988</v>
      </c>
      <c r="D501" s="133" t="s">
        <v>144</v>
      </c>
      <c r="E501" s="134" t="s">
        <v>761</v>
      </c>
      <c r="F501" s="135" t="s">
        <v>762</v>
      </c>
      <c r="G501" s="136" t="s">
        <v>234</v>
      </c>
      <c r="H501" s="137">
        <v>18</v>
      </c>
      <c r="I501" s="138"/>
      <c r="J501" s="138">
        <f>ROUND(I501*H501,2)</f>
        <v>0</v>
      </c>
      <c r="K501" s="139"/>
      <c r="L501" s="26"/>
      <c r="M501" s="140" t="s">
        <v>1</v>
      </c>
      <c r="N501" s="113" t="s">
        <v>40</v>
      </c>
      <c r="O501" s="141">
        <v>3.3000000000000002E-2</v>
      </c>
      <c r="P501" s="141">
        <f>O501*H501</f>
        <v>0.59400000000000008</v>
      </c>
      <c r="Q501" s="141">
        <v>0</v>
      </c>
      <c r="R501" s="141">
        <f>Q501*H501</f>
        <v>0</v>
      </c>
      <c r="S501" s="141">
        <v>0</v>
      </c>
      <c r="T501" s="142">
        <f>S501*H501</f>
        <v>0</v>
      </c>
      <c r="AR501" s="143" t="s">
        <v>148</v>
      </c>
      <c r="AT501" s="143" t="s">
        <v>144</v>
      </c>
      <c r="AU501" s="143" t="s">
        <v>83</v>
      </c>
      <c r="AY501" s="12" t="s">
        <v>143</v>
      </c>
      <c r="BE501" s="86">
        <f>IF(N501="základní",J501,0)</f>
        <v>0</v>
      </c>
      <c r="BF501" s="86">
        <f>IF(N501="snížená",J501,0)</f>
        <v>0</v>
      </c>
      <c r="BG501" s="86">
        <f>IF(N501="zákl. přenesená",J501,0)</f>
        <v>0</v>
      </c>
      <c r="BH501" s="86">
        <f>IF(N501="sníž. přenesená",J501,0)</f>
        <v>0</v>
      </c>
      <c r="BI501" s="86">
        <f>IF(N501="nulová",J501,0)</f>
        <v>0</v>
      </c>
      <c r="BJ501" s="12" t="s">
        <v>83</v>
      </c>
      <c r="BK501" s="86">
        <f>ROUND(I501*H501,2)</f>
        <v>0</v>
      </c>
      <c r="BL501" s="12" t="s">
        <v>148</v>
      </c>
      <c r="BM501" s="143" t="s">
        <v>989</v>
      </c>
    </row>
    <row r="502" spans="2:65" s="1" customFormat="1">
      <c r="B502" s="26"/>
      <c r="D502" s="144" t="s">
        <v>150</v>
      </c>
      <c r="F502" s="145" t="s">
        <v>764</v>
      </c>
      <c r="L502" s="26"/>
      <c r="M502" s="146"/>
      <c r="T502" s="50"/>
      <c r="AT502" s="12" t="s">
        <v>150</v>
      </c>
      <c r="AU502" s="12" t="s">
        <v>83</v>
      </c>
    </row>
    <row r="503" spans="2:65" s="1" customFormat="1" ht="16.5" customHeight="1">
      <c r="B503" s="132"/>
      <c r="C503" s="147" t="s">
        <v>990</v>
      </c>
      <c r="D503" s="147" t="s">
        <v>166</v>
      </c>
      <c r="E503" s="148" t="s">
        <v>766</v>
      </c>
      <c r="F503" s="149" t="s">
        <v>767</v>
      </c>
      <c r="G503" s="150" t="s">
        <v>245</v>
      </c>
      <c r="H503" s="151">
        <v>7.65</v>
      </c>
      <c r="I503" s="152"/>
      <c r="J503" s="152">
        <f>ROUND(I503*H503,2)</f>
        <v>0</v>
      </c>
      <c r="K503" s="153"/>
      <c r="L503" s="154"/>
      <c r="M503" s="155" t="s">
        <v>1</v>
      </c>
      <c r="N503" s="156" t="s">
        <v>40</v>
      </c>
      <c r="O503" s="141">
        <v>0</v>
      </c>
      <c r="P503" s="141">
        <f>O503*H503</f>
        <v>0</v>
      </c>
      <c r="Q503" s="141">
        <v>1</v>
      </c>
      <c r="R503" s="141">
        <f>Q503*H503</f>
        <v>7.65</v>
      </c>
      <c r="S503" s="141">
        <v>0</v>
      </c>
      <c r="T503" s="142">
        <f>S503*H503</f>
        <v>0</v>
      </c>
      <c r="AR503" s="143" t="s">
        <v>169</v>
      </c>
      <c r="AT503" s="143" t="s">
        <v>166</v>
      </c>
      <c r="AU503" s="143" t="s">
        <v>83</v>
      </c>
      <c r="AY503" s="12" t="s">
        <v>143</v>
      </c>
      <c r="BE503" s="86">
        <f>IF(N503="základní",J503,0)</f>
        <v>0</v>
      </c>
      <c r="BF503" s="86">
        <f>IF(N503="snížená",J503,0)</f>
        <v>0</v>
      </c>
      <c r="BG503" s="86">
        <f>IF(N503="zákl. přenesená",J503,0)</f>
        <v>0</v>
      </c>
      <c r="BH503" s="86">
        <f>IF(N503="sníž. přenesená",J503,0)</f>
        <v>0</v>
      </c>
      <c r="BI503" s="86">
        <f>IF(N503="nulová",J503,0)</f>
        <v>0</v>
      </c>
      <c r="BJ503" s="12" t="s">
        <v>83</v>
      </c>
      <c r="BK503" s="86">
        <f>ROUND(I503*H503,2)</f>
        <v>0</v>
      </c>
      <c r="BL503" s="12" t="s">
        <v>148</v>
      </c>
      <c r="BM503" s="143" t="s">
        <v>991</v>
      </c>
    </row>
    <row r="504" spans="2:65" s="1" customFormat="1" ht="37.799999999999997" customHeight="1">
      <c r="B504" s="132"/>
      <c r="C504" s="133" t="s">
        <v>992</v>
      </c>
      <c r="D504" s="133" t="s">
        <v>144</v>
      </c>
      <c r="E504" s="134" t="s">
        <v>770</v>
      </c>
      <c r="F504" s="135" t="s">
        <v>771</v>
      </c>
      <c r="G504" s="136" t="s">
        <v>234</v>
      </c>
      <c r="H504" s="137">
        <v>18</v>
      </c>
      <c r="I504" s="138"/>
      <c r="J504" s="138">
        <f>ROUND(I504*H504,2)</f>
        <v>0</v>
      </c>
      <c r="K504" s="139"/>
      <c r="L504" s="26"/>
      <c r="M504" s="140" t="s">
        <v>1</v>
      </c>
      <c r="N504" s="113" t="s">
        <v>40</v>
      </c>
      <c r="O504" s="141">
        <v>2.9000000000000001E-2</v>
      </c>
      <c r="P504" s="141">
        <f>O504*H504</f>
        <v>0.52200000000000002</v>
      </c>
      <c r="Q504" s="141">
        <v>0</v>
      </c>
      <c r="R504" s="141">
        <f>Q504*H504</f>
        <v>0</v>
      </c>
      <c r="S504" s="141">
        <v>0</v>
      </c>
      <c r="T504" s="142">
        <f>S504*H504</f>
        <v>0</v>
      </c>
      <c r="AR504" s="143" t="s">
        <v>148</v>
      </c>
      <c r="AT504" s="143" t="s">
        <v>144</v>
      </c>
      <c r="AU504" s="143" t="s">
        <v>83</v>
      </c>
      <c r="AY504" s="12" t="s">
        <v>143</v>
      </c>
      <c r="BE504" s="86">
        <f>IF(N504="základní",J504,0)</f>
        <v>0</v>
      </c>
      <c r="BF504" s="86">
        <f>IF(N504="snížená",J504,0)</f>
        <v>0</v>
      </c>
      <c r="BG504" s="86">
        <f>IF(N504="zákl. přenesená",J504,0)</f>
        <v>0</v>
      </c>
      <c r="BH504" s="86">
        <f>IF(N504="sníž. přenesená",J504,0)</f>
        <v>0</v>
      </c>
      <c r="BI504" s="86">
        <f>IF(N504="nulová",J504,0)</f>
        <v>0</v>
      </c>
      <c r="BJ504" s="12" t="s">
        <v>83</v>
      </c>
      <c r="BK504" s="86">
        <f>ROUND(I504*H504,2)</f>
        <v>0</v>
      </c>
      <c r="BL504" s="12" t="s">
        <v>148</v>
      </c>
      <c r="BM504" s="143" t="s">
        <v>993</v>
      </c>
    </row>
    <row r="505" spans="2:65" s="1" customFormat="1">
      <c r="B505" s="26"/>
      <c r="D505" s="144" t="s">
        <v>150</v>
      </c>
      <c r="F505" s="145" t="s">
        <v>773</v>
      </c>
      <c r="L505" s="26"/>
      <c r="M505" s="146"/>
      <c r="T505" s="50"/>
      <c r="AT505" s="12" t="s">
        <v>150</v>
      </c>
      <c r="AU505" s="12" t="s">
        <v>83</v>
      </c>
    </row>
    <row r="506" spans="2:65" s="1" customFormat="1" ht="16.5" customHeight="1">
      <c r="B506" s="132"/>
      <c r="C506" s="147" t="s">
        <v>994</v>
      </c>
      <c r="D506" s="147" t="s">
        <v>166</v>
      </c>
      <c r="E506" s="148" t="s">
        <v>774</v>
      </c>
      <c r="F506" s="149" t="s">
        <v>775</v>
      </c>
      <c r="G506" s="150" t="s">
        <v>250</v>
      </c>
      <c r="H506" s="151">
        <v>1.9890000000000001</v>
      </c>
      <c r="I506" s="152"/>
      <c r="J506" s="152">
        <f>ROUND(I506*H506,2)</f>
        <v>0</v>
      </c>
      <c r="K506" s="153"/>
      <c r="L506" s="154"/>
      <c r="M506" s="155" t="s">
        <v>1</v>
      </c>
      <c r="N506" s="156" t="s">
        <v>40</v>
      </c>
      <c r="O506" s="141">
        <v>0</v>
      </c>
      <c r="P506" s="141">
        <f>O506*H506</f>
        <v>0</v>
      </c>
      <c r="Q506" s="141">
        <v>2.234</v>
      </c>
      <c r="R506" s="141">
        <f>Q506*H506</f>
        <v>4.4434260000000005</v>
      </c>
      <c r="S506" s="141">
        <v>0</v>
      </c>
      <c r="T506" s="142">
        <f>S506*H506</f>
        <v>0</v>
      </c>
      <c r="AR506" s="143" t="s">
        <v>169</v>
      </c>
      <c r="AT506" s="143" t="s">
        <v>166</v>
      </c>
      <c r="AU506" s="143" t="s">
        <v>83</v>
      </c>
      <c r="AY506" s="12" t="s">
        <v>143</v>
      </c>
      <c r="BE506" s="86">
        <f>IF(N506="základní",J506,0)</f>
        <v>0</v>
      </c>
      <c r="BF506" s="86">
        <f>IF(N506="snížená",J506,0)</f>
        <v>0</v>
      </c>
      <c r="BG506" s="86">
        <f>IF(N506="zákl. přenesená",J506,0)</f>
        <v>0</v>
      </c>
      <c r="BH506" s="86">
        <f>IF(N506="sníž. přenesená",J506,0)</f>
        <v>0</v>
      </c>
      <c r="BI506" s="86">
        <f>IF(N506="nulová",J506,0)</f>
        <v>0</v>
      </c>
      <c r="BJ506" s="12" t="s">
        <v>83</v>
      </c>
      <c r="BK506" s="86">
        <f>ROUND(I506*H506,2)</f>
        <v>0</v>
      </c>
      <c r="BL506" s="12" t="s">
        <v>148</v>
      </c>
      <c r="BM506" s="143" t="s">
        <v>995</v>
      </c>
    </row>
    <row r="507" spans="2:65" s="1" customFormat="1" ht="33" customHeight="1">
      <c r="B507" s="132"/>
      <c r="C507" s="133" t="s">
        <v>996</v>
      </c>
      <c r="D507" s="133" t="s">
        <v>144</v>
      </c>
      <c r="E507" s="134" t="s">
        <v>776</v>
      </c>
      <c r="F507" s="135" t="s">
        <v>777</v>
      </c>
      <c r="G507" s="136" t="s">
        <v>234</v>
      </c>
      <c r="H507" s="137">
        <v>36</v>
      </c>
      <c r="I507" s="138"/>
      <c r="J507" s="138">
        <f>ROUND(I507*H507,2)</f>
        <v>0</v>
      </c>
      <c r="K507" s="139"/>
      <c r="L507" s="26"/>
      <c r="M507" s="140" t="s">
        <v>1</v>
      </c>
      <c r="N507" s="113" t="s">
        <v>40</v>
      </c>
      <c r="O507" s="141">
        <v>0.09</v>
      </c>
      <c r="P507" s="141">
        <f>O507*H507</f>
        <v>3.2399999999999998</v>
      </c>
      <c r="Q507" s="141">
        <v>0</v>
      </c>
      <c r="R507" s="141">
        <f>Q507*H507</f>
        <v>0</v>
      </c>
      <c r="S507" s="141">
        <v>0</v>
      </c>
      <c r="T507" s="142">
        <f>S507*H507</f>
        <v>0</v>
      </c>
      <c r="AR507" s="143" t="s">
        <v>148</v>
      </c>
      <c r="AT507" s="143" t="s">
        <v>144</v>
      </c>
      <c r="AU507" s="143" t="s">
        <v>83</v>
      </c>
      <c r="AY507" s="12" t="s">
        <v>143</v>
      </c>
      <c r="BE507" s="86">
        <f>IF(N507="základní",J507,0)</f>
        <v>0</v>
      </c>
      <c r="BF507" s="86">
        <f>IF(N507="snížená",J507,0)</f>
        <v>0</v>
      </c>
      <c r="BG507" s="86">
        <f>IF(N507="zákl. přenesená",J507,0)</f>
        <v>0</v>
      </c>
      <c r="BH507" s="86">
        <f>IF(N507="sníž. přenesená",J507,0)</f>
        <v>0</v>
      </c>
      <c r="BI507" s="86">
        <f>IF(N507="nulová",J507,0)</f>
        <v>0</v>
      </c>
      <c r="BJ507" s="12" t="s">
        <v>83</v>
      </c>
      <c r="BK507" s="86">
        <f>ROUND(I507*H507,2)</f>
        <v>0</v>
      </c>
      <c r="BL507" s="12" t="s">
        <v>148</v>
      </c>
      <c r="BM507" s="143" t="s">
        <v>997</v>
      </c>
    </row>
    <row r="508" spans="2:65" s="1" customFormat="1">
      <c r="B508" s="26"/>
      <c r="D508" s="144" t="s">
        <v>150</v>
      </c>
      <c r="F508" s="145" t="s">
        <v>778</v>
      </c>
      <c r="L508" s="26"/>
      <c r="M508" s="146"/>
      <c r="T508" s="50"/>
      <c r="AT508" s="12" t="s">
        <v>150</v>
      </c>
      <c r="AU508" s="12" t="s">
        <v>83</v>
      </c>
    </row>
    <row r="509" spans="2:65" s="1" customFormat="1" ht="21.75" customHeight="1">
      <c r="B509" s="132"/>
      <c r="C509" s="147" t="s">
        <v>998</v>
      </c>
      <c r="D509" s="147" t="s">
        <v>166</v>
      </c>
      <c r="E509" s="148" t="s">
        <v>779</v>
      </c>
      <c r="F509" s="149" t="s">
        <v>780</v>
      </c>
      <c r="G509" s="150" t="s">
        <v>414</v>
      </c>
      <c r="H509" s="151">
        <v>51</v>
      </c>
      <c r="I509" s="152"/>
      <c r="J509" s="152">
        <f>ROUND(I509*H509,2)</f>
        <v>0</v>
      </c>
      <c r="K509" s="153"/>
      <c r="L509" s="154"/>
      <c r="M509" s="155" t="s">
        <v>1</v>
      </c>
      <c r="N509" s="156" t="s">
        <v>40</v>
      </c>
      <c r="O509" s="141">
        <v>0</v>
      </c>
      <c r="P509" s="141">
        <f>O509*H509</f>
        <v>0</v>
      </c>
      <c r="Q509" s="141">
        <v>1E-3</v>
      </c>
      <c r="R509" s="141">
        <f>Q509*H509</f>
        <v>5.1000000000000004E-2</v>
      </c>
      <c r="S509" s="141">
        <v>0</v>
      </c>
      <c r="T509" s="142">
        <f>S509*H509</f>
        <v>0</v>
      </c>
      <c r="AR509" s="143" t="s">
        <v>169</v>
      </c>
      <c r="AT509" s="143" t="s">
        <v>166</v>
      </c>
      <c r="AU509" s="143" t="s">
        <v>83</v>
      </c>
      <c r="AY509" s="12" t="s">
        <v>143</v>
      </c>
      <c r="BE509" s="86">
        <f>IF(N509="základní",J509,0)</f>
        <v>0</v>
      </c>
      <c r="BF509" s="86">
        <f>IF(N509="snížená",J509,0)</f>
        <v>0</v>
      </c>
      <c r="BG509" s="86">
        <f>IF(N509="zákl. přenesená",J509,0)</f>
        <v>0</v>
      </c>
      <c r="BH509" s="86">
        <f>IF(N509="sníž. přenesená",J509,0)</f>
        <v>0</v>
      </c>
      <c r="BI509" s="86">
        <f>IF(N509="nulová",J509,0)</f>
        <v>0</v>
      </c>
      <c r="BJ509" s="12" t="s">
        <v>83</v>
      </c>
      <c r="BK509" s="86">
        <f>ROUND(I509*H509,2)</f>
        <v>0</v>
      </c>
      <c r="BL509" s="12" t="s">
        <v>148</v>
      </c>
      <c r="BM509" s="143" t="s">
        <v>999</v>
      </c>
    </row>
    <row r="510" spans="2:65" s="1" customFormat="1" ht="33" customHeight="1">
      <c r="B510" s="132"/>
      <c r="C510" s="133" t="s">
        <v>1000</v>
      </c>
      <c r="D510" s="133" t="s">
        <v>144</v>
      </c>
      <c r="E510" s="134" t="s">
        <v>781</v>
      </c>
      <c r="F510" s="135" t="s">
        <v>782</v>
      </c>
      <c r="G510" s="136" t="s">
        <v>234</v>
      </c>
      <c r="H510" s="137">
        <v>36</v>
      </c>
      <c r="I510" s="138"/>
      <c r="J510" s="138">
        <f>ROUND(I510*H510,2)</f>
        <v>0</v>
      </c>
      <c r="K510" s="139"/>
      <c r="L510" s="26"/>
      <c r="M510" s="140" t="s">
        <v>1</v>
      </c>
      <c r="N510" s="113" t="s">
        <v>40</v>
      </c>
      <c r="O510" s="141">
        <v>3.9E-2</v>
      </c>
      <c r="P510" s="141">
        <f>O510*H510</f>
        <v>1.4039999999999999</v>
      </c>
      <c r="Q510" s="141">
        <v>0</v>
      </c>
      <c r="R510" s="141">
        <f>Q510*H510</f>
        <v>0</v>
      </c>
      <c r="S510" s="141">
        <v>0</v>
      </c>
      <c r="T510" s="142">
        <f>S510*H510</f>
        <v>0</v>
      </c>
      <c r="AR510" s="143" t="s">
        <v>148</v>
      </c>
      <c r="AT510" s="143" t="s">
        <v>144</v>
      </c>
      <c r="AU510" s="143" t="s">
        <v>83</v>
      </c>
      <c r="AY510" s="12" t="s">
        <v>143</v>
      </c>
      <c r="BE510" s="86">
        <f>IF(N510="základní",J510,0)</f>
        <v>0</v>
      </c>
      <c r="BF510" s="86">
        <f>IF(N510="snížená",J510,0)</f>
        <v>0</v>
      </c>
      <c r="BG510" s="86">
        <f>IF(N510="zákl. přenesená",J510,0)</f>
        <v>0</v>
      </c>
      <c r="BH510" s="86">
        <f>IF(N510="sníž. přenesená",J510,0)</f>
        <v>0</v>
      </c>
      <c r="BI510" s="86">
        <f>IF(N510="nulová",J510,0)</f>
        <v>0</v>
      </c>
      <c r="BJ510" s="12" t="s">
        <v>83</v>
      </c>
      <c r="BK510" s="86">
        <f>ROUND(I510*H510,2)</f>
        <v>0</v>
      </c>
      <c r="BL510" s="12" t="s">
        <v>148</v>
      </c>
      <c r="BM510" s="143" t="s">
        <v>1001</v>
      </c>
    </row>
    <row r="511" spans="2:65" s="1" customFormat="1">
      <c r="B511" s="26"/>
      <c r="D511" s="144" t="s">
        <v>150</v>
      </c>
      <c r="F511" s="145" t="s">
        <v>783</v>
      </c>
      <c r="L511" s="26"/>
      <c r="M511" s="146"/>
      <c r="T511" s="50"/>
      <c r="AT511" s="12" t="s">
        <v>150</v>
      </c>
      <c r="AU511" s="12" t="s">
        <v>83</v>
      </c>
    </row>
    <row r="512" spans="2:65" s="1" customFormat="1" ht="55.5" customHeight="1">
      <c r="B512" s="132"/>
      <c r="C512" s="133" t="s">
        <v>1002</v>
      </c>
      <c r="D512" s="133" t="s">
        <v>144</v>
      </c>
      <c r="E512" s="134" t="s">
        <v>263</v>
      </c>
      <c r="F512" s="135" t="s">
        <v>264</v>
      </c>
      <c r="G512" s="136" t="s">
        <v>234</v>
      </c>
      <c r="H512" s="137">
        <v>0.5</v>
      </c>
      <c r="I512" s="138"/>
      <c r="J512" s="138">
        <f>ROUND(I512*H512,2)</f>
        <v>0</v>
      </c>
      <c r="K512" s="139"/>
      <c r="L512" s="26"/>
      <c r="M512" s="140" t="s">
        <v>1</v>
      </c>
      <c r="N512" s="113" t="s">
        <v>40</v>
      </c>
      <c r="O512" s="141">
        <v>0.17100000000000001</v>
      </c>
      <c r="P512" s="141">
        <f>O512*H512</f>
        <v>8.5500000000000007E-2</v>
      </c>
      <c r="Q512" s="141">
        <v>0</v>
      </c>
      <c r="R512" s="141">
        <f>Q512*H512</f>
        <v>0</v>
      </c>
      <c r="S512" s="141">
        <v>0.29499999999999998</v>
      </c>
      <c r="T512" s="142">
        <f>S512*H512</f>
        <v>0.14749999999999999</v>
      </c>
      <c r="AR512" s="143" t="s">
        <v>148</v>
      </c>
      <c r="AT512" s="143" t="s">
        <v>144</v>
      </c>
      <c r="AU512" s="143" t="s">
        <v>83</v>
      </c>
      <c r="AY512" s="12" t="s">
        <v>143</v>
      </c>
      <c r="BE512" s="86">
        <f>IF(N512="základní",J512,0)</f>
        <v>0</v>
      </c>
      <c r="BF512" s="86">
        <f>IF(N512="snížená",J512,0)</f>
        <v>0</v>
      </c>
      <c r="BG512" s="86">
        <f>IF(N512="zákl. přenesená",J512,0)</f>
        <v>0</v>
      </c>
      <c r="BH512" s="86">
        <f>IF(N512="sníž. přenesená",J512,0)</f>
        <v>0</v>
      </c>
      <c r="BI512" s="86">
        <f>IF(N512="nulová",J512,0)</f>
        <v>0</v>
      </c>
      <c r="BJ512" s="12" t="s">
        <v>83</v>
      </c>
      <c r="BK512" s="86">
        <f>ROUND(I512*H512,2)</f>
        <v>0</v>
      </c>
      <c r="BL512" s="12" t="s">
        <v>148</v>
      </c>
      <c r="BM512" s="143" t="s">
        <v>1003</v>
      </c>
    </row>
    <row r="513" spans="2:65" s="1" customFormat="1">
      <c r="B513" s="26"/>
      <c r="D513" s="144" t="s">
        <v>150</v>
      </c>
      <c r="F513" s="145" t="s">
        <v>266</v>
      </c>
      <c r="L513" s="26"/>
      <c r="M513" s="146"/>
      <c r="T513" s="50"/>
      <c r="AT513" s="12" t="s">
        <v>150</v>
      </c>
      <c r="AU513" s="12" t="s">
        <v>83</v>
      </c>
    </row>
    <row r="514" spans="2:65" s="1" customFormat="1" ht="62.7" customHeight="1">
      <c r="B514" s="132"/>
      <c r="C514" s="133" t="s">
        <v>1004</v>
      </c>
      <c r="D514" s="133" t="s">
        <v>144</v>
      </c>
      <c r="E514" s="134" t="s">
        <v>268</v>
      </c>
      <c r="F514" s="135" t="s">
        <v>269</v>
      </c>
      <c r="G514" s="136" t="s">
        <v>234</v>
      </c>
      <c r="H514" s="137">
        <v>0.5</v>
      </c>
      <c r="I514" s="138"/>
      <c r="J514" s="138">
        <f>ROUND(I514*H514,2)</f>
        <v>0</v>
      </c>
      <c r="K514" s="139"/>
      <c r="L514" s="26"/>
      <c r="M514" s="140" t="s">
        <v>1</v>
      </c>
      <c r="N514" s="113" t="s">
        <v>40</v>
      </c>
      <c r="O514" s="141">
        <v>0.22</v>
      </c>
      <c r="P514" s="141">
        <f>O514*H514</f>
        <v>0.11</v>
      </c>
      <c r="Q514" s="141">
        <v>0</v>
      </c>
      <c r="R514" s="141">
        <f>Q514*H514</f>
        <v>0</v>
      </c>
      <c r="S514" s="141">
        <v>0</v>
      </c>
      <c r="T514" s="142">
        <f>S514*H514</f>
        <v>0</v>
      </c>
      <c r="AR514" s="143" t="s">
        <v>148</v>
      </c>
      <c r="AT514" s="143" t="s">
        <v>144</v>
      </c>
      <c r="AU514" s="143" t="s">
        <v>83</v>
      </c>
      <c r="AY514" s="12" t="s">
        <v>143</v>
      </c>
      <c r="BE514" s="86">
        <f>IF(N514="základní",J514,0)</f>
        <v>0</v>
      </c>
      <c r="BF514" s="86">
        <f>IF(N514="snížená",J514,0)</f>
        <v>0</v>
      </c>
      <c r="BG514" s="86">
        <f>IF(N514="zákl. přenesená",J514,0)</f>
        <v>0</v>
      </c>
      <c r="BH514" s="86">
        <f>IF(N514="sníž. přenesená",J514,0)</f>
        <v>0</v>
      </c>
      <c r="BI514" s="86">
        <f>IF(N514="nulová",J514,0)</f>
        <v>0</v>
      </c>
      <c r="BJ514" s="12" t="s">
        <v>83</v>
      </c>
      <c r="BK514" s="86">
        <f>ROUND(I514*H514,2)</f>
        <v>0</v>
      </c>
      <c r="BL514" s="12" t="s">
        <v>148</v>
      </c>
      <c r="BM514" s="143" t="s">
        <v>1005</v>
      </c>
    </row>
    <row r="515" spans="2:65" s="1" customFormat="1">
      <c r="B515" s="26"/>
      <c r="D515" s="144" t="s">
        <v>150</v>
      </c>
      <c r="F515" s="145" t="s">
        <v>271</v>
      </c>
      <c r="L515" s="26"/>
      <c r="M515" s="146"/>
      <c r="T515" s="50"/>
      <c r="AT515" s="12" t="s">
        <v>150</v>
      </c>
      <c r="AU515" s="12" t="s">
        <v>83</v>
      </c>
    </row>
    <row r="516" spans="2:65" s="1" customFormat="1" ht="49.05" customHeight="1">
      <c r="B516" s="132"/>
      <c r="C516" s="133" t="s">
        <v>1006</v>
      </c>
      <c r="D516" s="133" t="s">
        <v>144</v>
      </c>
      <c r="E516" s="134" t="s">
        <v>273</v>
      </c>
      <c r="F516" s="135" t="s">
        <v>274</v>
      </c>
      <c r="G516" s="136" t="s">
        <v>234</v>
      </c>
      <c r="H516" s="137">
        <v>0.5</v>
      </c>
      <c r="I516" s="138"/>
      <c r="J516" s="138">
        <f>ROUND(I516*H516,2)</f>
        <v>0</v>
      </c>
      <c r="K516" s="139"/>
      <c r="L516" s="26"/>
      <c r="M516" s="140" t="s">
        <v>1</v>
      </c>
      <c r="N516" s="113" t="s">
        <v>40</v>
      </c>
      <c r="O516" s="141">
        <v>0.57999999999999996</v>
      </c>
      <c r="P516" s="141">
        <f>O516*H516</f>
        <v>0.28999999999999998</v>
      </c>
      <c r="Q516" s="141">
        <v>8.4250000000000005E-2</v>
      </c>
      <c r="R516" s="141">
        <f>Q516*H516</f>
        <v>4.2125000000000003E-2</v>
      </c>
      <c r="S516" s="141">
        <v>0</v>
      </c>
      <c r="T516" s="142">
        <f>S516*H516</f>
        <v>0</v>
      </c>
      <c r="AR516" s="143" t="s">
        <v>148</v>
      </c>
      <c r="AT516" s="143" t="s">
        <v>144</v>
      </c>
      <c r="AU516" s="143" t="s">
        <v>83</v>
      </c>
      <c r="AY516" s="12" t="s">
        <v>143</v>
      </c>
      <c r="BE516" s="86">
        <f>IF(N516="základní",J516,0)</f>
        <v>0</v>
      </c>
      <c r="BF516" s="86">
        <f>IF(N516="snížená",J516,0)</f>
        <v>0</v>
      </c>
      <c r="BG516" s="86">
        <f>IF(N516="zákl. přenesená",J516,0)</f>
        <v>0</v>
      </c>
      <c r="BH516" s="86">
        <f>IF(N516="sníž. přenesená",J516,0)</f>
        <v>0</v>
      </c>
      <c r="BI516" s="86">
        <f>IF(N516="nulová",J516,0)</f>
        <v>0</v>
      </c>
      <c r="BJ516" s="12" t="s">
        <v>83</v>
      </c>
      <c r="BK516" s="86">
        <f>ROUND(I516*H516,2)</f>
        <v>0</v>
      </c>
      <c r="BL516" s="12" t="s">
        <v>148</v>
      </c>
      <c r="BM516" s="143" t="s">
        <v>1007</v>
      </c>
    </row>
    <row r="517" spans="2:65" s="1" customFormat="1">
      <c r="B517" s="26"/>
      <c r="D517" s="144" t="s">
        <v>150</v>
      </c>
      <c r="F517" s="145" t="s">
        <v>276</v>
      </c>
      <c r="L517" s="26"/>
      <c r="M517" s="146"/>
      <c r="T517" s="50"/>
      <c r="AT517" s="12" t="s">
        <v>150</v>
      </c>
      <c r="AU517" s="12" t="s">
        <v>83</v>
      </c>
    </row>
    <row r="518" spans="2:65" s="1" customFormat="1" ht="37.799999999999997" customHeight="1">
      <c r="B518" s="132"/>
      <c r="C518" s="133" t="s">
        <v>1008</v>
      </c>
      <c r="D518" s="133" t="s">
        <v>144</v>
      </c>
      <c r="E518" s="134" t="s">
        <v>288</v>
      </c>
      <c r="F518" s="135" t="s">
        <v>289</v>
      </c>
      <c r="G518" s="136" t="s">
        <v>234</v>
      </c>
      <c r="H518" s="137">
        <v>0.5</v>
      </c>
      <c r="I518" s="138"/>
      <c r="J518" s="138">
        <f>ROUND(I518*H518,2)</f>
        <v>0</v>
      </c>
      <c r="K518" s="139"/>
      <c r="L518" s="26"/>
      <c r="M518" s="140" t="s">
        <v>1</v>
      </c>
      <c r="N518" s="113" t="s">
        <v>40</v>
      </c>
      <c r="O518" s="141">
        <v>5.7000000000000002E-2</v>
      </c>
      <c r="P518" s="141">
        <f>O518*H518</f>
        <v>2.8500000000000001E-2</v>
      </c>
      <c r="Q518" s="141">
        <v>0</v>
      </c>
      <c r="R518" s="141">
        <f>Q518*H518</f>
        <v>0</v>
      </c>
      <c r="S518" s="141">
        <v>0</v>
      </c>
      <c r="T518" s="142">
        <f>S518*H518</f>
        <v>0</v>
      </c>
      <c r="AR518" s="143" t="s">
        <v>148</v>
      </c>
      <c r="AT518" s="143" t="s">
        <v>144</v>
      </c>
      <c r="AU518" s="143" t="s">
        <v>83</v>
      </c>
      <c r="AY518" s="12" t="s">
        <v>143</v>
      </c>
      <c r="BE518" s="86">
        <f>IF(N518="základní",J518,0)</f>
        <v>0</v>
      </c>
      <c r="BF518" s="86">
        <f>IF(N518="snížená",J518,0)</f>
        <v>0</v>
      </c>
      <c r="BG518" s="86">
        <f>IF(N518="zákl. přenesená",J518,0)</f>
        <v>0</v>
      </c>
      <c r="BH518" s="86">
        <f>IF(N518="sníž. přenesená",J518,0)</f>
        <v>0</v>
      </c>
      <c r="BI518" s="86">
        <f>IF(N518="nulová",J518,0)</f>
        <v>0</v>
      </c>
      <c r="BJ518" s="12" t="s">
        <v>83</v>
      </c>
      <c r="BK518" s="86">
        <f>ROUND(I518*H518,2)</f>
        <v>0</v>
      </c>
      <c r="BL518" s="12" t="s">
        <v>148</v>
      </c>
      <c r="BM518" s="143" t="s">
        <v>1009</v>
      </c>
    </row>
    <row r="519" spans="2:65" s="1" customFormat="1">
      <c r="B519" s="26"/>
      <c r="D519" s="144" t="s">
        <v>150</v>
      </c>
      <c r="F519" s="145" t="s">
        <v>291</v>
      </c>
      <c r="L519" s="26"/>
      <c r="M519" s="146"/>
      <c r="T519" s="50"/>
      <c r="AT519" s="12" t="s">
        <v>150</v>
      </c>
      <c r="AU519" s="12" t="s">
        <v>83</v>
      </c>
    </row>
    <row r="520" spans="2:65" s="1" customFormat="1" ht="16.5" customHeight="1">
      <c r="B520" s="132"/>
      <c r="C520" s="147" t="s">
        <v>1010</v>
      </c>
      <c r="D520" s="147" t="s">
        <v>166</v>
      </c>
      <c r="E520" s="148" t="s">
        <v>297</v>
      </c>
      <c r="F520" s="149" t="s">
        <v>298</v>
      </c>
      <c r="G520" s="150" t="s">
        <v>245</v>
      </c>
      <c r="H520" s="151">
        <v>0.12</v>
      </c>
      <c r="I520" s="152"/>
      <c r="J520" s="152">
        <f>ROUND(I520*H520,2)</f>
        <v>0</v>
      </c>
      <c r="K520" s="153"/>
      <c r="L520" s="154"/>
      <c r="M520" s="155" t="s">
        <v>1</v>
      </c>
      <c r="N520" s="156" t="s">
        <v>40</v>
      </c>
      <c r="O520" s="141">
        <v>0</v>
      </c>
      <c r="P520" s="141">
        <f>O520*H520</f>
        <v>0</v>
      </c>
      <c r="Q520" s="141">
        <v>1</v>
      </c>
      <c r="R520" s="141">
        <f>Q520*H520</f>
        <v>0.12</v>
      </c>
      <c r="S520" s="141">
        <v>0</v>
      </c>
      <c r="T520" s="142">
        <f>S520*H520</f>
        <v>0</v>
      </c>
      <c r="AR520" s="143" t="s">
        <v>169</v>
      </c>
      <c r="AT520" s="143" t="s">
        <v>166</v>
      </c>
      <c r="AU520" s="143" t="s">
        <v>83</v>
      </c>
      <c r="AY520" s="12" t="s">
        <v>143</v>
      </c>
      <c r="BE520" s="86">
        <f>IF(N520="základní",J520,0)</f>
        <v>0</v>
      </c>
      <c r="BF520" s="86">
        <f>IF(N520="snížená",J520,0)</f>
        <v>0</v>
      </c>
      <c r="BG520" s="86">
        <f>IF(N520="zákl. přenesená",J520,0)</f>
        <v>0</v>
      </c>
      <c r="BH520" s="86">
        <f>IF(N520="sníž. přenesená",J520,0)</f>
        <v>0</v>
      </c>
      <c r="BI520" s="86">
        <f>IF(N520="nulová",J520,0)</f>
        <v>0</v>
      </c>
      <c r="BJ520" s="12" t="s">
        <v>83</v>
      </c>
      <c r="BK520" s="86">
        <f>ROUND(I520*H520,2)</f>
        <v>0</v>
      </c>
      <c r="BL520" s="12" t="s">
        <v>148</v>
      </c>
      <c r="BM520" s="143" t="s">
        <v>1011</v>
      </c>
    </row>
    <row r="521" spans="2:65" s="1" customFormat="1" ht="62.7" customHeight="1">
      <c r="B521" s="132"/>
      <c r="C521" s="133" t="s">
        <v>1012</v>
      </c>
      <c r="D521" s="133" t="s">
        <v>144</v>
      </c>
      <c r="E521" s="134" t="s">
        <v>337</v>
      </c>
      <c r="F521" s="135" t="s">
        <v>338</v>
      </c>
      <c r="G521" s="136" t="s">
        <v>190</v>
      </c>
      <c r="H521" s="137">
        <v>21</v>
      </c>
      <c r="I521" s="138"/>
      <c r="J521" s="138">
        <f>ROUND(I521*H521,2)</f>
        <v>0</v>
      </c>
      <c r="K521" s="139"/>
      <c r="L521" s="26"/>
      <c r="M521" s="140" t="s">
        <v>1</v>
      </c>
      <c r="N521" s="113" t="s">
        <v>40</v>
      </c>
      <c r="O521" s="141">
        <v>2.5350000000000001</v>
      </c>
      <c r="P521" s="141">
        <f>O521*H521</f>
        <v>53.234999999999999</v>
      </c>
      <c r="Q521" s="141">
        <v>0</v>
      </c>
      <c r="R521" s="141">
        <f>Q521*H521</f>
        <v>0</v>
      </c>
      <c r="S521" s="141">
        <v>0</v>
      </c>
      <c r="T521" s="142">
        <f>S521*H521</f>
        <v>0</v>
      </c>
      <c r="AR521" s="143" t="s">
        <v>148</v>
      </c>
      <c r="AT521" s="143" t="s">
        <v>144</v>
      </c>
      <c r="AU521" s="143" t="s">
        <v>83</v>
      </c>
      <c r="AY521" s="12" t="s">
        <v>143</v>
      </c>
      <c r="BE521" s="86">
        <f>IF(N521="základní",J521,0)</f>
        <v>0</v>
      </c>
      <c r="BF521" s="86">
        <f>IF(N521="snížená",J521,0)</f>
        <v>0</v>
      </c>
      <c r="BG521" s="86">
        <f>IF(N521="zákl. přenesená",J521,0)</f>
        <v>0</v>
      </c>
      <c r="BH521" s="86">
        <f>IF(N521="sníž. přenesená",J521,0)</f>
        <v>0</v>
      </c>
      <c r="BI521" s="86">
        <f>IF(N521="nulová",J521,0)</f>
        <v>0</v>
      </c>
      <c r="BJ521" s="12" t="s">
        <v>83</v>
      </c>
      <c r="BK521" s="86">
        <f>ROUND(I521*H521,2)</f>
        <v>0</v>
      </c>
      <c r="BL521" s="12" t="s">
        <v>148</v>
      </c>
      <c r="BM521" s="143" t="s">
        <v>1013</v>
      </c>
    </row>
    <row r="522" spans="2:65" s="1" customFormat="1">
      <c r="B522" s="26"/>
      <c r="D522" s="144" t="s">
        <v>150</v>
      </c>
      <c r="F522" s="145" t="s">
        <v>339</v>
      </c>
      <c r="L522" s="26"/>
      <c r="M522" s="146"/>
      <c r="T522" s="50"/>
      <c r="AT522" s="12" t="s">
        <v>150</v>
      </c>
      <c r="AU522" s="12" t="s">
        <v>83</v>
      </c>
    </row>
    <row r="523" spans="2:65" s="1" customFormat="1" ht="55.5" customHeight="1">
      <c r="B523" s="132"/>
      <c r="C523" s="133" t="s">
        <v>1014</v>
      </c>
      <c r="D523" s="133" t="s">
        <v>144</v>
      </c>
      <c r="E523" s="134" t="s">
        <v>346</v>
      </c>
      <c r="F523" s="135" t="s">
        <v>347</v>
      </c>
      <c r="G523" s="136" t="s">
        <v>190</v>
      </c>
      <c r="H523" s="137">
        <v>21</v>
      </c>
      <c r="I523" s="138"/>
      <c r="J523" s="138">
        <f>ROUND(I523*H523,2)</f>
        <v>0</v>
      </c>
      <c r="K523" s="139"/>
      <c r="L523" s="26"/>
      <c r="M523" s="140" t="s">
        <v>1</v>
      </c>
      <c r="N523" s="113" t="s">
        <v>40</v>
      </c>
      <c r="O523" s="141">
        <v>0.46800000000000003</v>
      </c>
      <c r="P523" s="141">
        <f>O523*H523</f>
        <v>9.8280000000000012</v>
      </c>
      <c r="Q523" s="141">
        <v>0</v>
      </c>
      <c r="R523" s="141">
        <f>Q523*H523</f>
        <v>0</v>
      </c>
      <c r="S523" s="141">
        <v>0</v>
      </c>
      <c r="T523" s="142">
        <f>S523*H523</f>
        <v>0</v>
      </c>
      <c r="AR523" s="143" t="s">
        <v>148</v>
      </c>
      <c r="AT523" s="143" t="s">
        <v>144</v>
      </c>
      <c r="AU523" s="143" t="s">
        <v>83</v>
      </c>
      <c r="AY523" s="12" t="s">
        <v>143</v>
      </c>
      <c r="BE523" s="86">
        <f>IF(N523="základní",J523,0)</f>
        <v>0</v>
      </c>
      <c r="BF523" s="86">
        <f>IF(N523="snížená",J523,0)</f>
        <v>0</v>
      </c>
      <c r="BG523" s="86">
        <f>IF(N523="zákl. přenesená",J523,0)</f>
        <v>0</v>
      </c>
      <c r="BH523" s="86">
        <f>IF(N523="sníž. přenesená",J523,0)</f>
        <v>0</v>
      </c>
      <c r="BI523" s="86">
        <f>IF(N523="nulová",J523,0)</f>
        <v>0</v>
      </c>
      <c r="BJ523" s="12" t="s">
        <v>83</v>
      </c>
      <c r="BK523" s="86">
        <f>ROUND(I523*H523,2)</f>
        <v>0</v>
      </c>
      <c r="BL523" s="12" t="s">
        <v>148</v>
      </c>
      <c r="BM523" s="143" t="s">
        <v>1015</v>
      </c>
    </row>
    <row r="524" spans="2:65" s="1" customFormat="1">
      <c r="B524" s="26"/>
      <c r="D524" s="144" t="s">
        <v>150</v>
      </c>
      <c r="F524" s="145" t="s">
        <v>348</v>
      </c>
      <c r="L524" s="26"/>
      <c r="M524" s="146"/>
      <c r="T524" s="50"/>
      <c r="AT524" s="12" t="s">
        <v>150</v>
      </c>
      <c r="AU524" s="12" t="s">
        <v>83</v>
      </c>
    </row>
    <row r="525" spans="2:65" s="1" customFormat="1" ht="55.5" customHeight="1">
      <c r="B525" s="132"/>
      <c r="C525" s="133" t="s">
        <v>1016</v>
      </c>
      <c r="D525" s="133" t="s">
        <v>144</v>
      </c>
      <c r="E525" s="134" t="s">
        <v>333</v>
      </c>
      <c r="F525" s="135" t="s">
        <v>334</v>
      </c>
      <c r="G525" s="136" t="s">
        <v>190</v>
      </c>
      <c r="H525" s="137">
        <v>8</v>
      </c>
      <c r="I525" s="138"/>
      <c r="J525" s="138">
        <f>ROUND(I525*H525,2)</f>
        <v>0</v>
      </c>
      <c r="K525" s="139"/>
      <c r="L525" s="26"/>
      <c r="M525" s="140" t="s">
        <v>1</v>
      </c>
      <c r="N525" s="113" t="s">
        <v>40</v>
      </c>
      <c r="O525" s="141">
        <v>1.69</v>
      </c>
      <c r="P525" s="141">
        <f>O525*H525</f>
        <v>13.52</v>
      </c>
      <c r="Q525" s="141">
        <v>0</v>
      </c>
      <c r="R525" s="141">
        <f>Q525*H525</f>
        <v>0</v>
      </c>
      <c r="S525" s="141">
        <v>0</v>
      </c>
      <c r="T525" s="142">
        <f>S525*H525</f>
        <v>0</v>
      </c>
      <c r="AR525" s="143" t="s">
        <v>148</v>
      </c>
      <c r="AT525" s="143" t="s">
        <v>144</v>
      </c>
      <c r="AU525" s="143" t="s">
        <v>83</v>
      </c>
      <c r="AY525" s="12" t="s">
        <v>143</v>
      </c>
      <c r="BE525" s="86">
        <f>IF(N525="základní",J525,0)</f>
        <v>0</v>
      </c>
      <c r="BF525" s="86">
        <f>IF(N525="snížená",J525,0)</f>
        <v>0</v>
      </c>
      <c r="BG525" s="86">
        <f>IF(N525="zákl. přenesená",J525,0)</f>
        <v>0</v>
      </c>
      <c r="BH525" s="86">
        <f>IF(N525="sníž. přenesená",J525,0)</f>
        <v>0</v>
      </c>
      <c r="BI525" s="86">
        <f>IF(N525="nulová",J525,0)</f>
        <v>0</v>
      </c>
      <c r="BJ525" s="12" t="s">
        <v>83</v>
      </c>
      <c r="BK525" s="86">
        <f>ROUND(I525*H525,2)</f>
        <v>0</v>
      </c>
      <c r="BL525" s="12" t="s">
        <v>148</v>
      </c>
      <c r="BM525" s="143" t="s">
        <v>1017</v>
      </c>
    </row>
    <row r="526" spans="2:65" s="1" customFormat="1">
      <c r="B526" s="26"/>
      <c r="D526" s="144" t="s">
        <v>150</v>
      </c>
      <c r="F526" s="145" t="s">
        <v>336</v>
      </c>
      <c r="L526" s="26"/>
      <c r="M526" s="146"/>
      <c r="T526" s="50"/>
      <c r="AT526" s="12" t="s">
        <v>150</v>
      </c>
      <c r="AU526" s="12" t="s">
        <v>83</v>
      </c>
    </row>
    <row r="527" spans="2:65" s="1" customFormat="1" ht="55.5" customHeight="1">
      <c r="B527" s="132"/>
      <c r="C527" s="133" t="s">
        <v>1018</v>
      </c>
      <c r="D527" s="133" t="s">
        <v>144</v>
      </c>
      <c r="E527" s="134" t="s">
        <v>341</v>
      </c>
      <c r="F527" s="135" t="s">
        <v>342</v>
      </c>
      <c r="G527" s="136" t="s">
        <v>190</v>
      </c>
      <c r="H527" s="137">
        <v>8</v>
      </c>
      <c r="I527" s="138"/>
      <c r="J527" s="138">
        <f>ROUND(I527*H527,2)</f>
        <v>0</v>
      </c>
      <c r="K527" s="139"/>
      <c r="L527" s="26"/>
      <c r="M527" s="140" t="s">
        <v>1</v>
      </c>
      <c r="N527" s="113" t="s">
        <v>40</v>
      </c>
      <c r="O527" s="141">
        <v>0.312</v>
      </c>
      <c r="P527" s="141">
        <f>O527*H527</f>
        <v>2.496</v>
      </c>
      <c r="Q527" s="141">
        <v>0</v>
      </c>
      <c r="R527" s="141">
        <f>Q527*H527</f>
        <v>0</v>
      </c>
      <c r="S527" s="141">
        <v>0</v>
      </c>
      <c r="T527" s="142">
        <f>S527*H527</f>
        <v>0</v>
      </c>
      <c r="AR527" s="143" t="s">
        <v>148</v>
      </c>
      <c r="AT527" s="143" t="s">
        <v>144</v>
      </c>
      <c r="AU527" s="143" t="s">
        <v>83</v>
      </c>
      <c r="AY527" s="12" t="s">
        <v>143</v>
      </c>
      <c r="BE527" s="86">
        <f>IF(N527="základní",J527,0)</f>
        <v>0</v>
      </c>
      <c r="BF527" s="86">
        <f>IF(N527="snížená",J527,0)</f>
        <v>0</v>
      </c>
      <c r="BG527" s="86">
        <f>IF(N527="zákl. přenesená",J527,0)</f>
        <v>0</v>
      </c>
      <c r="BH527" s="86">
        <f>IF(N527="sníž. přenesená",J527,0)</f>
        <v>0</v>
      </c>
      <c r="BI527" s="86">
        <f>IF(N527="nulová",J527,0)</f>
        <v>0</v>
      </c>
      <c r="BJ527" s="12" t="s">
        <v>83</v>
      </c>
      <c r="BK527" s="86">
        <f>ROUND(I527*H527,2)</f>
        <v>0</v>
      </c>
      <c r="BL527" s="12" t="s">
        <v>148</v>
      </c>
      <c r="BM527" s="143" t="s">
        <v>1019</v>
      </c>
    </row>
    <row r="528" spans="2:65" s="1" customFormat="1">
      <c r="B528" s="26"/>
      <c r="D528" s="144" t="s">
        <v>150</v>
      </c>
      <c r="F528" s="145" t="s">
        <v>344</v>
      </c>
      <c r="L528" s="26"/>
      <c r="M528" s="146"/>
      <c r="T528" s="50"/>
      <c r="AT528" s="12" t="s">
        <v>150</v>
      </c>
      <c r="AU528" s="12" t="s">
        <v>83</v>
      </c>
    </row>
    <row r="529" spans="2:65" s="1" customFormat="1" ht="44.25" customHeight="1">
      <c r="B529" s="132"/>
      <c r="C529" s="133" t="s">
        <v>1020</v>
      </c>
      <c r="D529" s="133" t="s">
        <v>144</v>
      </c>
      <c r="E529" s="134" t="s">
        <v>194</v>
      </c>
      <c r="F529" s="135" t="s">
        <v>195</v>
      </c>
      <c r="G529" s="136" t="s">
        <v>190</v>
      </c>
      <c r="H529" s="137">
        <v>55</v>
      </c>
      <c r="I529" s="138"/>
      <c r="J529" s="138">
        <f>ROUND(I529*H529,2)</f>
        <v>0</v>
      </c>
      <c r="K529" s="139"/>
      <c r="L529" s="26"/>
      <c r="M529" s="140" t="s">
        <v>1</v>
      </c>
      <c r="N529" s="113" t="s">
        <v>40</v>
      </c>
      <c r="O529" s="141">
        <v>0.106</v>
      </c>
      <c r="P529" s="141">
        <f>O529*H529</f>
        <v>5.83</v>
      </c>
      <c r="Q529" s="141">
        <v>0</v>
      </c>
      <c r="R529" s="141">
        <f>Q529*H529</f>
        <v>0</v>
      </c>
      <c r="S529" s="141">
        <v>0</v>
      </c>
      <c r="T529" s="142">
        <f>S529*H529</f>
        <v>0</v>
      </c>
      <c r="AR529" s="143" t="s">
        <v>148</v>
      </c>
      <c r="AT529" s="143" t="s">
        <v>144</v>
      </c>
      <c r="AU529" s="143" t="s">
        <v>83</v>
      </c>
      <c r="AY529" s="12" t="s">
        <v>143</v>
      </c>
      <c r="BE529" s="86">
        <f>IF(N529="základní",J529,0)</f>
        <v>0</v>
      </c>
      <c r="BF529" s="86">
        <f>IF(N529="snížená",J529,0)</f>
        <v>0</v>
      </c>
      <c r="BG529" s="86">
        <f>IF(N529="zákl. přenesená",J529,0)</f>
        <v>0</v>
      </c>
      <c r="BH529" s="86">
        <f>IF(N529="sníž. přenesená",J529,0)</f>
        <v>0</v>
      </c>
      <c r="BI529" s="86">
        <f>IF(N529="nulová",J529,0)</f>
        <v>0</v>
      </c>
      <c r="BJ529" s="12" t="s">
        <v>83</v>
      </c>
      <c r="BK529" s="86">
        <f>ROUND(I529*H529,2)</f>
        <v>0</v>
      </c>
      <c r="BL529" s="12" t="s">
        <v>148</v>
      </c>
      <c r="BM529" s="143" t="s">
        <v>1021</v>
      </c>
    </row>
    <row r="530" spans="2:65" s="1" customFormat="1">
      <c r="B530" s="26"/>
      <c r="D530" s="144" t="s">
        <v>150</v>
      </c>
      <c r="F530" s="145" t="s">
        <v>197</v>
      </c>
      <c r="L530" s="26"/>
      <c r="M530" s="146"/>
      <c r="T530" s="50"/>
      <c r="AT530" s="12" t="s">
        <v>150</v>
      </c>
      <c r="AU530" s="12" t="s">
        <v>83</v>
      </c>
    </row>
    <row r="531" spans="2:65" s="1" customFormat="1" ht="37.799999999999997" customHeight="1">
      <c r="B531" s="132"/>
      <c r="C531" s="133" t="s">
        <v>1022</v>
      </c>
      <c r="D531" s="133" t="s">
        <v>144</v>
      </c>
      <c r="E531" s="134" t="s">
        <v>396</v>
      </c>
      <c r="F531" s="135" t="s">
        <v>397</v>
      </c>
      <c r="G531" s="136" t="s">
        <v>190</v>
      </c>
      <c r="H531" s="137">
        <v>55</v>
      </c>
      <c r="I531" s="138"/>
      <c r="J531" s="138">
        <f>ROUND(I531*H531,2)</f>
        <v>0</v>
      </c>
      <c r="K531" s="139"/>
      <c r="L531" s="26"/>
      <c r="M531" s="140" t="s">
        <v>1</v>
      </c>
      <c r="N531" s="113" t="s">
        <v>40</v>
      </c>
      <c r="O531" s="141">
        <v>9.0999999999999998E-2</v>
      </c>
      <c r="P531" s="141">
        <f>O531*H531</f>
        <v>5.0049999999999999</v>
      </c>
      <c r="Q531" s="141">
        <v>0</v>
      </c>
      <c r="R531" s="141">
        <f>Q531*H531</f>
        <v>0</v>
      </c>
      <c r="S531" s="141">
        <v>0</v>
      </c>
      <c r="T531" s="142">
        <f>S531*H531</f>
        <v>0</v>
      </c>
      <c r="AR531" s="143" t="s">
        <v>148</v>
      </c>
      <c r="AT531" s="143" t="s">
        <v>144</v>
      </c>
      <c r="AU531" s="143" t="s">
        <v>83</v>
      </c>
      <c r="AY531" s="12" t="s">
        <v>143</v>
      </c>
      <c r="BE531" s="86">
        <f>IF(N531="základní",J531,0)</f>
        <v>0</v>
      </c>
      <c r="BF531" s="86">
        <f>IF(N531="snížená",J531,0)</f>
        <v>0</v>
      </c>
      <c r="BG531" s="86">
        <f>IF(N531="zákl. přenesená",J531,0)</f>
        <v>0</v>
      </c>
      <c r="BH531" s="86">
        <f>IF(N531="sníž. přenesená",J531,0)</f>
        <v>0</v>
      </c>
      <c r="BI531" s="86">
        <f>IF(N531="nulová",J531,0)</f>
        <v>0</v>
      </c>
      <c r="BJ531" s="12" t="s">
        <v>83</v>
      </c>
      <c r="BK531" s="86">
        <f>ROUND(I531*H531,2)</f>
        <v>0</v>
      </c>
      <c r="BL531" s="12" t="s">
        <v>148</v>
      </c>
      <c r="BM531" s="143" t="s">
        <v>1023</v>
      </c>
    </row>
    <row r="532" spans="2:65" s="1" customFormat="1">
      <c r="B532" s="26"/>
      <c r="D532" s="144" t="s">
        <v>150</v>
      </c>
      <c r="F532" s="145" t="s">
        <v>399</v>
      </c>
      <c r="L532" s="26"/>
      <c r="M532" s="146"/>
      <c r="T532" s="50"/>
      <c r="AT532" s="12" t="s">
        <v>150</v>
      </c>
      <c r="AU532" s="12" t="s">
        <v>83</v>
      </c>
    </row>
    <row r="533" spans="2:65" s="1" customFormat="1" ht="33" customHeight="1">
      <c r="B533" s="132"/>
      <c r="C533" s="147" t="s">
        <v>1024</v>
      </c>
      <c r="D533" s="147" t="s">
        <v>166</v>
      </c>
      <c r="E533" s="148" t="s">
        <v>401</v>
      </c>
      <c r="F533" s="149" t="s">
        <v>402</v>
      </c>
      <c r="G533" s="150" t="s">
        <v>190</v>
      </c>
      <c r="H533" s="151">
        <v>55</v>
      </c>
      <c r="I533" s="152"/>
      <c r="J533" s="152">
        <f>ROUND(I533*H533,2)</f>
        <v>0</v>
      </c>
      <c r="K533" s="153"/>
      <c r="L533" s="154"/>
      <c r="M533" s="155" t="s">
        <v>1</v>
      </c>
      <c r="N533" s="156" t="s">
        <v>40</v>
      </c>
      <c r="O533" s="141">
        <v>0</v>
      </c>
      <c r="P533" s="141">
        <f>O533*H533</f>
        <v>0</v>
      </c>
      <c r="Q533" s="141">
        <v>6.8999999999999997E-4</v>
      </c>
      <c r="R533" s="141">
        <f>Q533*H533</f>
        <v>3.7949999999999998E-2</v>
      </c>
      <c r="S533" s="141">
        <v>0</v>
      </c>
      <c r="T533" s="142">
        <f>S533*H533</f>
        <v>0</v>
      </c>
      <c r="AR533" s="143" t="s">
        <v>169</v>
      </c>
      <c r="AT533" s="143" t="s">
        <v>166</v>
      </c>
      <c r="AU533" s="143" t="s">
        <v>83</v>
      </c>
      <c r="AY533" s="12" t="s">
        <v>143</v>
      </c>
      <c r="BE533" s="86">
        <f>IF(N533="základní",J533,0)</f>
        <v>0</v>
      </c>
      <c r="BF533" s="86">
        <f>IF(N533="snížená",J533,0)</f>
        <v>0</v>
      </c>
      <c r="BG533" s="86">
        <f>IF(N533="zákl. přenesená",J533,0)</f>
        <v>0</v>
      </c>
      <c r="BH533" s="86">
        <f>IF(N533="sníž. přenesená",J533,0)</f>
        <v>0</v>
      </c>
      <c r="BI533" s="86">
        <f>IF(N533="nulová",J533,0)</f>
        <v>0</v>
      </c>
      <c r="BJ533" s="12" t="s">
        <v>83</v>
      </c>
      <c r="BK533" s="86">
        <f>ROUND(I533*H533,2)</f>
        <v>0</v>
      </c>
      <c r="BL533" s="12" t="s">
        <v>148</v>
      </c>
      <c r="BM533" s="143" t="s">
        <v>1025</v>
      </c>
    </row>
    <row r="534" spans="2:65" s="1" customFormat="1" ht="37.799999999999997" customHeight="1">
      <c r="B534" s="132"/>
      <c r="C534" s="133" t="s">
        <v>1026</v>
      </c>
      <c r="D534" s="133" t="s">
        <v>144</v>
      </c>
      <c r="E534" s="134" t="s">
        <v>405</v>
      </c>
      <c r="F534" s="135" t="s">
        <v>406</v>
      </c>
      <c r="G534" s="136" t="s">
        <v>190</v>
      </c>
      <c r="H534" s="137">
        <v>55</v>
      </c>
      <c r="I534" s="138"/>
      <c r="J534" s="138">
        <f>ROUND(I534*H534,2)</f>
        <v>0</v>
      </c>
      <c r="K534" s="139"/>
      <c r="L534" s="26"/>
      <c r="M534" s="140" t="s">
        <v>1</v>
      </c>
      <c r="N534" s="113" t="s">
        <v>40</v>
      </c>
      <c r="O534" s="141">
        <v>0.14199999999999999</v>
      </c>
      <c r="P534" s="141">
        <f>O534*H534</f>
        <v>7.81</v>
      </c>
      <c r="Q534" s="141">
        <v>0</v>
      </c>
      <c r="R534" s="141">
        <f>Q534*H534</f>
        <v>0</v>
      </c>
      <c r="S534" s="141">
        <v>0</v>
      </c>
      <c r="T534" s="142">
        <f>S534*H534</f>
        <v>0</v>
      </c>
      <c r="AR534" s="143" t="s">
        <v>148</v>
      </c>
      <c r="AT534" s="143" t="s">
        <v>144</v>
      </c>
      <c r="AU534" s="143" t="s">
        <v>83</v>
      </c>
      <c r="AY534" s="12" t="s">
        <v>143</v>
      </c>
      <c r="BE534" s="86">
        <f>IF(N534="základní",J534,0)</f>
        <v>0</v>
      </c>
      <c r="BF534" s="86">
        <f>IF(N534="snížená",J534,0)</f>
        <v>0</v>
      </c>
      <c r="BG534" s="86">
        <f>IF(N534="zákl. přenesená",J534,0)</f>
        <v>0</v>
      </c>
      <c r="BH534" s="86">
        <f>IF(N534="sníž. přenesená",J534,0)</f>
        <v>0</v>
      </c>
      <c r="BI534" s="86">
        <f>IF(N534="nulová",J534,0)</f>
        <v>0</v>
      </c>
      <c r="BJ534" s="12" t="s">
        <v>83</v>
      </c>
      <c r="BK534" s="86">
        <f>ROUND(I534*H534,2)</f>
        <v>0</v>
      </c>
      <c r="BL534" s="12" t="s">
        <v>148</v>
      </c>
      <c r="BM534" s="143" t="s">
        <v>1027</v>
      </c>
    </row>
    <row r="535" spans="2:65" s="1" customFormat="1">
      <c r="B535" s="26"/>
      <c r="D535" s="144" t="s">
        <v>150</v>
      </c>
      <c r="F535" s="145" t="s">
        <v>408</v>
      </c>
      <c r="L535" s="26"/>
      <c r="M535" s="146"/>
      <c r="T535" s="50"/>
      <c r="AT535" s="12" t="s">
        <v>150</v>
      </c>
      <c r="AU535" s="12" t="s">
        <v>83</v>
      </c>
    </row>
    <row r="536" spans="2:65" s="1" customFormat="1" ht="16.5" customHeight="1">
      <c r="B536" s="132"/>
      <c r="C536" s="147" t="s">
        <v>1028</v>
      </c>
      <c r="D536" s="147" t="s">
        <v>166</v>
      </c>
      <c r="E536" s="148" t="s">
        <v>208</v>
      </c>
      <c r="F536" s="149" t="s">
        <v>209</v>
      </c>
      <c r="G536" s="150" t="s">
        <v>210</v>
      </c>
      <c r="H536" s="151">
        <v>5.5E-2</v>
      </c>
      <c r="I536" s="152"/>
      <c r="J536" s="152">
        <f>ROUND(I536*H536,2)</f>
        <v>0</v>
      </c>
      <c r="K536" s="153"/>
      <c r="L536" s="154"/>
      <c r="M536" s="155" t="s">
        <v>1</v>
      </c>
      <c r="N536" s="156" t="s">
        <v>40</v>
      </c>
      <c r="O536" s="141">
        <v>0</v>
      </c>
      <c r="P536" s="141">
        <f>O536*H536</f>
        <v>0</v>
      </c>
      <c r="Q536" s="141">
        <v>3.7779600000000002</v>
      </c>
      <c r="R536" s="141">
        <f>Q536*H536</f>
        <v>0.20778780000000002</v>
      </c>
      <c r="S536" s="141">
        <v>0</v>
      </c>
      <c r="T536" s="142">
        <f>S536*H536</f>
        <v>0</v>
      </c>
      <c r="AR536" s="143" t="s">
        <v>169</v>
      </c>
      <c r="AT536" s="143" t="s">
        <v>166</v>
      </c>
      <c r="AU536" s="143" t="s">
        <v>83</v>
      </c>
      <c r="AY536" s="12" t="s">
        <v>143</v>
      </c>
      <c r="BE536" s="86">
        <f>IF(N536="základní",J536,0)</f>
        <v>0</v>
      </c>
      <c r="BF536" s="86">
        <f>IF(N536="snížená",J536,0)</f>
        <v>0</v>
      </c>
      <c r="BG536" s="86">
        <f>IF(N536="zákl. přenesená",J536,0)</f>
        <v>0</v>
      </c>
      <c r="BH536" s="86">
        <f>IF(N536="sníž. přenesená",J536,0)</f>
        <v>0</v>
      </c>
      <c r="BI536" s="86">
        <f>IF(N536="nulová",J536,0)</f>
        <v>0</v>
      </c>
      <c r="BJ536" s="12" t="s">
        <v>83</v>
      </c>
      <c r="BK536" s="86">
        <f>ROUND(I536*H536,2)</f>
        <v>0</v>
      </c>
      <c r="BL536" s="12" t="s">
        <v>148</v>
      </c>
      <c r="BM536" s="143" t="s">
        <v>1029</v>
      </c>
    </row>
    <row r="537" spans="2:65" s="1" customFormat="1" ht="37.799999999999997" customHeight="1">
      <c r="B537" s="132"/>
      <c r="C537" s="133" t="s">
        <v>1030</v>
      </c>
      <c r="D537" s="133" t="s">
        <v>144</v>
      </c>
      <c r="E537" s="134" t="s">
        <v>422</v>
      </c>
      <c r="F537" s="135" t="s">
        <v>423</v>
      </c>
      <c r="G537" s="136" t="s">
        <v>190</v>
      </c>
      <c r="H537" s="137">
        <v>33</v>
      </c>
      <c r="I537" s="138"/>
      <c r="J537" s="138">
        <f>ROUND(I537*H537,2)</f>
        <v>0</v>
      </c>
      <c r="K537" s="139"/>
      <c r="L537" s="26"/>
      <c r="M537" s="140" t="s">
        <v>1</v>
      </c>
      <c r="N537" s="113" t="s">
        <v>40</v>
      </c>
      <c r="O537" s="141">
        <v>2.7E-2</v>
      </c>
      <c r="P537" s="141">
        <f>O537*H537</f>
        <v>0.89100000000000001</v>
      </c>
      <c r="Q537" s="141">
        <v>1.2E-4</v>
      </c>
      <c r="R537" s="141">
        <f>Q537*H537</f>
        <v>3.96E-3</v>
      </c>
      <c r="S537" s="141">
        <v>0</v>
      </c>
      <c r="T537" s="142">
        <f>S537*H537</f>
        <v>0</v>
      </c>
      <c r="AR537" s="143" t="s">
        <v>148</v>
      </c>
      <c r="AT537" s="143" t="s">
        <v>144</v>
      </c>
      <c r="AU537" s="143" t="s">
        <v>83</v>
      </c>
      <c r="AY537" s="12" t="s">
        <v>143</v>
      </c>
      <c r="BE537" s="86">
        <f>IF(N537="základní",J537,0)</f>
        <v>0</v>
      </c>
      <c r="BF537" s="86">
        <f>IF(N537="snížená",J537,0)</f>
        <v>0</v>
      </c>
      <c r="BG537" s="86">
        <f>IF(N537="zákl. přenesená",J537,0)</f>
        <v>0</v>
      </c>
      <c r="BH537" s="86">
        <f>IF(N537="sníž. přenesená",J537,0)</f>
        <v>0</v>
      </c>
      <c r="BI537" s="86">
        <f>IF(N537="nulová",J537,0)</f>
        <v>0</v>
      </c>
      <c r="BJ537" s="12" t="s">
        <v>83</v>
      </c>
      <c r="BK537" s="86">
        <f>ROUND(I537*H537,2)</f>
        <v>0</v>
      </c>
      <c r="BL537" s="12" t="s">
        <v>148</v>
      </c>
      <c r="BM537" s="143" t="s">
        <v>1031</v>
      </c>
    </row>
    <row r="538" spans="2:65" s="1" customFormat="1">
      <c r="B538" s="26"/>
      <c r="D538" s="144" t="s">
        <v>150</v>
      </c>
      <c r="F538" s="145" t="s">
        <v>425</v>
      </c>
      <c r="L538" s="26"/>
      <c r="M538" s="146"/>
      <c r="T538" s="50"/>
      <c r="AT538" s="12" t="s">
        <v>150</v>
      </c>
      <c r="AU538" s="12" t="s">
        <v>83</v>
      </c>
    </row>
    <row r="539" spans="2:65" s="1" customFormat="1" ht="16.5" customHeight="1">
      <c r="B539" s="132"/>
      <c r="C539" s="147" t="s">
        <v>1032</v>
      </c>
      <c r="D539" s="147" t="s">
        <v>166</v>
      </c>
      <c r="E539" s="148" t="s">
        <v>427</v>
      </c>
      <c r="F539" s="149" t="s">
        <v>428</v>
      </c>
      <c r="G539" s="150" t="s">
        <v>190</v>
      </c>
      <c r="H539" s="151">
        <v>33</v>
      </c>
      <c r="I539" s="152"/>
      <c r="J539" s="152">
        <f>ROUND(I539*H539,2)</f>
        <v>0</v>
      </c>
      <c r="K539" s="153"/>
      <c r="L539" s="154"/>
      <c r="M539" s="155" t="s">
        <v>1</v>
      </c>
      <c r="N539" s="156" t="s">
        <v>40</v>
      </c>
      <c r="O539" s="141">
        <v>0</v>
      </c>
      <c r="P539" s="141">
        <f>O539*H539</f>
        <v>0</v>
      </c>
      <c r="Q539" s="141">
        <v>3.0000000000000001E-5</v>
      </c>
      <c r="R539" s="141">
        <f>Q539*H539</f>
        <v>9.8999999999999999E-4</v>
      </c>
      <c r="S539" s="141">
        <v>0</v>
      </c>
      <c r="T539" s="142">
        <f>S539*H539</f>
        <v>0</v>
      </c>
      <c r="AR539" s="143" t="s">
        <v>169</v>
      </c>
      <c r="AT539" s="143" t="s">
        <v>166</v>
      </c>
      <c r="AU539" s="143" t="s">
        <v>83</v>
      </c>
      <c r="AY539" s="12" t="s">
        <v>143</v>
      </c>
      <c r="BE539" s="86">
        <f>IF(N539="základní",J539,0)</f>
        <v>0</v>
      </c>
      <c r="BF539" s="86">
        <f>IF(N539="snížená",J539,0)</f>
        <v>0</v>
      </c>
      <c r="BG539" s="86">
        <f>IF(N539="zákl. přenesená",J539,0)</f>
        <v>0</v>
      </c>
      <c r="BH539" s="86">
        <f>IF(N539="sníž. přenesená",J539,0)</f>
        <v>0</v>
      </c>
      <c r="BI539" s="86">
        <f>IF(N539="nulová",J539,0)</f>
        <v>0</v>
      </c>
      <c r="BJ539" s="12" t="s">
        <v>83</v>
      </c>
      <c r="BK539" s="86">
        <f>ROUND(I539*H539,2)</f>
        <v>0</v>
      </c>
      <c r="BL539" s="12" t="s">
        <v>148</v>
      </c>
      <c r="BM539" s="143" t="s">
        <v>1033</v>
      </c>
    </row>
    <row r="540" spans="2:65" s="1" customFormat="1" ht="37.799999999999997" customHeight="1">
      <c r="B540" s="132"/>
      <c r="C540" s="133" t="s">
        <v>1034</v>
      </c>
      <c r="D540" s="133" t="s">
        <v>144</v>
      </c>
      <c r="E540" s="134" t="s">
        <v>387</v>
      </c>
      <c r="F540" s="135" t="s">
        <v>388</v>
      </c>
      <c r="G540" s="136" t="s">
        <v>190</v>
      </c>
      <c r="H540" s="137">
        <v>33</v>
      </c>
      <c r="I540" s="138"/>
      <c r="J540" s="138">
        <f>ROUND(I540*H540,2)</f>
        <v>0</v>
      </c>
      <c r="K540" s="139"/>
      <c r="L540" s="26"/>
      <c r="M540" s="140" t="s">
        <v>1</v>
      </c>
      <c r="N540" s="113" t="s">
        <v>40</v>
      </c>
      <c r="O540" s="141">
        <v>6.5000000000000002E-2</v>
      </c>
      <c r="P540" s="141">
        <f>O540*H540</f>
        <v>2.145</v>
      </c>
      <c r="Q540" s="141">
        <v>0</v>
      </c>
      <c r="R540" s="141">
        <f>Q540*H540</f>
        <v>0</v>
      </c>
      <c r="S540" s="141">
        <v>0</v>
      </c>
      <c r="T540" s="142">
        <f>S540*H540</f>
        <v>0</v>
      </c>
      <c r="AR540" s="143" t="s">
        <v>148</v>
      </c>
      <c r="AT540" s="143" t="s">
        <v>144</v>
      </c>
      <c r="AU540" s="143" t="s">
        <v>83</v>
      </c>
      <c r="AY540" s="12" t="s">
        <v>143</v>
      </c>
      <c r="BE540" s="86">
        <f>IF(N540="základní",J540,0)</f>
        <v>0</v>
      </c>
      <c r="BF540" s="86">
        <f>IF(N540="snížená",J540,0)</f>
        <v>0</v>
      </c>
      <c r="BG540" s="86">
        <f>IF(N540="zákl. přenesená",J540,0)</f>
        <v>0</v>
      </c>
      <c r="BH540" s="86">
        <f>IF(N540="sníž. přenesená",J540,0)</f>
        <v>0</v>
      </c>
      <c r="BI540" s="86">
        <f>IF(N540="nulová",J540,0)</f>
        <v>0</v>
      </c>
      <c r="BJ540" s="12" t="s">
        <v>83</v>
      </c>
      <c r="BK540" s="86">
        <f>ROUND(I540*H540,2)</f>
        <v>0</v>
      </c>
      <c r="BL540" s="12" t="s">
        <v>148</v>
      </c>
      <c r="BM540" s="143" t="s">
        <v>1035</v>
      </c>
    </row>
    <row r="541" spans="2:65" s="1" customFormat="1">
      <c r="B541" s="26"/>
      <c r="D541" s="144" t="s">
        <v>150</v>
      </c>
      <c r="F541" s="145" t="s">
        <v>390</v>
      </c>
      <c r="L541" s="26"/>
      <c r="M541" s="146"/>
      <c r="T541" s="50"/>
      <c r="AT541" s="12" t="s">
        <v>150</v>
      </c>
      <c r="AU541" s="12" t="s">
        <v>83</v>
      </c>
    </row>
    <row r="542" spans="2:65" s="1" customFormat="1" ht="21.75" customHeight="1">
      <c r="B542" s="132"/>
      <c r="C542" s="147" t="s">
        <v>1036</v>
      </c>
      <c r="D542" s="147" t="s">
        <v>166</v>
      </c>
      <c r="E542" s="148" t="s">
        <v>412</v>
      </c>
      <c r="F542" s="149" t="s">
        <v>413</v>
      </c>
      <c r="G542" s="150" t="s">
        <v>414</v>
      </c>
      <c r="H542" s="151">
        <v>23.75</v>
      </c>
      <c r="I542" s="152"/>
      <c r="J542" s="152">
        <f>ROUND(I542*H542,2)</f>
        <v>0</v>
      </c>
      <c r="K542" s="153"/>
      <c r="L542" s="154"/>
      <c r="M542" s="155" t="s">
        <v>1</v>
      </c>
      <c r="N542" s="156" t="s">
        <v>40</v>
      </c>
      <c r="O542" s="141">
        <v>0</v>
      </c>
      <c r="P542" s="141">
        <f>O542*H542</f>
        <v>0</v>
      </c>
      <c r="Q542" s="141">
        <v>0</v>
      </c>
      <c r="R542" s="141">
        <f>Q542*H542</f>
        <v>0</v>
      </c>
      <c r="S542" s="141">
        <v>0</v>
      </c>
      <c r="T542" s="142">
        <f>S542*H542</f>
        <v>0</v>
      </c>
      <c r="AR542" s="143" t="s">
        <v>169</v>
      </c>
      <c r="AT542" s="143" t="s">
        <v>166</v>
      </c>
      <c r="AU542" s="143" t="s">
        <v>83</v>
      </c>
      <c r="AY542" s="12" t="s">
        <v>143</v>
      </c>
      <c r="BE542" s="86">
        <f>IF(N542="základní",J542,0)</f>
        <v>0</v>
      </c>
      <c r="BF542" s="86">
        <f>IF(N542="snížená",J542,0)</f>
        <v>0</v>
      </c>
      <c r="BG542" s="86">
        <f>IF(N542="zákl. přenesená",J542,0)</f>
        <v>0</v>
      </c>
      <c r="BH542" s="86">
        <f>IF(N542="sníž. přenesená",J542,0)</f>
        <v>0</v>
      </c>
      <c r="BI542" s="86">
        <f>IF(N542="nulová",J542,0)</f>
        <v>0</v>
      </c>
      <c r="BJ542" s="12" t="s">
        <v>83</v>
      </c>
      <c r="BK542" s="86">
        <f>ROUND(I542*H542,2)</f>
        <v>0</v>
      </c>
      <c r="BL542" s="12" t="s">
        <v>148</v>
      </c>
      <c r="BM542" s="143" t="s">
        <v>1037</v>
      </c>
    </row>
    <row r="543" spans="2:65" s="1" customFormat="1" ht="49.05" customHeight="1">
      <c r="B543" s="132"/>
      <c r="C543" s="133" t="s">
        <v>1038</v>
      </c>
      <c r="D543" s="133" t="s">
        <v>144</v>
      </c>
      <c r="E543" s="134" t="s">
        <v>417</v>
      </c>
      <c r="F543" s="135" t="s">
        <v>418</v>
      </c>
      <c r="G543" s="136" t="s">
        <v>190</v>
      </c>
      <c r="H543" s="137">
        <v>23.5</v>
      </c>
      <c r="I543" s="138"/>
      <c r="J543" s="138">
        <f>ROUND(I543*H543,2)</f>
        <v>0</v>
      </c>
      <c r="K543" s="139"/>
      <c r="L543" s="26"/>
      <c r="M543" s="140" t="s">
        <v>1</v>
      </c>
      <c r="N543" s="113" t="s">
        <v>40</v>
      </c>
      <c r="O543" s="141">
        <v>0.14000000000000001</v>
      </c>
      <c r="P543" s="141">
        <f>O543*H543</f>
        <v>3.2900000000000005</v>
      </c>
      <c r="Q543" s="141">
        <v>0</v>
      </c>
      <c r="R543" s="141">
        <f>Q543*H543</f>
        <v>0</v>
      </c>
      <c r="S543" s="141">
        <v>0</v>
      </c>
      <c r="T543" s="142">
        <f>S543*H543</f>
        <v>0</v>
      </c>
      <c r="AR543" s="143" t="s">
        <v>148</v>
      </c>
      <c r="AT543" s="143" t="s">
        <v>144</v>
      </c>
      <c r="AU543" s="143" t="s">
        <v>83</v>
      </c>
      <c r="AY543" s="12" t="s">
        <v>143</v>
      </c>
      <c r="BE543" s="86">
        <f>IF(N543="základní",J543,0)</f>
        <v>0</v>
      </c>
      <c r="BF543" s="86">
        <f>IF(N543="snížená",J543,0)</f>
        <v>0</v>
      </c>
      <c r="BG543" s="86">
        <f>IF(N543="zákl. přenesená",J543,0)</f>
        <v>0</v>
      </c>
      <c r="BH543" s="86">
        <f>IF(N543="sníž. přenesená",J543,0)</f>
        <v>0</v>
      </c>
      <c r="BI543" s="86">
        <f>IF(N543="nulová",J543,0)</f>
        <v>0</v>
      </c>
      <c r="BJ543" s="12" t="s">
        <v>83</v>
      </c>
      <c r="BK543" s="86">
        <f>ROUND(I543*H543,2)</f>
        <v>0</v>
      </c>
      <c r="BL543" s="12" t="s">
        <v>148</v>
      </c>
      <c r="BM543" s="143" t="s">
        <v>1039</v>
      </c>
    </row>
    <row r="544" spans="2:65" s="1" customFormat="1">
      <c r="B544" s="26"/>
      <c r="D544" s="144" t="s">
        <v>150</v>
      </c>
      <c r="F544" s="145" t="s">
        <v>420</v>
      </c>
      <c r="L544" s="26"/>
      <c r="M544" s="146"/>
      <c r="T544" s="50"/>
      <c r="AT544" s="12" t="s">
        <v>150</v>
      </c>
      <c r="AU544" s="12" t="s">
        <v>83</v>
      </c>
    </row>
    <row r="545" spans="2:65" s="1" customFormat="1" ht="44.25" customHeight="1">
      <c r="B545" s="132"/>
      <c r="C545" s="133" t="s">
        <v>1040</v>
      </c>
      <c r="D545" s="133" t="s">
        <v>144</v>
      </c>
      <c r="E545" s="134" t="s">
        <v>810</v>
      </c>
      <c r="F545" s="135" t="s">
        <v>811</v>
      </c>
      <c r="G545" s="136" t="s">
        <v>245</v>
      </c>
      <c r="H545" s="137">
        <v>3.762</v>
      </c>
      <c r="I545" s="138"/>
      <c r="J545" s="138">
        <f>ROUND(I545*H545,2)</f>
        <v>0</v>
      </c>
      <c r="K545" s="139"/>
      <c r="L545" s="26"/>
      <c r="M545" s="140" t="s">
        <v>1</v>
      </c>
      <c r="N545" s="113" t="s">
        <v>40</v>
      </c>
      <c r="O545" s="141">
        <v>0</v>
      </c>
      <c r="P545" s="141">
        <f>O545*H545</f>
        <v>0</v>
      </c>
      <c r="Q545" s="141">
        <v>0</v>
      </c>
      <c r="R545" s="141">
        <f>Q545*H545</f>
        <v>0</v>
      </c>
      <c r="S545" s="141">
        <v>0</v>
      </c>
      <c r="T545" s="142">
        <f>S545*H545</f>
        <v>0</v>
      </c>
      <c r="AR545" s="143" t="s">
        <v>148</v>
      </c>
      <c r="AT545" s="143" t="s">
        <v>144</v>
      </c>
      <c r="AU545" s="143" t="s">
        <v>83</v>
      </c>
      <c r="AY545" s="12" t="s">
        <v>143</v>
      </c>
      <c r="BE545" s="86">
        <f>IF(N545="základní",J545,0)</f>
        <v>0</v>
      </c>
      <c r="BF545" s="86">
        <f>IF(N545="snížená",J545,0)</f>
        <v>0</v>
      </c>
      <c r="BG545" s="86">
        <f>IF(N545="zákl. přenesená",J545,0)</f>
        <v>0</v>
      </c>
      <c r="BH545" s="86">
        <f>IF(N545="sníž. přenesená",J545,0)</f>
        <v>0</v>
      </c>
      <c r="BI545" s="86">
        <f>IF(N545="nulová",J545,0)</f>
        <v>0</v>
      </c>
      <c r="BJ545" s="12" t="s">
        <v>83</v>
      </c>
      <c r="BK545" s="86">
        <f>ROUND(I545*H545,2)</f>
        <v>0</v>
      </c>
      <c r="BL545" s="12" t="s">
        <v>148</v>
      </c>
      <c r="BM545" s="143" t="s">
        <v>1041</v>
      </c>
    </row>
    <row r="546" spans="2:65" s="1" customFormat="1">
      <c r="B546" s="26"/>
      <c r="D546" s="144" t="s">
        <v>150</v>
      </c>
      <c r="F546" s="145" t="s">
        <v>812</v>
      </c>
      <c r="L546" s="26"/>
      <c r="M546" s="146"/>
      <c r="T546" s="50"/>
      <c r="AT546" s="12" t="s">
        <v>150</v>
      </c>
      <c r="AU546" s="12" t="s">
        <v>83</v>
      </c>
    </row>
    <row r="547" spans="2:65" s="1" customFormat="1" ht="44.25" customHeight="1">
      <c r="B547" s="132"/>
      <c r="C547" s="133" t="s">
        <v>1042</v>
      </c>
      <c r="D547" s="133" t="s">
        <v>144</v>
      </c>
      <c r="E547" s="134" t="s">
        <v>449</v>
      </c>
      <c r="F547" s="135" t="s">
        <v>450</v>
      </c>
      <c r="G547" s="136" t="s">
        <v>245</v>
      </c>
      <c r="H547" s="137">
        <v>1.9890000000000001</v>
      </c>
      <c r="I547" s="138"/>
      <c r="J547" s="138">
        <f>ROUND(I547*H547,2)</f>
        <v>0</v>
      </c>
      <c r="K547" s="139"/>
      <c r="L547" s="26"/>
      <c r="M547" s="140" t="s">
        <v>1</v>
      </c>
      <c r="N547" s="113" t="s">
        <v>40</v>
      </c>
      <c r="O547" s="141">
        <v>0</v>
      </c>
      <c r="P547" s="141">
        <f>O547*H547</f>
        <v>0</v>
      </c>
      <c r="Q547" s="141">
        <v>0</v>
      </c>
      <c r="R547" s="141">
        <f>Q547*H547</f>
        <v>0</v>
      </c>
      <c r="S547" s="141">
        <v>0</v>
      </c>
      <c r="T547" s="142">
        <f>S547*H547</f>
        <v>0</v>
      </c>
      <c r="AR547" s="143" t="s">
        <v>148</v>
      </c>
      <c r="AT547" s="143" t="s">
        <v>144</v>
      </c>
      <c r="AU547" s="143" t="s">
        <v>83</v>
      </c>
      <c r="AY547" s="12" t="s">
        <v>143</v>
      </c>
      <c r="BE547" s="86">
        <f>IF(N547="základní",J547,0)</f>
        <v>0</v>
      </c>
      <c r="BF547" s="86">
        <f>IF(N547="snížená",J547,0)</f>
        <v>0</v>
      </c>
      <c r="BG547" s="86">
        <f>IF(N547="zákl. přenesená",J547,0)</f>
        <v>0</v>
      </c>
      <c r="BH547" s="86">
        <f>IF(N547="sníž. přenesená",J547,0)</f>
        <v>0</v>
      </c>
      <c r="BI547" s="86">
        <f>IF(N547="nulová",J547,0)</f>
        <v>0</v>
      </c>
      <c r="BJ547" s="12" t="s">
        <v>83</v>
      </c>
      <c r="BK547" s="86">
        <f>ROUND(I547*H547,2)</f>
        <v>0</v>
      </c>
      <c r="BL547" s="12" t="s">
        <v>148</v>
      </c>
      <c r="BM547" s="143" t="s">
        <v>1043</v>
      </c>
    </row>
    <row r="548" spans="2:65" s="1" customFormat="1">
      <c r="B548" s="26"/>
      <c r="D548" s="144" t="s">
        <v>150</v>
      </c>
      <c r="F548" s="145" t="s">
        <v>452</v>
      </c>
      <c r="L548" s="26"/>
      <c r="M548" s="146"/>
      <c r="T548" s="50"/>
      <c r="AT548" s="12" t="s">
        <v>150</v>
      </c>
      <c r="AU548" s="12" t="s">
        <v>83</v>
      </c>
    </row>
    <row r="549" spans="2:65" s="10" customFormat="1" ht="25.95" customHeight="1">
      <c r="B549" s="123"/>
      <c r="D549" s="124" t="s">
        <v>74</v>
      </c>
      <c r="E549" s="125" t="s">
        <v>1044</v>
      </c>
      <c r="F549" s="125" t="s">
        <v>1045</v>
      </c>
      <c r="J549" s="126">
        <f>BK549</f>
        <v>0</v>
      </c>
      <c r="L549" s="123"/>
      <c r="M549" s="127"/>
      <c r="P549" s="128">
        <f>SUM(P550:P598)</f>
        <v>5.4463999999999997</v>
      </c>
      <c r="R549" s="128">
        <f>SUM(R550:R598)</f>
        <v>8.9615920000000016E-2</v>
      </c>
      <c r="T549" s="129">
        <f>SUM(T550:T598)</f>
        <v>8.4499999999999992E-2</v>
      </c>
      <c r="AR549" s="124" t="s">
        <v>83</v>
      </c>
      <c r="AT549" s="130" t="s">
        <v>74</v>
      </c>
      <c r="AU549" s="130" t="s">
        <v>75</v>
      </c>
      <c r="AY549" s="124" t="s">
        <v>143</v>
      </c>
      <c r="BK549" s="131">
        <f>SUM(BK550:BK598)</f>
        <v>0</v>
      </c>
    </row>
    <row r="550" spans="2:65" s="1" customFormat="1" ht="55.5" customHeight="1">
      <c r="B550" s="132"/>
      <c r="C550" s="133" t="s">
        <v>1046</v>
      </c>
      <c r="D550" s="133" t="s">
        <v>144</v>
      </c>
      <c r="E550" s="134" t="s">
        <v>816</v>
      </c>
      <c r="F550" s="135" t="s">
        <v>817</v>
      </c>
      <c r="G550" s="136" t="s">
        <v>147</v>
      </c>
      <c r="H550" s="137">
        <v>1</v>
      </c>
      <c r="I550" s="138"/>
      <c r="J550" s="138">
        <f>ROUND(I550*H550,2)</f>
        <v>0</v>
      </c>
      <c r="K550" s="139"/>
      <c r="L550" s="26"/>
      <c r="M550" s="140" t="s">
        <v>1</v>
      </c>
      <c r="N550" s="113" t="s">
        <v>40</v>
      </c>
      <c r="O550" s="141">
        <v>0.48</v>
      </c>
      <c r="P550" s="141">
        <f>O550*H550</f>
        <v>0.48</v>
      </c>
      <c r="Q550" s="141">
        <v>0</v>
      </c>
      <c r="R550" s="141">
        <f>Q550*H550</f>
        <v>0</v>
      </c>
      <c r="S550" s="141">
        <v>2E-3</v>
      </c>
      <c r="T550" s="142">
        <f>S550*H550</f>
        <v>2E-3</v>
      </c>
      <c r="AR550" s="143" t="s">
        <v>148</v>
      </c>
      <c r="AT550" s="143" t="s">
        <v>144</v>
      </c>
      <c r="AU550" s="143" t="s">
        <v>83</v>
      </c>
      <c r="AY550" s="12" t="s">
        <v>143</v>
      </c>
      <c r="BE550" s="86">
        <f>IF(N550="základní",J550,0)</f>
        <v>0</v>
      </c>
      <c r="BF550" s="86">
        <f>IF(N550="snížená",J550,0)</f>
        <v>0</v>
      </c>
      <c r="BG550" s="86">
        <f>IF(N550="zákl. přenesená",J550,0)</f>
        <v>0</v>
      </c>
      <c r="BH550" s="86">
        <f>IF(N550="sníž. přenesená",J550,0)</f>
        <v>0</v>
      </c>
      <c r="BI550" s="86">
        <f>IF(N550="nulová",J550,0)</f>
        <v>0</v>
      </c>
      <c r="BJ550" s="12" t="s">
        <v>83</v>
      </c>
      <c r="BK550" s="86">
        <f>ROUND(I550*H550,2)</f>
        <v>0</v>
      </c>
      <c r="BL550" s="12" t="s">
        <v>148</v>
      </c>
      <c r="BM550" s="143" t="s">
        <v>1047</v>
      </c>
    </row>
    <row r="551" spans="2:65" s="1" customFormat="1">
      <c r="B551" s="26"/>
      <c r="D551" s="144" t="s">
        <v>150</v>
      </c>
      <c r="F551" s="145" t="s">
        <v>819</v>
      </c>
      <c r="L551" s="26"/>
      <c r="M551" s="146"/>
      <c r="T551" s="50"/>
      <c r="AT551" s="12" t="s">
        <v>150</v>
      </c>
      <c r="AU551" s="12" t="s">
        <v>83</v>
      </c>
    </row>
    <row r="552" spans="2:65" s="1" customFormat="1" ht="37.799999999999997" customHeight="1">
      <c r="B552" s="132"/>
      <c r="C552" s="133" t="s">
        <v>1048</v>
      </c>
      <c r="D552" s="133" t="s">
        <v>144</v>
      </c>
      <c r="E552" s="134" t="s">
        <v>821</v>
      </c>
      <c r="F552" s="135" t="s">
        <v>822</v>
      </c>
      <c r="G552" s="136" t="s">
        <v>190</v>
      </c>
      <c r="H552" s="137">
        <v>1.5</v>
      </c>
      <c r="I552" s="138"/>
      <c r="J552" s="138">
        <f>ROUND(I552*H552,2)</f>
        <v>0</v>
      </c>
      <c r="K552" s="139"/>
      <c r="L552" s="26"/>
      <c r="M552" s="140" t="s">
        <v>1</v>
      </c>
      <c r="N552" s="113" t="s">
        <v>40</v>
      </c>
      <c r="O552" s="141">
        <v>0.26500000000000001</v>
      </c>
      <c r="P552" s="141">
        <f>O552*H552</f>
        <v>0.39750000000000002</v>
      </c>
      <c r="Q552" s="141">
        <v>0</v>
      </c>
      <c r="R552" s="141">
        <f>Q552*H552</f>
        <v>0</v>
      </c>
      <c r="S552" s="141">
        <v>8.9999999999999993E-3</v>
      </c>
      <c r="T552" s="142">
        <f>S552*H552</f>
        <v>1.3499999999999998E-2</v>
      </c>
      <c r="AR552" s="143" t="s">
        <v>148</v>
      </c>
      <c r="AT552" s="143" t="s">
        <v>144</v>
      </c>
      <c r="AU552" s="143" t="s">
        <v>83</v>
      </c>
      <c r="AY552" s="12" t="s">
        <v>143</v>
      </c>
      <c r="BE552" s="86">
        <f>IF(N552="základní",J552,0)</f>
        <v>0</v>
      </c>
      <c r="BF552" s="86">
        <f>IF(N552="snížená",J552,0)</f>
        <v>0</v>
      </c>
      <c r="BG552" s="86">
        <f>IF(N552="zákl. přenesená",J552,0)</f>
        <v>0</v>
      </c>
      <c r="BH552" s="86">
        <f>IF(N552="sníž. přenesená",J552,0)</f>
        <v>0</v>
      </c>
      <c r="BI552" s="86">
        <f>IF(N552="nulová",J552,0)</f>
        <v>0</v>
      </c>
      <c r="BJ552" s="12" t="s">
        <v>83</v>
      </c>
      <c r="BK552" s="86">
        <f>ROUND(I552*H552,2)</f>
        <v>0</v>
      </c>
      <c r="BL552" s="12" t="s">
        <v>148</v>
      </c>
      <c r="BM552" s="143" t="s">
        <v>1049</v>
      </c>
    </row>
    <row r="553" spans="2:65" s="1" customFormat="1">
      <c r="B553" s="26"/>
      <c r="D553" s="144" t="s">
        <v>150</v>
      </c>
      <c r="F553" s="145" t="s">
        <v>824</v>
      </c>
      <c r="L553" s="26"/>
      <c r="M553" s="146"/>
      <c r="T553" s="50"/>
      <c r="AT553" s="12" t="s">
        <v>150</v>
      </c>
      <c r="AU553" s="12" t="s">
        <v>83</v>
      </c>
    </row>
    <row r="554" spans="2:65" s="1" customFormat="1" ht="49.05" customHeight="1">
      <c r="B554" s="132"/>
      <c r="C554" s="133" t="s">
        <v>1050</v>
      </c>
      <c r="D554" s="133" t="s">
        <v>144</v>
      </c>
      <c r="E554" s="134" t="s">
        <v>826</v>
      </c>
      <c r="F554" s="135" t="s">
        <v>827</v>
      </c>
      <c r="G554" s="136" t="s">
        <v>190</v>
      </c>
      <c r="H554" s="137">
        <v>1.5</v>
      </c>
      <c r="I554" s="138"/>
      <c r="J554" s="138">
        <f>ROUND(I554*H554,2)</f>
        <v>0</v>
      </c>
      <c r="K554" s="139"/>
      <c r="L554" s="26"/>
      <c r="M554" s="140" t="s">
        <v>1</v>
      </c>
      <c r="N554" s="113" t="s">
        <v>40</v>
      </c>
      <c r="O554" s="141">
        <v>0.18</v>
      </c>
      <c r="P554" s="141">
        <f>O554*H554</f>
        <v>0.27</v>
      </c>
      <c r="Q554" s="141">
        <v>0</v>
      </c>
      <c r="R554" s="141">
        <f>Q554*H554</f>
        <v>0</v>
      </c>
      <c r="S554" s="141">
        <v>0.04</v>
      </c>
      <c r="T554" s="142">
        <f>S554*H554</f>
        <v>0.06</v>
      </c>
      <c r="AR554" s="143" t="s">
        <v>148</v>
      </c>
      <c r="AT554" s="143" t="s">
        <v>144</v>
      </c>
      <c r="AU554" s="143" t="s">
        <v>83</v>
      </c>
      <c r="AY554" s="12" t="s">
        <v>143</v>
      </c>
      <c r="BE554" s="86">
        <f>IF(N554="základní",J554,0)</f>
        <v>0</v>
      </c>
      <c r="BF554" s="86">
        <f>IF(N554="snížená",J554,0)</f>
        <v>0</v>
      </c>
      <c r="BG554" s="86">
        <f>IF(N554="zákl. přenesená",J554,0)</f>
        <v>0</v>
      </c>
      <c r="BH554" s="86">
        <f>IF(N554="sníž. přenesená",J554,0)</f>
        <v>0</v>
      </c>
      <c r="BI554" s="86">
        <f>IF(N554="nulová",J554,0)</f>
        <v>0</v>
      </c>
      <c r="BJ554" s="12" t="s">
        <v>83</v>
      </c>
      <c r="BK554" s="86">
        <f>ROUND(I554*H554,2)</f>
        <v>0</v>
      </c>
      <c r="BL554" s="12" t="s">
        <v>148</v>
      </c>
      <c r="BM554" s="143" t="s">
        <v>1051</v>
      </c>
    </row>
    <row r="555" spans="2:65" s="1" customFormat="1">
      <c r="B555" s="26"/>
      <c r="D555" s="144" t="s">
        <v>150</v>
      </c>
      <c r="F555" s="145" t="s">
        <v>829</v>
      </c>
      <c r="L555" s="26"/>
      <c r="M555" s="146"/>
      <c r="T555" s="50"/>
      <c r="AT555" s="12" t="s">
        <v>150</v>
      </c>
      <c r="AU555" s="12" t="s">
        <v>83</v>
      </c>
    </row>
    <row r="556" spans="2:65" s="1" customFormat="1" ht="37.799999999999997" customHeight="1">
      <c r="B556" s="132"/>
      <c r="C556" s="133" t="s">
        <v>1052</v>
      </c>
      <c r="D556" s="133" t="s">
        <v>144</v>
      </c>
      <c r="E556" s="134" t="s">
        <v>831</v>
      </c>
      <c r="F556" s="135" t="s">
        <v>832</v>
      </c>
      <c r="G556" s="136" t="s">
        <v>147</v>
      </c>
      <c r="H556" s="137">
        <v>1</v>
      </c>
      <c r="I556" s="138"/>
      <c r="J556" s="138">
        <f>ROUND(I556*H556,2)</f>
        <v>0</v>
      </c>
      <c r="K556" s="139"/>
      <c r="L556" s="26"/>
      <c r="M556" s="140" t="s">
        <v>1</v>
      </c>
      <c r="N556" s="113" t="s">
        <v>40</v>
      </c>
      <c r="O556" s="141">
        <v>0.378</v>
      </c>
      <c r="P556" s="141">
        <f>O556*H556</f>
        <v>0.378</v>
      </c>
      <c r="Q556" s="141">
        <v>0</v>
      </c>
      <c r="R556" s="141">
        <f>Q556*H556</f>
        <v>0</v>
      </c>
      <c r="S556" s="141">
        <v>0</v>
      </c>
      <c r="T556" s="142">
        <f>S556*H556</f>
        <v>0</v>
      </c>
      <c r="AR556" s="143" t="s">
        <v>148</v>
      </c>
      <c r="AT556" s="143" t="s">
        <v>144</v>
      </c>
      <c r="AU556" s="143" t="s">
        <v>83</v>
      </c>
      <c r="AY556" s="12" t="s">
        <v>143</v>
      </c>
      <c r="BE556" s="86">
        <f>IF(N556="základní",J556,0)</f>
        <v>0</v>
      </c>
      <c r="BF556" s="86">
        <f>IF(N556="snížená",J556,0)</f>
        <v>0</v>
      </c>
      <c r="BG556" s="86">
        <f>IF(N556="zákl. přenesená",J556,0)</f>
        <v>0</v>
      </c>
      <c r="BH556" s="86">
        <f>IF(N556="sníž. přenesená",J556,0)</f>
        <v>0</v>
      </c>
      <c r="BI556" s="86">
        <f>IF(N556="nulová",J556,0)</f>
        <v>0</v>
      </c>
      <c r="BJ556" s="12" t="s">
        <v>83</v>
      </c>
      <c r="BK556" s="86">
        <f>ROUND(I556*H556,2)</f>
        <v>0</v>
      </c>
      <c r="BL556" s="12" t="s">
        <v>148</v>
      </c>
      <c r="BM556" s="143" t="s">
        <v>1053</v>
      </c>
    </row>
    <row r="557" spans="2:65" s="1" customFormat="1">
      <c r="B557" s="26"/>
      <c r="D557" s="144" t="s">
        <v>150</v>
      </c>
      <c r="F557" s="145" t="s">
        <v>834</v>
      </c>
      <c r="L557" s="26"/>
      <c r="M557" s="146"/>
      <c r="T557" s="50"/>
      <c r="AT557" s="12" t="s">
        <v>150</v>
      </c>
      <c r="AU557" s="12" t="s">
        <v>83</v>
      </c>
    </row>
    <row r="558" spans="2:65" s="1" customFormat="1" ht="16.5" customHeight="1">
      <c r="B558" s="132"/>
      <c r="C558" s="147" t="s">
        <v>1054</v>
      </c>
      <c r="D558" s="147" t="s">
        <v>166</v>
      </c>
      <c r="E558" s="148" t="s">
        <v>1055</v>
      </c>
      <c r="F558" s="149" t="s">
        <v>1056</v>
      </c>
      <c r="G558" s="150" t="s">
        <v>147</v>
      </c>
      <c r="H558" s="151">
        <v>1</v>
      </c>
      <c r="I558" s="152"/>
      <c r="J558" s="152">
        <f t="shared" ref="J558:J563" si="30">ROUND(I558*H558,2)</f>
        <v>0</v>
      </c>
      <c r="K558" s="153"/>
      <c r="L558" s="154"/>
      <c r="M558" s="155" t="s">
        <v>1</v>
      </c>
      <c r="N558" s="156" t="s">
        <v>40</v>
      </c>
      <c r="O558" s="141">
        <v>0</v>
      </c>
      <c r="P558" s="141">
        <f t="shared" ref="P558:P563" si="31">O558*H558</f>
        <v>0</v>
      </c>
      <c r="Q558" s="141">
        <v>0</v>
      </c>
      <c r="R558" s="141">
        <f t="shared" ref="R558:R563" si="32">Q558*H558</f>
        <v>0</v>
      </c>
      <c r="S558" s="141">
        <v>0</v>
      </c>
      <c r="T558" s="142">
        <f t="shared" ref="T558:T563" si="33">S558*H558</f>
        <v>0</v>
      </c>
      <c r="AR558" s="143" t="s">
        <v>169</v>
      </c>
      <c r="AT558" s="143" t="s">
        <v>166</v>
      </c>
      <c r="AU558" s="143" t="s">
        <v>83</v>
      </c>
      <c r="AY558" s="12" t="s">
        <v>143</v>
      </c>
      <c r="BE558" s="86">
        <f t="shared" ref="BE558:BE563" si="34">IF(N558="základní",J558,0)</f>
        <v>0</v>
      </c>
      <c r="BF558" s="86">
        <f t="shared" ref="BF558:BF563" si="35">IF(N558="snížená",J558,0)</f>
        <v>0</v>
      </c>
      <c r="BG558" s="86">
        <f t="shared" ref="BG558:BG563" si="36">IF(N558="zákl. přenesená",J558,0)</f>
        <v>0</v>
      </c>
      <c r="BH558" s="86">
        <f t="shared" ref="BH558:BH563" si="37">IF(N558="sníž. přenesená",J558,0)</f>
        <v>0</v>
      </c>
      <c r="BI558" s="86">
        <f t="shared" ref="BI558:BI563" si="38">IF(N558="nulová",J558,0)</f>
        <v>0</v>
      </c>
      <c r="BJ558" s="12" t="s">
        <v>83</v>
      </c>
      <c r="BK558" s="86">
        <f t="shared" ref="BK558:BK563" si="39">ROUND(I558*H558,2)</f>
        <v>0</v>
      </c>
      <c r="BL558" s="12" t="s">
        <v>148</v>
      </c>
      <c r="BM558" s="143" t="s">
        <v>1057</v>
      </c>
    </row>
    <row r="559" spans="2:65" s="1" customFormat="1" ht="16.5" customHeight="1">
      <c r="B559" s="132"/>
      <c r="C559" s="147" t="s">
        <v>1058</v>
      </c>
      <c r="D559" s="147" t="s">
        <v>166</v>
      </c>
      <c r="E559" s="148" t="s">
        <v>840</v>
      </c>
      <c r="F559" s="149" t="s">
        <v>841</v>
      </c>
      <c r="G559" s="150" t="s">
        <v>147</v>
      </c>
      <c r="H559" s="151">
        <v>1</v>
      </c>
      <c r="I559" s="152"/>
      <c r="J559" s="152">
        <f t="shared" si="30"/>
        <v>0</v>
      </c>
      <c r="K559" s="153"/>
      <c r="L559" s="154"/>
      <c r="M559" s="155" t="s">
        <v>1</v>
      </c>
      <c r="N559" s="156" t="s">
        <v>40</v>
      </c>
      <c r="O559" s="141">
        <v>0</v>
      </c>
      <c r="P559" s="141">
        <f t="shared" si="31"/>
        <v>0</v>
      </c>
      <c r="Q559" s="141">
        <v>9.5E-4</v>
      </c>
      <c r="R559" s="141">
        <f t="shared" si="32"/>
        <v>9.5E-4</v>
      </c>
      <c r="S559" s="141">
        <v>0</v>
      </c>
      <c r="T559" s="142">
        <f t="shared" si="33"/>
        <v>0</v>
      </c>
      <c r="AR559" s="143" t="s">
        <v>169</v>
      </c>
      <c r="AT559" s="143" t="s">
        <v>166</v>
      </c>
      <c r="AU559" s="143" t="s">
        <v>83</v>
      </c>
      <c r="AY559" s="12" t="s">
        <v>143</v>
      </c>
      <c r="BE559" s="86">
        <f t="shared" si="34"/>
        <v>0</v>
      </c>
      <c r="BF559" s="86">
        <f t="shared" si="35"/>
        <v>0</v>
      </c>
      <c r="BG559" s="86">
        <f t="shared" si="36"/>
        <v>0</v>
      </c>
      <c r="BH559" s="86">
        <f t="shared" si="37"/>
        <v>0</v>
      </c>
      <c r="BI559" s="86">
        <f t="shared" si="38"/>
        <v>0</v>
      </c>
      <c r="BJ559" s="12" t="s">
        <v>83</v>
      </c>
      <c r="BK559" s="86">
        <f t="shared" si="39"/>
        <v>0</v>
      </c>
      <c r="BL559" s="12" t="s">
        <v>148</v>
      </c>
      <c r="BM559" s="143" t="s">
        <v>1059</v>
      </c>
    </row>
    <row r="560" spans="2:65" s="1" customFormat="1" ht="16.5" customHeight="1">
      <c r="B560" s="132"/>
      <c r="C560" s="147" t="s">
        <v>1060</v>
      </c>
      <c r="D560" s="147" t="s">
        <v>166</v>
      </c>
      <c r="E560" s="148" t="s">
        <v>508</v>
      </c>
      <c r="F560" s="149" t="s">
        <v>509</v>
      </c>
      <c r="G560" s="150" t="s">
        <v>147</v>
      </c>
      <c r="H560" s="151">
        <v>1</v>
      </c>
      <c r="I560" s="152"/>
      <c r="J560" s="152">
        <f t="shared" si="30"/>
        <v>0</v>
      </c>
      <c r="K560" s="153"/>
      <c r="L560" s="154"/>
      <c r="M560" s="155" t="s">
        <v>1</v>
      </c>
      <c r="N560" s="156" t="s">
        <v>40</v>
      </c>
      <c r="O560" s="141">
        <v>0</v>
      </c>
      <c r="P560" s="141">
        <f t="shared" si="31"/>
        <v>0</v>
      </c>
      <c r="Q560" s="141">
        <v>0.03</v>
      </c>
      <c r="R560" s="141">
        <f t="shared" si="32"/>
        <v>0.03</v>
      </c>
      <c r="S560" s="141">
        <v>0</v>
      </c>
      <c r="T560" s="142">
        <f t="shared" si="33"/>
        <v>0</v>
      </c>
      <c r="AR560" s="143" t="s">
        <v>169</v>
      </c>
      <c r="AT560" s="143" t="s">
        <v>166</v>
      </c>
      <c r="AU560" s="143" t="s">
        <v>83</v>
      </c>
      <c r="AY560" s="12" t="s">
        <v>143</v>
      </c>
      <c r="BE560" s="86">
        <f t="shared" si="34"/>
        <v>0</v>
      </c>
      <c r="BF560" s="86">
        <f t="shared" si="35"/>
        <v>0</v>
      </c>
      <c r="BG560" s="86">
        <f t="shared" si="36"/>
        <v>0</v>
      </c>
      <c r="BH560" s="86">
        <f t="shared" si="37"/>
        <v>0</v>
      </c>
      <c r="BI560" s="86">
        <f t="shared" si="38"/>
        <v>0</v>
      </c>
      <c r="BJ560" s="12" t="s">
        <v>83</v>
      </c>
      <c r="BK560" s="86">
        <f t="shared" si="39"/>
        <v>0</v>
      </c>
      <c r="BL560" s="12" t="s">
        <v>148</v>
      </c>
      <c r="BM560" s="143" t="s">
        <v>1061</v>
      </c>
    </row>
    <row r="561" spans="2:65" s="1" customFormat="1" ht="16.5" customHeight="1">
      <c r="B561" s="132"/>
      <c r="C561" s="147" t="s">
        <v>1062</v>
      </c>
      <c r="D561" s="147" t="s">
        <v>166</v>
      </c>
      <c r="E561" s="148" t="s">
        <v>512</v>
      </c>
      <c r="F561" s="149" t="s">
        <v>513</v>
      </c>
      <c r="G561" s="150" t="s">
        <v>414</v>
      </c>
      <c r="H561" s="151">
        <v>5</v>
      </c>
      <c r="I561" s="152"/>
      <c r="J561" s="152">
        <f t="shared" si="30"/>
        <v>0</v>
      </c>
      <c r="K561" s="153"/>
      <c r="L561" s="154"/>
      <c r="M561" s="155" t="s">
        <v>1</v>
      </c>
      <c r="N561" s="156" t="s">
        <v>40</v>
      </c>
      <c r="O561" s="141">
        <v>0</v>
      </c>
      <c r="P561" s="141">
        <f t="shared" si="31"/>
        <v>0</v>
      </c>
      <c r="Q561" s="141">
        <v>1E-3</v>
      </c>
      <c r="R561" s="141">
        <f t="shared" si="32"/>
        <v>5.0000000000000001E-3</v>
      </c>
      <c r="S561" s="141">
        <v>0</v>
      </c>
      <c r="T561" s="142">
        <f t="shared" si="33"/>
        <v>0</v>
      </c>
      <c r="AR561" s="143" t="s">
        <v>169</v>
      </c>
      <c r="AT561" s="143" t="s">
        <v>166</v>
      </c>
      <c r="AU561" s="143" t="s">
        <v>83</v>
      </c>
      <c r="AY561" s="12" t="s">
        <v>143</v>
      </c>
      <c r="BE561" s="86">
        <f t="shared" si="34"/>
        <v>0</v>
      </c>
      <c r="BF561" s="86">
        <f t="shared" si="35"/>
        <v>0</v>
      </c>
      <c r="BG561" s="86">
        <f t="shared" si="36"/>
        <v>0</v>
      </c>
      <c r="BH561" s="86">
        <f t="shared" si="37"/>
        <v>0</v>
      </c>
      <c r="BI561" s="86">
        <f t="shared" si="38"/>
        <v>0</v>
      </c>
      <c r="BJ561" s="12" t="s">
        <v>83</v>
      </c>
      <c r="BK561" s="86">
        <f t="shared" si="39"/>
        <v>0</v>
      </c>
      <c r="BL561" s="12" t="s">
        <v>148</v>
      </c>
      <c r="BM561" s="143" t="s">
        <v>1063</v>
      </c>
    </row>
    <row r="562" spans="2:65" s="1" customFormat="1" ht="21.75" customHeight="1">
      <c r="B562" s="132"/>
      <c r="C562" s="147" t="s">
        <v>1064</v>
      </c>
      <c r="D562" s="147" t="s">
        <v>166</v>
      </c>
      <c r="E562" s="148" t="s">
        <v>1065</v>
      </c>
      <c r="F562" s="149" t="s">
        <v>1066</v>
      </c>
      <c r="G562" s="150" t="s">
        <v>1067</v>
      </c>
      <c r="H562" s="151">
        <v>1</v>
      </c>
      <c r="I562" s="152"/>
      <c r="J562" s="152">
        <f t="shared" si="30"/>
        <v>0</v>
      </c>
      <c r="K562" s="153"/>
      <c r="L562" s="154"/>
      <c r="M562" s="155" t="s">
        <v>1</v>
      </c>
      <c r="N562" s="156" t="s">
        <v>40</v>
      </c>
      <c r="O562" s="141">
        <v>0</v>
      </c>
      <c r="P562" s="141">
        <f t="shared" si="31"/>
        <v>0</v>
      </c>
      <c r="Q562" s="141">
        <v>2.5000000000000001E-3</v>
      </c>
      <c r="R562" s="141">
        <f t="shared" si="32"/>
        <v>2.5000000000000001E-3</v>
      </c>
      <c r="S562" s="141">
        <v>0</v>
      </c>
      <c r="T562" s="142">
        <f t="shared" si="33"/>
        <v>0</v>
      </c>
      <c r="AR562" s="143" t="s">
        <v>169</v>
      </c>
      <c r="AT562" s="143" t="s">
        <v>166</v>
      </c>
      <c r="AU562" s="143" t="s">
        <v>83</v>
      </c>
      <c r="AY562" s="12" t="s">
        <v>143</v>
      </c>
      <c r="BE562" s="86">
        <f t="shared" si="34"/>
        <v>0</v>
      </c>
      <c r="BF562" s="86">
        <f t="shared" si="35"/>
        <v>0</v>
      </c>
      <c r="BG562" s="86">
        <f t="shared" si="36"/>
        <v>0</v>
      </c>
      <c r="BH562" s="86">
        <f t="shared" si="37"/>
        <v>0</v>
      </c>
      <c r="BI562" s="86">
        <f t="shared" si="38"/>
        <v>0</v>
      </c>
      <c r="BJ562" s="12" t="s">
        <v>83</v>
      </c>
      <c r="BK562" s="86">
        <f t="shared" si="39"/>
        <v>0</v>
      </c>
      <c r="BL562" s="12" t="s">
        <v>148</v>
      </c>
      <c r="BM562" s="143" t="s">
        <v>1068</v>
      </c>
    </row>
    <row r="563" spans="2:65" s="1" customFormat="1" ht="24.15" customHeight="1">
      <c r="B563" s="132"/>
      <c r="C563" s="133" t="s">
        <v>1069</v>
      </c>
      <c r="D563" s="133" t="s">
        <v>144</v>
      </c>
      <c r="E563" s="134" t="s">
        <v>1070</v>
      </c>
      <c r="F563" s="135" t="s">
        <v>1071</v>
      </c>
      <c r="G563" s="136" t="s">
        <v>190</v>
      </c>
      <c r="H563" s="137">
        <v>1</v>
      </c>
      <c r="I563" s="138"/>
      <c r="J563" s="138">
        <f t="shared" si="30"/>
        <v>0</v>
      </c>
      <c r="K563" s="139"/>
      <c r="L563" s="26"/>
      <c r="M563" s="140" t="s">
        <v>1</v>
      </c>
      <c r="N563" s="113" t="s">
        <v>40</v>
      </c>
      <c r="O563" s="141">
        <v>9.8000000000000004E-2</v>
      </c>
      <c r="P563" s="141">
        <f t="shared" si="31"/>
        <v>9.8000000000000004E-2</v>
      </c>
      <c r="Q563" s="141">
        <v>0</v>
      </c>
      <c r="R563" s="141">
        <f t="shared" si="32"/>
        <v>0</v>
      </c>
      <c r="S563" s="141">
        <v>8.9999999999999993E-3</v>
      </c>
      <c r="T563" s="142">
        <f t="shared" si="33"/>
        <v>8.9999999999999993E-3</v>
      </c>
      <c r="AR563" s="143" t="s">
        <v>148</v>
      </c>
      <c r="AT563" s="143" t="s">
        <v>144</v>
      </c>
      <c r="AU563" s="143" t="s">
        <v>83</v>
      </c>
      <c r="AY563" s="12" t="s">
        <v>143</v>
      </c>
      <c r="BE563" s="86">
        <f t="shared" si="34"/>
        <v>0</v>
      </c>
      <c r="BF563" s="86">
        <f t="shared" si="35"/>
        <v>0</v>
      </c>
      <c r="BG563" s="86">
        <f t="shared" si="36"/>
        <v>0</v>
      </c>
      <c r="BH563" s="86">
        <f t="shared" si="37"/>
        <v>0</v>
      </c>
      <c r="BI563" s="86">
        <f t="shared" si="38"/>
        <v>0</v>
      </c>
      <c r="BJ563" s="12" t="s">
        <v>83</v>
      </c>
      <c r="BK563" s="86">
        <f t="shared" si="39"/>
        <v>0</v>
      </c>
      <c r="BL563" s="12" t="s">
        <v>148</v>
      </c>
      <c r="BM563" s="143" t="s">
        <v>1072</v>
      </c>
    </row>
    <row r="564" spans="2:65" s="1" customFormat="1">
      <c r="B564" s="26"/>
      <c r="D564" s="144" t="s">
        <v>150</v>
      </c>
      <c r="F564" s="145" t="s">
        <v>1073</v>
      </c>
      <c r="L564" s="26"/>
      <c r="M564" s="146"/>
      <c r="T564" s="50"/>
      <c r="AT564" s="12" t="s">
        <v>150</v>
      </c>
      <c r="AU564" s="12" t="s">
        <v>83</v>
      </c>
    </row>
    <row r="565" spans="2:65" s="1" customFormat="1" ht="37.799999999999997" customHeight="1">
      <c r="B565" s="132"/>
      <c r="C565" s="133" t="s">
        <v>1074</v>
      </c>
      <c r="D565" s="133" t="s">
        <v>144</v>
      </c>
      <c r="E565" s="134" t="s">
        <v>848</v>
      </c>
      <c r="F565" s="135" t="s">
        <v>849</v>
      </c>
      <c r="G565" s="136" t="s">
        <v>190</v>
      </c>
      <c r="H565" s="137">
        <v>4.5</v>
      </c>
      <c r="I565" s="138"/>
      <c r="J565" s="138">
        <f>ROUND(I565*H565,2)</f>
        <v>0</v>
      </c>
      <c r="K565" s="139"/>
      <c r="L565" s="26"/>
      <c r="M565" s="140" t="s">
        <v>1</v>
      </c>
      <c r="N565" s="113" t="s">
        <v>40</v>
      </c>
      <c r="O565" s="141">
        <v>5.0999999999999997E-2</v>
      </c>
      <c r="P565" s="141">
        <f>O565*H565</f>
        <v>0.22949999999999998</v>
      </c>
      <c r="Q565" s="141">
        <v>7.8200000000000006E-3</v>
      </c>
      <c r="R565" s="141">
        <f>Q565*H565</f>
        <v>3.5189999999999999E-2</v>
      </c>
      <c r="S565" s="141">
        <v>0</v>
      </c>
      <c r="T565" s="142">
        <f>S565*H565</f>
        <v>0</v>
      </c>
      <c r="AR565" s="143" t="s">
        <v>148</v>
      </c>
      <c r="AT565" s="143" t="s">
        <v>144</v>
      </c>
      <c r="AU565" s="143" t="s">
        <v>83</v>
      </c>
      <c r="AY565" s="12" t="s">
        <v>143</v>
      </c>
      <c r="BE565" s="86">
        <f>IF(N565="základní",J565,0)</f>
        <v>0</v>
      </c>
      <c r="BF565" s="86">
        <f>IF(N565="snížená",J565,0)</f>
        <v>0</v>
      </c>
      <c r="BG565" s="86">
        <f>IF(N565="zákl. přenesená",J565,0)</f>
        <v>0</v>
      </c>
      <c r="BH565" s="86">
        <f>IF(N565="sníž. přenesená",J565,0)</f>
        <v>0</v>
      </c>
      <c r="BI565" s="86">
        <f>IF(N565="nulová",J565,0)</f>
        <v>0</v>
      </c>
      <c r="BJ565" s="12" t="s">
        <v>83</v>
      </c>
      <c r="BK565" s="86">
        <f>ROUND(I565*H565,2)</f>
        <v>0</v>
      </c>
      <c r="BL565" s="12" t="s">
        <v>148</v>
      </c>
      <c r="BM565" s="143" t="s">
        <v>1075</v>
      </c>
    </row>
    <row r="566" spans="2:65" s="1" customFormat="1">
      <c r="B566" s="26"/>
      <c r="D566" s="144" t="s">
        <v>150</v>
      </c>
      <c r="F566" s="145" t="s">
        <v>851</v>
      </c>
      <c r="L566" s="26"/>
      <c r="M566" s="146"/>
      <c r="T566" s="50"/>
      <c r="AT566" s="12" t="s">
        <v>150</v>
      </c>
      <c r="AU566" s="12" t="s">
        <v>83</v>
      </c>
    </row>
    <row r="567" spans="2:65" s="1" customFormat="1" ht="24.15" customHeight="1">
      <c r="B567" s="132"/>
      <c r="C567" s="133" t="s">
        <v>1076</v>
      </c>
      <c r="D567" s="133" t="s">
        <v>144</v>
      </c>
      <c r="E567" s="134" t="s">
        <v>225</v>
      </c>
      <c r="F567" s="135" t="s">
        <v>226</v>
      </c>
      <c r="G567" s="136" t="s">
        <v>190</v>
      </c>
      <c r="H567" s="137">
        <v>0.7</v>
      </c>
      <c r="I567" s="138"/>
      <c r="J567" s="138">
        <f>ROUND(I567*H567,2)</f>
        <v>0</v>
      </c>
      <c r="K567" s="139"/>
      <c r="L567" s="26"/>
      <c r="M567" s="140" t="s">
        <v>1</v>
      </c>
      <c r="N567" s="113" t="s">
        <v>40</v>
      </c>
      <c r="O567" s="141">
        <v>9.1999999999999998E-2</v>
      </c>
      <c r="P567" s="141">
        <f>O567*H567</f>
        <v>6.4399999999999999E-2</v>
      </c>
      <c r="Q567" s="141">
        <v>0</v>
      </c>
      <c r="R567" s="141">
        <f>Q567*H567</f>
        <v>0</v>
      </c>
      <c r="S567" s="141">
        <v>0</v>
      </c>
      <c r="T567" s="142">
        <f>S567*H567</f>
        <v>0</v>
      </c>
      <c r="AR567" s="143" t="s">
        <v>148</v>
      </c>
      <c r="AT567" s="143" t="s">
        <v>144</v>
      </c>
      <c r="AU567" s="143" t="s">
        <v>83</v>
      </c>
      <c r="AY567" s="12" t="s">
        <v>143</v>
      </c>
      <c r="BE567" s="86">
        <f>IF(N567="základní",J567,0)</f>
        <v>0</v>
      </c>
      <c r="BF567" s="86">
        <f>IF(N567="snížená",J567,0)</f>
        <v>0</v>
      </c>
      <c r="BG567" s="86">
        <f>IF(N567="zákl. přenesená",J567,0)</f>
        <v>0</v>
      </c>
      <c r="BH567" s="86">
        <f>IF(N567="sníž. přenesená",J567,0)</f>
        <v>0</v>
      </c>
      <c r="BI567" s="86">
        <f>IF(N567="nulová",J567,0)</f>
        <v>0</v>
      </c>
      <c r="BJ567" s="12" t="s">
        <v>83</v>
      </c>
      <c r="BK567" s="86">
        <f>ROUND(I567*H567,2)</f>
        <v>0</v>
      </c>
      <c r="BL567" s="12" t="s">
        <v>148</v>
      </c>
      <c r="BM567" s="143" t="s">
        <v>1077</v>
      </c>
    </row>
    <row r="568" spans="2:65" s="1" customFormat="1">
      <c r="B568" s="26"/>
      <c r="D568" s="144" t="s">
        <v>150</v>
      </c>
      <c r="F568" s="145" t="s">
        <v>228</v>
      </c>
      <c r="L568" s="26"/>
      <c r="M568" s="146"/>
      <c r="T568" s="50"/>
      <c r="AT568" s="12" t="s">
        <v>150</v>
      </c>
      <c r="AU568" s="12" t="s">
        <v>83</v>
      </c>
    </row>
    <row r="569" spans="2:65" s="1" customFormat="1" ht="44.25" customHeight="1">
      <c r="B569" s="132"/>
      <c r="C569" s="133" t="s">
        <v>1078</v>
      </c>
      <c r="D569" s="133" t="s">
        <v>144</v>
      </c>
      <c r="E569" s="134" t="s">
        <v>551</v>
      </c>
      <c r="F569" s="135" t="s">
        <v>552</v>
      </c>
      <c r="G569" s="136" t="s">
        <v>190</v>
      </c>
      <c r="H569" s="137">
        <v>2</v>
      </c>
      <c r="I569" s="138"/>
      <c r="J569" s="138">
        <f>ROUND(I569*H569,2)</f>
        <v>0</v>
      </c>
      <c r="K569" s="139"/>
      <c r="L569" s="26"/>
      <c r="M569" s="140" t="s">
        <v>1</v>
      </c>
      <c r="N569" s="113" t="s">
        <v>40</v>
      </c>
      <c r="O569" s="141">
        <v>0.19</v>
      </c>
      <c r="P569" s="141">
        <f>O569*H569</f>
        <v>0.38</v>
      </c>
      <c r="Q569" s="141">
        <v>0</v>
      </c>
      <c r="R569" s="141">
        <f>Q569*H569</f>
        <v>0</v>
      </c>
      <c r="S569" s="141">
        <v>0</v>
      </c>
      <c r="T569" s="142">
        <f>S569*H569</f>
        <v>0</v>
      </c>
      <c r="AR569" s="143" t="s">
        <v>148</v>
      </c>
      <c r="AT569" s="143" t="s">
        <v>144</v>
      </c>
      <c r="AU569" s="143" t="s">
        <v>83</v>
      </c>
      <c r="AY569" s="12" t="s">
        <v>143</v>
      </c>
      <c r="BE569" s="86">
        <f>IF(N569="základní",J569,0)</f>
        <v>0</v>
      </c>
      <c r="BF569" s="86">
        <f>IF(N569="snížená",J569,0)</f>
        <v>0</v>
      </c>
      <c r="BG569" s="86">
        <f>IF(N569="zákl. přenesená",J569,0)</f>
        <v>0</v>
      </c>
      <c r="BH569" s="86">
        <f>IF(N569="sníž. přenesená",J569,0)</f>
        <v>0</v>
      </c>
      <c r="BI569" s="86">
        <f>IF(N569="nulová",J569,0)</f>
        <v>0</v>
      </c>
      <c r="BJ569" s="12" t="s">
        <v>83</v>
      </c>
      <c r="BK569" s="86">
        <f>ROUND(I569*H569,2)</f>
        <v>0</v>
      </c>
      <c r="BL569" s="12" t="s">
        <v>148</v>
      </c>
      <c r="BM569" s="143" t="s">
        <v>1079</v>
      </c>
    </row>
    <row r="570" spans="2:65" s="1" customFormat="1">
      <c r="B570" s="26"/>
      <c r="D570" s="144" t="s">
        <v>150</v>
      </c>
      <c r="F570" s="145" t="s">
        <v>554</v>
      </c>
      <c r="L570" s="26"/>
      <c r="M570" s="146"/>
      <c r="T570" s="50"/>
      <c r="AT570" s="12" t="s">
        <v>150</v>
      </c>
      <c r="AU570" s="12" t="s">
        <v>83</v>
      </c>
    </row>
    <row r="571" spans="2:65" s="1" customFormat="1" ht="44.25" customHeight="1">
      <c r="B571" s="132"/>
      <c r="C571" s="133" t="s">
        <v>1080</v>
      </c>
      <c r="D571" s="133" t="s">
        <v>144</v>
      </c>
      <c r="E571" s="134" t="s">
        <v>198</v>
      </c>
      <c r="F571" s="135" t="s">
        <v>199</v>
      </c>
      <c r="G571" s="136" t="s">
        <v>190</v>
      </c>
      <c r="H571" s="137">
        <v>4</v>
      </c>
      <c r="I571" s="138"/>
      <c r="J571" s="138">
        <f>ROUND(I571*H571,2)</f>
        <v>0</v>
      </c>
      <c r="K571" s="139"/>
      <c r="L571" s="26"/>
      <c r="M571" s="140" t="s">
        <v>1</v>
      </c>
      <c r="N571" s="113" t="s">
        <v>40</v>
      </c>
      <c r="O571" s="141">
        <v>0.126</v>
      </c>
      <c r="P571" s="141">
        <f>O571*H571</f>
        <v>0.504</v>
      </c>
      <c r="Q571" s="141">
        <v>0</v>
      </c>
      <c r="R571" s="141">
        <f>Q571*H571</f>
        <v>0</v>
      </c>
      <c r="S571" s="141">
        <v>0</v>
      </c>
      <c r="T571" s="142">
        <f>S571*H571</f>
        <v>0</v>
      </c>
      <c r="AR571" s="143" t="s">
        <v>148</v>
      </c>
      <c r="AT571" s="143" t="s">
        <v>144</v>
      </c>
      <c r="AU571" s="143" t="s">
        <v>83</v>
      </c>
      <c r="AY571" s="12" t="s">
        <v>143</v>
      </c>
      <c r="BE571" s="86">
        <f>IF(N571="základní",J571,0)</f>
        <v>0</v>
      </c>
      <c r="BF571" s="86">
        <f>IF(N571="snížená",J571,0)</f>
        <v>0</v>
      </c>
      <c r="BG571" s="86">
        <f>IF(N571="zákl. přenesená",J571,0)</f>
        <v>0</v>
      </c>
      <c r="BH571" s="86">
        <f>IF(N571="sníž. přenesená",J571,0)</f>
        <v>0</v>
      </c>
      <c r="BI571" s="86">
        <f>IF(N571="nulová",J571,0)</f>
        <v>0</v>
      </c>
      <c r="BJ571" s="12" t="s">
        <v>83</v>
      </c>
      <c r="BK571" s="86">
        <f>ROUND(I571*H571,2)</f>
        <v>0</v>
      </c>
      <c r="BL571" s="12" t="s">
        <v>148</v>
      </c>
      <c r="BM571" s="143" t="s">
        <v>1081</v>
      </c>
    </row>
    <row r="572" spans="2:65" s="1" customFormat="1">
      <c r="B572" s="26"/>
      <c r="D572" s="144" t="s">
        <v>150</v>
      </c>
      <c r="F572" s="145" t="s">
        <v>201</v>
      </c>
      <c r="L572" s="26"/>
      <c r="M572" s="146"/>
      <c r="T572" s="50"/>
      <c r="AT572" s="12" t="s">
        <v>150</v>
      </c>
      <c r="AU572" s="12" t="s">
        <v>83</v>
      </c>
    </row>
    <row r="573" spans="2:65" s="1" customFormat="1" ht="16.5" customHeight="1">
      <c r="B573" s="132"/>
      <c r="C573" s="147" t="s">
        <v>1082</v>
      </c>
      <c r="D573" s="147" t="s">
        <v>166</v>
      </c>
      <c r="E573" s="148" t="s">
        <v>208</v>
      </c>
      <c r="F573" s="149" t="s">
        <v>209</v>
      </c>
      <c r="G573" s="150" t="s">
        <v>210</v>
      </c>
      <c r="H573" s="151">
        <v>2E-3</v>
      </c>
      <c r="I573" s="152"/>
      <c r="J573" s="152">
        <f>ROUND(I573*H573,2)</f>
        <v>0</v>
      </c>
      <c r="K573" s="153"/>
      <c r="L573" s="154"/>
      <c r="M573" s="155" t="s">
        <v>1</v>
      </c>
      <c r="N573" s="156" t="s">
        <v>40</v>
      </c>
      <c r="O573" s="141">
        <v>0</v>
      </c>
      <c r="P573" s="141">
        <f>O573*H573</f>
        <v>0</v>
      </c>
      <c r="Q573" s="141">
        <v>3.7779600000000002</v>
      </c>
      <c r="R573" s="141">
        <f>Q573*H573</f>
        <v>7.5559200000000007E-3</v>
      </c>
      <c r="S573" s="141">
        <v>0</v>
      </c>
      <c r="T573" s="142">
        <f>S573*H573</f>
        <v>0</v>
      </c>
      <c r="AR573" s="143" t="s">
        <v>169</v>
      </c>
      <c r="AT573" s="143" t="s">
        <v>166</v>
      </c>
      <c r="AU573" s="143" t="s">
        <v>83</v>
      </c>
      <c r="AY573" s="12" t="s">
        <v>143</v>
      </c>
      <c r="BE573" s="86">
        <f>IF(N573="základní",J573,0)</f>
        <v>0</v>
      </c>
      <c r="BF573" s="86">
        <f>IF(N573="snížená",J573,0)</f>
        <v>0</v>
      </c>
      <c r="BG573" s="86">
        <f>IF(N573="zákl. přenesená",J573,0)</f>
        <v>0</v>
      </c>
      <c r="BH573" s="86">
        <f>IF(N573="sníž. přenesená",J573,0)</f>
        <v>0</v>
      </c>
      <c r="BI573" s="86">
        <f>IF(N573="nulová",J573,0)</f>
        <v>0</v>
      </c>
      <c r="BJ573" s="12" t="s">
        <v>83</v>
      </c>
      <c r="BK573" s="86">
        <f>ROUND(I573*H573,2)</f>
        <v>0</v>
      </c>
      <c r="BL573" s="12" t="s">
        <v>148</v>
      </c>
      <c r="BM573" s="143" t="s">
        <v>1083</v>
      </c>
    </row>
    <row r="574" spans="2:65" s="1" customFormat="1" ht="16.5" customHeight="1">
      <c r="B574" s="132"/>
      <c r="C574" s="147" t="s">
        <v>1084</v>
      </c>
      <c r="D574" s="147" t="s">
        <v>166</v>
      </c>
      <c r="E574" s="148" t="s">
        <v>946</v>
      </c>
      <c r="F574" s="149" t="s">
        <v>947</v>
      </c>
      <c r="G574" s="150" t="s">
        <v>190</v>
      </c>
      <c r="H574" s="151">
        <v>4</v>
      </c>
      <c r="I574" s="152"/>
      <c r="J574" s="152">
        <f>ROUND(I574*H574,2)</f>
        <v>0</v>
      </c>
      <c r="K574" s="153"/>
      <c r="L574" s="154"/>
      <c r="M574" s="155" t="s">
        <v>1</v>
      </c>
      <c r="N574" s="156" t="s">
        <v>40</v>
      </c>
      <c r="O574" s="141">
        <v>0</v>
      </c>
      <c r="P574" s="141">
        <f>O574*H574</f>
        <v>0</v>
      </c>
      <c r="Q574" s="141">
        <v>0</v>
      </c>
      <c r="R574" s="141">
        <f>Q574*H574</f>
        <v>0</v>
      </c>
      <c r="S574" s="141">
        <v>0</v>
      </c>
      <c r="T574" s="142">
        <f>S574*H574</f>
        <v>0</v>
      </c>
      <c r="AR574" s="143" t="s">
        <v>169</v>
      </c>
      <c r="AT574" s="143" t="s">
        <v>166</v>
      </c>
      <c r="AU574" s="143" t="s">
        <v>83</v>
      </c>
      <c r="AY574" s="12" t="s">
        <v>143</v>
      </c>
      <c r="BE574" s="86">
        <f>IF(N574="základní",J574,0)</f>
        <v>0</v>
      </c>
      <c r="BF574" s="86">
        <f>IF(N574="snížená",J574,0)</f>
        <v>0</v>
      </c>
      <c r="BG574" s="86">
        <f>IF(N574="zákl. přenesená",J574,0)</f>
        <v>0</v>
      </c>
      <c r="BH574" s="86">
        <f>IF(N574="sníž. přenesená",J574,0)</f>
        <v>0</v>
      </c>
      <c r="BI574" s="86">
        <f>IF(N574="nulová",J574,0)</f>
        <v>0</v>
      </c>
      <c r="BJ574" s="12" t="s">
        <v>83</v>
      </c>
      <c r="BK574" s="86">
        <f>ROUND(I574*H574,2)</f>
        <v>0</v>
      </c>
      <c r="BL574" s="12" t="s">
        <v>148</v>
      </c>
      <c r="BM574" s="143" t="s">
        <v>1085</v>
      </c>
    </row>
    <row r="575" spans="2:65" s="1" customFormat="1" ht="24.15" customHeight="1">
      <c r="B575" s="132"/>
      <c r="C575" s="133" t="s">
        <v>1086</v>
      </c>
      <c r="D575" s="133" t="s">
        <v>144</v>
      </c>
      <c r="E575" s="134" t="s">
        <v>560</v>
      </c>
      <c r="F575" s="135" t="s">
        <v>561</v>
      </c>
      <c r="G575" s="136" t="s">
        <v>147</v>
      </c>
      <c r="H575" s="137">
        <v>3</v>
      </c>
      <c r="I575" s="138"/>
      <c r="J575" s="138">
        <f>ROUND(I575*H575,2)</f>
        <v>0</v>
      </c>
      <c r="K575" s="139"/>
      <c r="L575" s="26"/>
      <c r="M575" s="140" t="s">
        <v>1</v>
      </c>
      <c r="N575" s="113" t="s">
        <v>40</v>
      </c>
      <c r="O575" s="141">
        <v>1.6E-2</v>
      </c>
      <c r="P575" s="141">
        <f>O575*H575</f>
        <v>4.8000000000000001E-2</v>
      </c>
      <c r="Q575" s="141">
        <v>0</v>
      </c>
      <c r="R575" s="141">
        <f>Q575*H575</f>
        <v>0</v>
      </c>
      <c r="S575" s="141">
        <v>0</v>
      </c>
      <c r="T575" s="142">
        <f>S575*H575</f>
        <v>0</v>
      </c>
      <c r="AR575" s="143" t="s">
        <v>148</v>
      </c>
      <c r="AT575" s="143" t="s">
        <v>144</v>
      </c>
      <c r="AU575" s="143" t="s">
        <v>83</v>
      </c>
      <c r="AY575" s="12" t="s">
        <v>143</v>
      </c>
      <c r="BE575" s="86">
        <f>IF(N575="základní",J575,0)</f>
        <v>0</v>
      </c>
      <c r="BF575" s="86">
        <f>IF(N575="snížená",J575,0)</f>
        <v>0</v>
      </c>
      <c r="BG575" s="86">
        <f>IF(N575="zákl. přenesená",J575,0)</f>
        <v>0</v>
      </c>
      <c r="BH575" s="86">
        <f>IF(N575="sníž. přenesená",J575,0)</f>
        <v>0</v>
      </c>
      <c r="BI575" s="86">
        <f>IF(N575="nulová",J575,0)</f>
        <v>0</v>
      </c>
      <c r="BJ575" s="12" t="s">
        <v>83</v>
      </c>
      <c r="BK575" s="86">
        <f>ROUND(I575*H575,2)</f>
        <v>0</v>
      </c>
      <c r="BL575" s="12" t="s">
        <v>148</v>
      </c>
      <c r="BM575" s="143" t="s">
        <v>1087</v>
      </c>
    </row>
    <row r="576" spans="2:65" s="1" customFormat="1">
      <c r="B576" s="26"/>
      <c r="D576" s="144" t="s">
        <v>150</v>
      </c>
      <c r="F576" s="145" t="s">
        <v>563</v>
      </c>
      <c r="L576" s="26"/>
      <c r="M576" s="146"/>
      <c r="T576" s="50"/>
      <c r="AT576" s="12" t="s">
        <v>150</v>
      </c>
      <c r="AU576" s="12" t="s">
        <v>83</v>
      </c>
    </row>
    <row r="577" spans="2:65" s="1" customFormat="1" ht="16.5" customHeight="1">
      <c r="B577" s="132"/>
      <c r="C577" s="147" t="s">
        <v>1088</v>
      </c>
      <c r="D577" s="147" t="s">
        <v>166</v>
      </c>
      <c r="E577" s="148" t="s">
        <v>870</v>
      </c>
      <c r="F577" s="149" t="s">
        <v>871</v>
      </c>
      <c r="G577" s="150" t="s">
        <v>147</v>
      </c>
      <c r="H577" s="151">
        <v>3</v>
      </c>
      <c r="I577" s="152"/>
      <c r="J577" s="152">
        <f>ROUND(I577*H577,2)</f>
        <v>0</v>
      </c>
      <c r="K577" s="153"/>
      <c r="L577" s="154"/>
      <c r="M577" s="155" t="s">
        <v>1</v>
      </c>
      <c r="N577" s="156" t="s">
        <v>40</v>
      </c>
      <c r="O577" s="141">
        <v>0</v>
      </c>
      <c r="P577" s="141">
        <f>O577*H577</f>
        <v>0</v>
      </c>
      <c r="Q577" s="141">
        <v>1.3999999999999999E-4</v>
      </c>
      <c r="R577" s="141">
        <f>Q577*H577</f>
        <v>4.1999999999999996E-4</v>
      </c>
      <c r="S577" s="141">
        <v>0</v>
      </c>
      <c r="T577" s="142">
        <f>S577*H577</f>
        <v>0</v>
      </c>
      <c r="AR577" s="143" t="s">
        <v>169</v>
      </c>
      <c r="AT577" s="143" t="s">
        <v>166</v>
      </c>
      <c r="AU577" s="143" t="s">
        <v>83</v>
      </c>
      <c r="AY577" s="12" t="s">
        <v>143</v>
      </c>
      <c r="BE577" s="86">
        <f>IF(N577="základní",J577,0)</f>
        <v>0</v>
      </c>
      <c r="BF577" s="86">
        <f>IF(N577="snížená",J577,0)</f>
        <v>0</v>
      </c>
      <c r="BG577" s="86">
        <f>IF(N577="zákl. přenesená",J577,0)</f>
        <v>0</v>
      </c>
      <c r="BH577" s="86">
        <f>IF(N577="sníž. přenesená",J577,0)</f>
        <v>0</v>
      </c>
      <c r="BI577" s="86">
        <f>IF(N577="nulová",J577,0)</f>
        <v>0</v>
      </c>
      <c r="BJ577" s="12" t="s">
        <v>83</v>
      </c>
      <c r="BK577" s="86">
        <f>ROUND(I577*H577,2)</f>
        <v>0</v>
      </c>
      <c r="BL577" s="12" t="s">
        <v>148</v>
      </c>
      <c r="BM577" s="143" t="s">
        <v>1089</v>
      </c>
    </row>
    <row r="578" spans="2:65" s="1" customFormat="1" ht="33" customHeight="1">
      <c r="B578" s="132"/>
      <c r="C578" s="133" t="s">
        <v>1090</v>
      </c>
      <c r="D578" s="133" t="s">
        <v>144</v>
      </c>
      <c r="E578" s="134" t="s">
        <v>874</v>
      </c>
      <c r="F578" s="135" t="s">
        <v>875</v>
      </c>
      <c r="G578" s="136" t="s">
        <v>147</v>
      </c>
      <c r="H578" s="137">
        <v>4</v>
      </c>
      <c r="I578" s="138"/>
      <c r="J578" s="138">
        <f>ROUND(I578*H578,2)</f>
        <v>0</v>
      </c>
      <c r="K578" s="139"/>
      <c r="L578" s="26"/>
      <c r="M578" s="140" t="s">
        <v>1</v>
      </c>
      <c r="N578" s="113" t="s">
        <v>40</v>
      </c>
      <c r="O578" s="141">
        <v>9.1999999999999998E-2</v>
      </c>
      <c r="P578" s="141">
        <f>O578*H578</f>
        <v>0.36799999999999999</v>
      </c>
      <c r="Q578" s="141">
        <v>0</v>
      </c>
      <c r="R578" s="141">
        <f>Q578*H578</f>
        <v>0</v>
      </c>
      <c r="S578" s="141">
        <v>0</v>
      </c>
      <c r="T578" s="142">
        <f>S578*H578</f>
        <v>0</v>
      </c>
      <c r="AR578" s="143" t="s">
        <v>148</v>
      </c>
      <c r="AT578" s="143" t="s">
        <v>144</v>
      </c>
      <c r="AU578" s="143" t="s">
        <v>83</v>
      </c>
      <c r="AY578" s="12" t="s">
        <v>143</v>
      </c>
      <c r="BE578" s="86">
        <f>IF(N578="základní",J578,0)</f>
        <v>0</v>
      </c>
      <c r="BF578" s="86">
        <f>IF(N578="snížená",J578,0)</f>
        <v>0</v>
      </c>
      <c r="BG578" s="86">
        <f>IF(N578="zákl. přenesená",J578,0)</f>
        <v>0</v>
      </c>
      <c r="BH578" s="86">
        <f>IF(N578="sníž. přenesená",J578,0)</f>
        <v>0</v>
      </c>
      <c r="BI578" s="86">
        <f>IF(N578="nulová",J578,0)</f>
        <v>0</v>
      </c>
      <c r="BJ578" s="12" t="s">
        <v>83</v>
      </c>
      <c r="BK578" s="86">
        <f>ROUND(I578*H578,2)</f>
        <v>0</v>
      </c>
      <c r="BL578" s="12" t="s">
        <v>148</v>
      </c>
      <c r="BM578" s="143" t="s">
        <v>1091</v>
      </c>
    </row>
    <row r="579" spans="2:65" s="1" customFormat="1">
      <c r="B579" s="26"/>
      <c r="D579" s="144" t="s">
        <v>150</v>
      </c>
      <c r="F579" s="145" t="s">
        <v>877</v>
      </c>
      <c r="L579" s="26"/>
      <c r="M579" s="146"/>
      <c r="T579" s="50"/>
      <c r="AT579" s="12" t="s">
        <v>150</v>
      </c>
      <c r="AU579" s="12" t="s">
        <v>83</v>
      </c>
    </row>
    <row r="580" spans="2:65" s="1" customFormat="1" ht="33" customHeight="1">
      <c r="B580" s="132"/>
      <c r="C580" s="133" t="s">
        <v>1092</v>
      </c>
      <c r="D580" s="133" t="s">
        <v>144</v>
      </c>
      <c r="E580" s="134" t="s">
        <v>145</v>
      </c>
      <c r="F580" s="135" t="s">
        <v>146</v>
      </c>
      <c r="G580" s="136" t="s">
        <v>147</v>
      </c>
      <c r="H580" s="137">
        <v>1</v>
      </c>
      <c r="I580" s="138"/>
      <c r="J580" s="138">
        <f>ROUND(I580*H580,2)</f>
        <v>0</v>
      </c>
      <c r="K580" s="139"/>
      <c r="L580" s="26"/>
      <c r="M580" s="140" t="s">
        <v>1</v>
      </c>
      <c r="N580" s="113" t="s">
        <v>40</v>
      </c>
      <c r="O580" s="141">
        <v>0.33700000000000002</v>
      </c>
      <c r="P580" s="141">
        <f>O580*H580</f>
        <v>0.33700000000000002</v>
      </c>
      <c r="Q580" s="141">
        <v>0</v>
      </c>
      <c r="R580" s="141">
        <f>Q580*H580</f>
        <v>0</v>
      </c>
      <c r="S580" s="141">
        <v>0</v>
      </c>
      <c r="T580" s="142">
        <f>S580*H580</f>
        <v>0</v>
      </c>
      <c r="AR580" s="143" t="s">
        <v>148</v>
      </c>
      <c r="AT580" s="143" t="s">
        <v>144</v>
      </c>
      <c r="AU580" s="143" t="s">
        <v>83</v>
      </c>
      <c r="AY580" s="12" t="s">
        <v>143</v>
      </c>
      <c r="BE580" s="86">
        <f>IF(N580="základní",J580,0)</f>
        <v>0</v>
      </c>
      <c r="BF580" s="86">
        <f>IF(N580="snížená",J580,0)</f>
        <v>0</v>
      </c>
      <c r="BG580" s="86">
        <f>IF(N580="zákl. přenesená",J580,0)</f>
        <v>0</v>
      </c>
      <c r="BH580" s="86">
        <f>IF(N580="sníž. přenesená",J580,0)</f>
        <v>0</v>
      </c>
      <c r="BI580" s="86">
        <f>IF(N580="nulová",J580,0)</f>
        <v>0</v>
      </c>
      <c r="BJ580" s="12" t="s">
        <v>83</v>
      </c>
      <c r="BK580" s="86">
        <f>ROUND(I580*H580,2)</f>
        <v>0</v>
      </c>
      <c r="BL580" s="12" t="s">
        <v>148</v>
      </c>
      <c r="BM580" s="143" t="s">
        <v>1093</v>
      </c>
    </row>
    <row r="581" spans="2:65" s="1" customFormat="1">
      <c r="B581" s="26"/>
      <c r="D581" s="144" t="s">
        <v>150</v>
      </c>
      <c r="F581" s="145" t="s">
        <v>151</v>
      </c>
      <c r="L581" s="26"/>
      <c r="M581" s="146"/>
      <c r="T581" s="50"/>
      <c r="AT581" s="12" t="s">
        <v>150</v>
      </c>
      <c r="AU581" s="12" t="s">
        <v>83</v>
      </c>
    </row>
    <row r="582" spans="2:65" s="1" customFormat="1" ht="33" customHeight="1">
      <c r="B582" s="132"/>
      <c r="C582" s="133" t="s">
        <v>1094</v>
      </c>
      <c r="D582" s="133" t="s">
        <v>144</v>
      </c>
      <c r="E582" s="134" t="s">
        <v>152</v>
      </c>
      <c r="F582" s="135" t="s">
        <v>153</v>
      </c>
      <c r="G582" s="136" t="s">
        <v>147</v>
      </c>
      <c r="H582" s="137">
        <v>3</v>
      </c>
      <c r="I582" s="138"/>
      <c r="J582" s="138">
        <f>ROUND(I582*H582,2)</f>
        <v>0</v>
      </c>
      <c r="K582" s="139"/>
      <c r="L582" s="26"/>
      <c r="M582" s="140" t="s">
        <v>1</v>
      </c>
      <c r="N582" s="113" t="s">
        <v>40</v>
      </c>
      <c r="O582" s="141">
        <v>0.50600000000000001</v>
      </c>
      <c r="P582" s="141">
        <f>O582*H582</f>
        <v>1.518</v>
      </c>
      <c r="Q582" s="141">
        <v>0</v>
      </c>
      <c r="R582" s="141">
        <f>Q582*H582</f>
        <v>0</v>
      </c>
      <c r="S582" s="141">
        <v>0</v>
      </c>
      <c r="T582" s="142">
        <f>S582*H582</f>
        <v>0</v>
      </c>
      <c r="AR582" s="143" t="s">
        <v>148</v>
      </c>
      <c r="AT582" s="143" t="s">
        <v>144</v>
      </c>
      <c r="AU582" s="143" t="s">
        <v>83</v>
      </c>
      <c r="AY582" s="12" t="s">
        <v>143</v>
      </c>
      <c r="BE582" s="86">
        <f>IF(N582="základní",J582,0)</f>
        <v>0</v>
      </c>
      <c r="BF582" s="86">
        <f>IF(N582="snížená",J582,0)</f>
        <v>0</v>
      </c>
      <c r="BG582" s="86">
        <f>IF(N582="zákl. přenesená",J582,0)</f>
        <v>0</v>
      </c>
      <c r="BH582" s="86">
        <f>IF(N582="sníž. přenesená",J582,0)</f>
        <v>0</v>
      </c>
      <c r="BI582" s="86">
        <f>IF(N582="nulová",J582,0)</f>
        <v>0</v>
      </c>
      <c r="BJ582" s="12" t="s">
        <v>83</v>
      </c>
      <c r="BK582" s="86">
        <f>ROUND(I582*H582,2)</f>
        <v>0</v>
      </c>
      <c r="BL582" s="12" t="s">
        <v>148</v>
      </c>
      <c r="BM582" s="143" t="s">
        <v>1095</v>
      </c>
    </row>
    <row r="583" spans="2:65" s="1" customFormat="1">
      <c r="B583" s="26"/>
      <c r="D583" s="144" t="s">
        <v>150</v>
      </c>
      <c r="F583" s="145" t="s">
        <v>155</v>
      </c>
      <c r="L583" s="26"/>
      <c r="M583" s="146"/>
      <c r="T583" s="50"/>
      <c r="AT583" s="12" t="s">
        <v>150</v>
      </c>
      <c r="AU583" s="12" t="s">
        <v>83</v>
      </c>
    </row>
    <row r="584" spans="2:65" s="1" customFormat="1" ht="24.15" customHeight="1">
      <c r="B584" s="132"/>
      <c r="C584" s="133" t="s">
        <v>1096</v>
      </c>
      <c r="D584" s="133" t="s">
        <v>144</v>
      </c>
      <c r="E584" s="134" t="s">
        <v>161</v>
      </c>
      <c r="F584" s="135" t="s">
        <v>162</v>
      </c>
      <c r="G584" s="136" t="s">
        <v>147</v>
      </c>
      <c r="H584" s="137">
        <v>2</v>
      </c>
      <c r="I584" s="138"/>
      <c r="J584" s="138">
        <f>ROUND(I584*H584,2)</f>
        <v>0</v>
      </c>
      <c r="K584" s="139"/>
      <c r="L584" s="26"/>
      <c r="M584" s="140" t="s">
        <v>1</v>
      </c>
      <c r="N584" s="113" t="s">
        <v>40</v>
      </c>
      <c r="O584" s="141">
        <v>2.5999999999999999E-2</v>
      </c>
      <c r="P584" s="141">
        <f>O584*H584</f>
        <v>5.1999999999999998E-2</v>
      </c>
      <c r="Q584" s="141">
        <v>0</v>
      </c>
      <c r="R584" s="141">
        <f>Q584*H584</f>
        <v>0</v>
      </c>
      <c r="S584" s="141">
        <v>0</v>
      </c>
      <c r="T584" s="142">
        <f>S584*H584</f>
        <v>0</v>
      </c>
      <c r="AR584" s="143" t="s">
        <v>148</v>
      </c>
      <c r="AT584" s="143" t="s">
        <v>144</v>
      </c>
      <c r="AU584" s="143" t="s">
        <v>83</v>
      </c>
      <c r="AY584" s="12" t="s">
        <v>143</v>
      </c>
      <c r="BE584" s="86">
        <f>IF(N584="základní",J584,0)</f>
        <v>0</v>
      </c>
      <c r="BF584" s="86">
        <f>IF(N584="snížená",J584,0)</f>
        <v>0</v>
      </c>
      <c r="BG584" s="86">
        <f>IF(N584="zákl. přenesená",J584,0)</f>
        <v>0</v>
      </c>
      <c r="BH584" s="86">
        <f>IF(N584="sníž. přenesená",J584,0)</f>
        <v>0</v>
      </c>
      <c r="BI584" s="86">
        <f>IF(N584="nulová",J584,0)</f>
        <v>0</v>
      </c>
      <c r="BJ584" s="12" t="s">
        <v>83</v>
      </c>
      <c r="BK584" s="86">
        <f>ROUND(I584*H584,2)</f>
        <v>0</v>
      </c>
      <c r="BL584" s="12" t="s">
        <v>148</v>
      </c>
      <c r="BM584" s="143" t="s">
        <v>1097</v>
      </c>
    </row>
    <row r="585" spans="2:65" s="1" customFormat="1">
      <c r="B585" s="26"/>
      <c r="D585" s="144" t="s">
        <v>150</v>
      </c>
      <c r="F585" s="145" t="s">
        <v>164</v>
      </c>
      <c r="L585" s="26"/>
      <c r="M585" s="146"/>
      <c r="T585" s="50"/>
      <c r="AT585" s="12" t="s">
        <v>150</v>
      </c>
      <c r="AU585" s="12" t="s">
        <v>83</v>
      </c>
    </row>
    <row r="586" spans="2:65" s="1" customFormat="1" ht="16.5" customHeight="1">
      <c r="B586" s="132"/>
      <c r="C586" s="147" t="s">
        <v>1098</v>
      </c>
      <c r="D586" s="147" t="s">
        <v>166</v>
      </c>
      <c r="E586" s="148" t="s">
        <v>167</v>
      </c>
      <c r="F586" s="149" t="s">
        <v>168</v>
      </c>
      <c r="G586" s="150" t="s">
        <v>147</v>
      </c>
      <c r="H586" s="151">
        <v>2</v>
      </c>
      <c r="I586" s="152"/>
      <c r="J586" s="152">
        <f>ROUND(I586*H586,2)</f>
        <v>0</v>
      </c>
      <c r="K586" s="153"/>
      <c r="L586" s="154"/>
      <c r="M586" s="155" t="s">
        <v>1</v>
      </c>
      <c r="N586" s="156" t="s">
        <v>40</v>
      </c>
      <c r="O586" s="141">
        <v>0</v>
      </c>
      <c r="P586" s="141">
        <f>O586*H586</f>
        <v>0</v>
      </c>
      <c r="Q586" s="141">
        <v>0</v>
      </c>
      <c r="R586" s="141">
        <f>Q586*H586</f>
        <v>0</v>
      </c>
      <c r="S586" s="141">
        <v>0</v>
      </c>
      <c r="T586" s="142">
        <f>S586*H586</f>
        <v>0</v>
      </c>
      <c r="AR586" s="143" t="s">
        <v>169</v>
      </c>
      <c r="AT586" s="143" t="s">
        <v>166</v>
      </c>
      <c r="AU586" s="143" t="s">
        <v>83</v>
      </c>
      <c r="AY586" s="12" t="s">
        <v>143</v>
      </c>
      <c r="BE586" s="86">
        <f>IF(N586="základní",J586,0)</f>
        <v>0</v>
      </c>
      <c r="BF586" s="86">
        <f>IF(N586="snížená",J586,0)</f>
        <v>0</v>
      </c>
      <c r="BG586" s="86">
        <f>IF(N586="zákl. přenesená",J586,0)</f>
        <v>0</v>
      </c>
      <c r="BH586" s="86">
        <f>IF(N586="sníž. přenesená",J586,0)</f>
        <v>0</v>
      </c>
      <c r="BI586" s="86">
        <f>IF(N586="nulová",J586,0)</f>
        <v>0</v>
      </c>
      <c r="BJ586" s="12" t="s">
        <v>83</v>
      </c>
      <c r="BK586" s="86">
        <f>ROUND(I586*H586,2)</f>
        <v>0</v>
      </c>
      <c r="BL586" s="12" t="s">
        <v>148</v>
      </c>
      <c r="BM586" s="143" t="s">
        <v>1099</v>
      </c>
    </row>
    <row r="587" spans="2:65" s="1" customFormat="1" ht="66.75" customHeight="1">
      <c r="B587" s="132"/>
      <c r="C587" s="133" t="s">
        <v>1100</v>
      </c>
      <c r="D587" s="133" t="s">
        <v>144</v>
      </c>
      <c r="E587" s="134" t="s">
        <v>887</v>
      </c>
      <c r="F587" s="135" t="s">
        <v>888</v>
      </c>
      <c r="G587" s="136" t="s">
        <v>147</v>
      </c>
      <c r="H587" s="137">
        <v>1</v>
      </c>
      <c r="I587" s="138"/>
      <c r="J587" s="138">
        <f>ROUND(I587*H587,2)</f>
        <v>0</v>
      </c>
      <c r="K587" s="139"/>
      <c r="L587" s="26"/>
      <c r="M587" s="140" t="s">
        <v>1</v>
      </c>
      <c r="N587" s="113" t="s">
        <v>40</v>
      </c>
      <c r="O587" s="141">
        <v>0.158</v>
      </c>
      <c r="P587" s="141">
        <f>O587*H587</f>
        <v>0.158</v>
      </c>
      <c r="Q587" s="141">
        <v>0</v>
      </c>
      <c r="R587" s="141">
        <f>Q587*H587</f>
        <v>0</v>
      </c>
      <c r="S587" s="141">
        <v>0</v>
      </c>
      <c r="T587" s="142">
        <f>S587*H587</f>
        <v>0</v>
      </c>
      <c r="AR587" s="143" t="s">
        <v>148</v>
      </c>
      <c r="AT587" s="143" t="s">
        <v>144</v>
      </c>
      <c r="AU587" s="143" t="s">
        <v>83</v>
      </c>
      <c r="AY587" s="12" t="s">
        <v>143</v>
      </c>
      <c r="BE587" s="86">
        <f>IF(N587="základní",J587,0)</f>
        <v>0</v>
      </c>
      <c r="BF587" s="86">
        <f>IF(N587="snížená",J587,0)</f>
        <v>0</v>
      </c>
      <c r="BG587" s="86">
        <f>IF(N587="zákl. přenesená",J587,0)</f>
        <v>0</v>
      </c>
      <c r="BH587" s="86">
        <f>IF(N587="sníž. přenesená",J587,0)</f>
        <v>0</v>
      </c>
      <c r="BI587" s="86">
        <f>IF(N587="nulová",J587,0)</f>
        <v>0</v>
      </c>
      <c r="BJ587" s="12" t="s">
        <v>83</v>
      </c>
      <c r="BK587" s="86">
        <f>ROUND(I587*H587,2)</f>
        <v>0</v>
      </c>
      <c r="BL587" s="12" t="s">
        <v>148</v>
      </c>
      <c r="BM587" s="143" t="s">
        <v>1101</v>
      </c>
    </row>
    <row r="588" spans="2:65" s="1" customFormat="1">
      <c r="B588" s="26"/>
      <c r="D588" s="144" t="s">
        <v>150</v>
      </c>
      <c r="F588" s="145" t="s">
        <v>890</v>
      </c>
      <c r="L588" s="26"/>
      <c r="M588" s="146"/>
      <c r="T588" s="50"/>
      <c r="AT588" s="12" t="s">
        <v>150</v>
      </c>
      <c r="AU588" s="12" t="s">
        <v>83</v>
      </c>
    </row>
    <row r="589" spans="2:65" s="1" customFormat="1" ht="24.15" customHeight="1">
      <c r="B589" s="132"/>
      <c r="C589" s="133" t="s">
        <v>1102</v>
      </c>
      <c r="D589" s="133" t="s">
        <v>144</v>
      </c>
      <c r="E589" s="134" t="s">
        <v>892</v>
      </c>
      <c r="F589" s="135" t="s">
        <v>893</v>
      </c>
      <c r="G589" s="136" t="s">
        <v>147</v>
      </c>
      <c r="H589" s="137">
        <v>4</v>
      </c>
      <c r="I589" s="138"/>
      <c r="J589" s="138">
        <f>ROUND(I589*H589,2)</f>
        <v>0</v>
      </c>
      <c r="K589" s="139"/>
      <c r="L589" s="26"/>
      <c r="M589" s="140" t="s">
        <v>1</v>
      </c>
      <c r="N589" s="113" t="s">
        <v>40</v>
      </c>
      <c r="O589" s="141">
        <v>4.1000000000000002E-2</v>
      </c>
      <c r="P589" s="141">
        <f>O589*H589</f>
        <v>0.16400000000000001</v>
      </c>
      <c r="Q589" s="141">
        <v>0</v>
      </c>
      <c r="R589" s="141">
        <f>Q589*H589</f>
        <v>0</v>
      </c>
      <c r="S589" s="141">
        <v>0</v>
      </c>
      <c r="T589" s="142">
        <f>S589*H589</f>
        <v>0</v>
      </c>
      <c r="AR589" s="143" t="s">
        <v>148</v>
      </c>
      <c r="AT589" s="143" t="s">
        <v>144</v>
      </c>
      <c r="AU589" s="143" t="s">
        <v>83</v>
      </c>
      <c r="AY589" s="12" t="s">
        <v>143</v>
      </c>
      <c r="BE589" s="86">
        <f>IF(N589="základní",J589,0)</f>
        <v>0</v>
      </c>
      <c r="BF589" s="86">
        <f>IF(N589="snížená",J589,0)</f>
        <v>0</v>
      </c>
      <c r="BG589" s="86">
        <f>IF(N589="zákl. přenesená",J589,0)</f>
        <v>0</v>
      </c>
      <c r="BH589" s="86">
        <f>IF(N589="sníž. přenesená",J589,0)</f>
        <v>0</v>
      </c>
      <c r="BI589" s="86">
        <f>IF(N589="nulová",J589,0)</f>
        <v>0</v>
      </c>
      <c r="BJ589" s="12" t="s">
        <v>83</v>
      </c>
      <c r="BK589" s="86">
        <f>ROUND(I589*H589,2)</f>
        <v>0</v>
      </c>
      <c r="BL589" s="12" t="s">
        <v>148</v>
      </c>
      <c r="BM589" s="143" t="s">
        <v>1103</v>
      </c>
    </row>
    <row r="590" spans="2:65" s="1" customFormat="1">
      <c r="B590" s="26"/>
      <c r="D590" s="144" t="s">
        <v>150</v>
      </c>
      <c r="F590" s="145" t="s">
        <v>895</v>
      </c>
      <c r="L590" s="26"/>
      <c r="M590" s="146"/>
      <c r="T590" s="50"/>
      <c r="AT590" s="12" t="s">
        <v>150</v>
      </c>
      <c r="AU590" s="12" t="s">
        <v>83</v>
      </c>
    </row>
    <row r="591" spans="2:65" s="1" customFormat="1" ht="16.5" customHeight="1">
      <c r="B591" s="132"/>
      <c r="C591" s="147" t="s">
        <v>1104</v>
      </c>
      <c r="D591" s="147" t="s">
        <v>166</v>
      </c>
      <c r="E591" s="148" t="s">
        <v>586</v>
      </c>
      <c r="F591" s="149" t="s">
        <v>587</v>
      </c>
      <c r="G591" s="150" t="s">
        <v>147</v>
      </c>
      <c r="H591" s="151">
        <v>1</v>
      </c>
      <c r="I591" s="152"/>
      <c r="J591" s="152">
        <f t="shared" ref="J591:J598" si="40">ROUND(I591*H591,2)</f>
        <v>0</v>
      </c>
      <c r="K591" s="153"/>
      <c r="L591" s="154"/>
      <c r="M591" s="155" t="s">
        <v>1</v>
      </c>
      <c r="N591" s="156" t="s">
        <v>40</v>
      </c>
      <c r="O591" s="141">
        <v>0</v>
      </c>
      <c r="P591" s="141">
        <f t="shared" ref="P591:P598" si="41">O591*H591</f>
        <v>0</v>
      </c>
      <c r="Q591" s="141">
        <v>8.0000000000000002E-3</v>
      </c>
      <c r="R591" s="141">
        <f t="shared" ref="R591:R598" si="42">Q591*H591</f>
        <v>8.0000000000000002E-3</v>
      </c>
      <c r="S591" s="141">
        <v>0</v>
      </c>
      <c r="T591" s="142">
        <f t="shared" ref="T591:T598" si="43">S591*H591</f>
        <v>0</v>
      </c>
      <c r="AR591" s="143" t="s">
        <v>169</v>
      </c>
      <c r="AT591" s="143" t="s">
        <v>166</v>
      </c>
      <c r="AU591" s="143" t="s">
        <v>83</v>
      </c>
      <c r="AY591" s="12" t="s">
        <v>143</v>
      </c>
      <c r="BE591" s="86">
        <f t="shared" ref="BE591:BE598" si="44">IF(N591="základní",J591,0)</f>
        <v>0</v>
      </c>
      <c r="BF591" s="86">
        <f t="shared" ref="BF591:BF598" si="45">IF(N591="snížená",J591,0)</f>
        <v>0</v>
      </c>
      <c r="BG591" s="86">
        <f t="shared" ref="BG591:BG598" si="46">IF(N591="zákl. přenesená",J591,0)</f>
        <v>0</v>
      </c>
      <c r="BH591" s="86">
        <f t="shared" ref="BH591:BH598" si="47">IF(N591="sníž. přenesená",J591,0)</f>
        <v>0</v>
      </c>
      <c r="BI591" s="86">
        <f t="shared" ref="BI591:BI598" si="48">IF(N591="nulová",J591,0)</f>
        <v>0</v>
      </c>
      <c r="BJ591" s="12" t="s">
        <v>83</v>
      </c>
      <c r="BK591" s="86">
        <f t="shared" ref="BK591:BK598" si="49">ROUND(I591*H591,2)</f>
        <v>0</v>
      </c>
      <c r="BL591" s="12" t="s">
        <v>148</v>
      </c>
      <c r="BM591" s="143" t="s">
        <v>1105</v>
      </c>
    </row>
    <row r="592" spans="2:65" s="1" customFormat="1" ht="16.5" customHeight="1">
      <c r="B592" s="132"/>
      <c r="C592" s="147" t="s">
        <v>1106</v>
      </c>
      <c r="D592" s="147" t="s">
        <v>166</v>
      </c>
      <c r="E592" s="148" t="s">
        <v>1107</v>
      </c>
      <c r="F592" s="149" t="s">
        <v>591</v>
      </c>
      <c r="G592" s="150" t="s">
        <v>147</v>
      </c>
      <c r="H592" s="151">
        <v>2</v>
      </c>
      <c r="I592" s="152"/>
      <c r="J592" s="152">
        <f t="shared" si="40"/>
        <v>0</v>
      </c>
      <c r="K592" s="153"/>
      <c r="L592" s="154"/>
      <c r="M592" s="155" t="s">
        <v>1</v>
      </c>
      <c r="N592" s="156" t="s">
        <v>40</v>
      </c>
      <c r="O592" s="141">
        <v>0</v>
      </c>
      <c r="P592" s="141">
        <f t="shared" si="41"/>
        <v>0</v>
      </c>
      <c r="Q592" s="141">
        <v>0</v>
      </c>
      <c r="R592" s="141">
        <f t="shared" si="42"/>
        <v>0</v>
      </c>
      <c r="S592" s="141">
        <v>0</v>
      </c>
      <c r="T592" s="142">
        <f t="shared" si="43"/>
        <v>0</v>
      </c>
      <c r="AR592" s="143" t="s">
        <v>169</v>
      </c>
      <c r="AT592" s="143" t="s">
        <v>166</v>
      </c>
      <c r="AU592" s="143" t="s">
        <v>83</v>
      </c>
      <c r="AY592" s="12" t="s">
        <v>143</v>
      </c>
      <c r="BE592" s="86">
        <f t="shared" si="44"/>
        <v>0</v>
      </c>
      <c r="BF592" s="86">
        <f t="shared" si="45"/>
        <v>0</v>
      </c>
      <c r="BG592" s="86">
        <f t="shared" si="46"/>
        <v>0</v>
      </c>
      <c r="BH592" s="86">
        <f t="shared" si="47"/>
        <v>0</v>
      </c>
      <c r="BI592" s="86">
        <f t="shared" si="48"/>
        <v>0</v>
      </c>
      <c r="BJ592" s="12" t="s">
        <v>83</v>
      </c>
      <c r="BK592" s="86">
        <f t="shared" si="49"/>
        <v>0</v>
      </c>
      <c r="BL592" s="12" t="s">
        <v>148</v>
      </c>
      <c r="BM592" s="143" t="s">
        <v>1108</v>
      </c>
    </row>
    <row r="593" spans="2:65" s="1" customFormat="1" ht="16.5" customHeight="1">
      <c r="B593" s="132"/>
      <c r="C593" s="147" t="s">
        <v>1109</v>
      </c>
      <c r="D593" s="147" t="s">
        <v>166</v>
      </c>
      <c r="E593" s="148" t="s">
        <v>594</v>
      </c>
      <c r="F593" s="149" t="s">
        <v>591</v>
      </c>
      <c r="G593" s="150" t="s">
        <v>147</v>
      </c>
      <c r="H593" s="151">
        <v>2</v>
      </c>
      <c r="I593" s="152"/>
      <c r="J593" s="152">
        <f t="shared" si="40"/>
        <v>0</v>
      </c>
      <c r="K593" s="153"/>
      <c r="L593" s="154"/>
      <c r="M593" s="155" t="s">
        <v>1</v>
      </c>
      <c r="N593" s="156" t="s">
        <v>40</v>
      </c>
      <c r="O593" s="141">
        <v>0</v>
      </c>
      <c r="P593" s="141">
        <f t="shared" si="41"/>
        <v>0</v>
      </c>
      <c r="Q593" s="141">
        <v>0</v>
      </c>
      <c r="R593" s="141">
        <f t="shared" si="42"/>
        <v>0</v>
      </c>
      <c r="S593" s="141">
        <v>0</v>
      </c>
      <c r="T593" s="142">
        <f t="shared" si="43"/>
        <v>0</v>
      </c>
      <c r="AR593" s="143" t="s">
        <v>169</v>
      </c>
      <c r="AT593" s="143" t="s">
        <v>166</v>
      </c>
      <c r="AU593" s="143" t="s">
        <v>83</v>
      </c>
      <c r="AY593" s="12" t="s">
        <v>143</v>
      </c>
      <c r="BE593" s="86">
        <f t="shared" si="44"/>
        <v>0</v>
      </c>
      <c r="BF593" s="86">
        <f t="shared" si="45"/>
        <v>0</v>
      </c>
      <c r="BG593" s="86">
        <f t="shared" si="46"/>
        <v>0</v>
      </c>
      <c r="BH593" s="86">
        <f t="shared" si="47"/>
        <v>0</v>
      </c>
      <c r="BI593" s="86">
        <f t="shared" si="48"/>
        <v>0</v>
      </c>
      <c r="BJ593" s="12" t="s">
        <v>83</v>
      </c>
      <c r="BK593" s="86">
        <f t="shared" si="49"/>
        <v>0</v>
      </c>
      <c r="BL593" s="12" t="s">
        <v>148</v>
      </c>
      <c r="BM593" s="143" t="s">
        <v>1110</v>
      </c>
    </row>
    <row r="594" spans="2:65" s="1" customFormat="1" ht="16.5" customHeight="1">
      <c r="B594" s="132"/>
      <c r="C594" s="147" t="s">
        <v>1111</v>
      </c>
      <c r="D594" s="147" t="s">
        <v>166</v>
      </c>
      <c r="E594" s="148" t="s">
        <v>903</v>
      </c>
      <c r="F594" s="149" t="s">
        <v>591</v>
      </c>
      <c r="G594" s="150" t="s">
        <v>147</v>
      </c>
      <c r="H594" s="151">
        <v>2</v>
      </c>
      <c r="I594" s="152"/>
      <c r="J594" s="152">
        <f t="shared" si="40"/>
        <v>0</v>
      </c>
      <c r="K594" s="153"/>
      <c r="L594" s="154"/>
      <c r="M594" s="155" t="s">
        <v>1</v>
      </c>
      <c r="N594" s="156" t="s">
        <v>40</v>
      </c>
      <c r="O594" s="141">
        <v>0</v>
      </c>
      <c r="P594" s="141">
        <f t="shared" si="41"/>
        <v>0</v>
      </c>
      <c r="Q594" s="141">
        <v>0</v>
      </c>
      <c r="R594" s="141">
        <f t="shared" si="42"/>
        <v>0</v>
      </c>
      <c r="S594" s="141">
        <v>0</v>
      </c>
      <c r="T594" s="142">
        <f t="shared" si="43"/>
        <v>0</v>
      </c>
      <c r="AR594" s="143" t="s">
        <v>169</v>
      </c>
      <c r="AT594" s="143" t="s">
        <v>166</v>
      </c>
      <c r="AU594" s="143" t="s">
        <v>83</v>
      </c>
      <c r="AY594" s="12" t="s">
        <v>143</v>
      </c>
      <c r="BE594" s="86">
        <f t="shared" si="44"/>
        <v>0</v>
      </c>
      <c r="BF594" s="86">
        <f t="shared" si="45"/>
        <v>0</v>
      </c>
      <c r="BG594" s="86">
        <f t="shared" si="46"/>
        <v>0</v>
      </c>
      <c r="BH594" s="86">
        <f t="shared" si="47"/>
        <v>0</v>
      </c>
      <c r="BI594" s="86">
        <f t="shared" si="48"/>
        <v>0</v>
      </c>
      <c r="BJ594" s="12" t="s">
        <v>83</v>
      </c>
      <c r="BK594" s="86">
        <f t="shared" si="49"/>
        <v>0</v>
      </c>
      <c r="BL594" s="12" t="s">
        <v>148</v>
      </c>
      <c r="BM594" s="143" t="s">
        <v>1112</v>
      </c>
    </row>
    <row r="595" spans="2:65" s="1" customFormat="1" ht="16.5" customHeight="1">
      <c r="B595" s="132"/>
      <c r="C595" s="147" t="s">
        <v>1113</v>
      </c>
      <c r="D595" s="147" t="s">
        <v>166</v>
      </c>
      <c r="E595" s="148" t="s">
        <v>600</v>
      </c>
      <c r="F595" s="149" t="s">
        <v>591</v>
      </c>
      <c r="G595" s="150" t="s">
        <v>147</v>
      </c>
      <c r="H595" s="151">
        <v>2</v>
      </c>
      <c r="I595" s="152"/>
      <c r="J595" s="152">
        <f t="shared" si="40"/>
        <v>0</v>
      </c>
      <c r="K595" s="153"/>
      <c r="L595" s="154"/>
      <c r="M595" s="155" t="s">
        <v>1</v>
      </c>
      <c r="N595" s="156" t="s">
        <v>40</v>
      </c>
      <c r="O595" s="141">
        <v>0</v>
      </c>
      <c r="P595" s="141">
        <f t="shared" si="41"/>
        <v>0</v>
      </c>
      <c r="Q595" s="141">
        <v>0</v>
      </c>
      <c r="R595" s="141">
        <f t="shared" si="42"/>
        <v>0</v>
      </c>
      <c r="S595" s="141">
        <v>0</v>
      </c>
      <c r="T595" s="142">
        <f t="shared" si="43"/>
        <v>0</v>
      </c>
      <c r="AR595" s="143" t="s">
        <v>169</v>
      </c>
      <c r="AT595" s="143" t="s">
        <v>166</v>
      </c>
      <c r="AU595" s="143" t="s">
        <v>83</v>
      </c>
      <c r="AY595" s="12" t="s">
        <v>143</v>
      </c>
      <c r="BE595" s="86">
        <f t="shared" si="44"/>
        <v>0</v>
      </c>
      <c r="BF595" s="86">
        <f t="shared" si="45"/>
        <v>0</v>
      </c>
      <c r="BG595" s="86">
        <f t="shared" si="46"/>
        <v>0</v>
      </c>
      <c r="BH595" s="86">
        <f t="shared" si="47"/>
        <v>0</v>
      </c>
      <c r="BI595" s="86">
        <f t="shared" si="48"/>
        <v>0</v>
      </c>
      <c r="BJ595" s="12" t="s">
        <v>83</v>
      </c>
      <c r="BK595" s="86">
        <f t="shared" si="49"/>
        <v>0</v>
      </c>
      <c r="BL595" s="12" t="s">
        <v>148</v>
      </c>
      <c r="BM595" s="143" t="s">
        <v>1114</v>
      </c>
    </row>
    <row r="596" spans="2:65" s="1" customFormat="1" ht="16.5" customHeight="1">
      <c r="B596" s="132"/>
      <c r="C596" s="147" t="s">
        <v>1115</v>
      </c>
      <c r="D596" s="147" t="s">
        <v>166</v>
      </c>
      <c r="E596" s="148" t="s">
        <v>603</v>
      </c>
      <c r="F596" s="149" t="s">
        <v>591</v>
      </c>
      <c r="G596" s="150" t="s">
        <v>147</v>
      </c>
      <c r="H596" s="151">
        <v>1</v>
      </c>
      <c r="I596" s="152"/>
      <c r="J596" s="152">
        <f t="shared" si="40"/>
        <v>0</v>
      </c>
      <c r="K596" s="153"/>
      <c r="L596" s="154"/>
      <c r="M596" s="155" t="s">
        <v>1</v>
      </c>
      <c r="N596" s="156" t="s">
        <v>40</v>
      </c>
      <c r="O596" s="141">
        <v>0</v>
      </c>
      <c r="P596" s="141">
        <f t="shared" si="41"/>
        <v>0</v>
      </c>
      <c r="Q596" s="141">
        <v>0</v>
      </c>
      <c r="R596" s="141">
        <f t="shared" si="42"/>
        <v>0</v>
      </c>
      <c r="S596" s="141">
        <v>0</v>
      </c>
      <c r="T596" s="142">
        <f t="shared" si="43"/>
        <v>0</v>
      </c>
      <c r="AR596" s="143" t="s">
        <v>169</v>
      </c>
      <c r="AT596" s="143" t="s">
        <v>166</v>
      </c>
      <c r="AU596" s="143" t="s">
        <v>83</v>
      </c>
      <c r="AY596" s="12" t="s">
        <v>143</v>
      </c>
      <c r="BE596" s="86">
        <f t="shared" si="44"/>
        <v>0</v>
      </c>
      <c r="BF596" s="86">
        <f t="shared" si="45"/>
        <v>0</v>
      </c>
      <c r="BG596" s="86">
        <f t="shared" si="46"/>
        <v>0</v>
      </c>
      <c r="BH596" s="86">
        <f t="shared" si="47"/>
        <v>0</v>
      </c>
      <c r="BI596" s="86">
        <f t="shared" si="48"/>
        <v>0</v>
      </c>
      <c r="BJ596" s="12" t="s">
        <v>83</v>
      </c>
      <c r="BK596" s="86">
        <f t="shared" si="49"/>
        <v>0</v>
      </c>
      <c r="BL596" s="12" t="s">
        <v>148</v>
      </c>
      <c r="BM596" s="143" t="s">
        <v>1116</v>
      </c>
    </row>
    <row r="597" spans="2:65" s="1" customFormat="1" ht="16.5" customHeight="1">
      <c r="B597" s="132"/>
      <c r="C597" s="147" t="s">
        <v>1117</v>
      </c>
      <c r="D597" s="147" t="s">
        <v>166</v>
      </c>
      <c r="E597" s="148" t="s">
        <v>606</v>
      </c>
      <c r="F597" s="149" t="s">
        <v>591</v>
      </c>
      <c r="G597" s="150" t="s">
        <v>147</v>
      </c>
      <c r="H597" s="151">
        <v>2</v>
      </c>
      <c r="I597" s="152"/>
      <c r="J597" s="152">
        <f t="shared" si="40"/>
        <v>0</v>
      </c>
      <c r="K597" s="153"/>
      <c r="L597" s="154"/>
      <c r="M597" s="155" t="s">
        <v>1</v>
      </c>
      <c r="N597" s="156" t="s">
        <v>40</v>
      </c>
      <c r="O597" s="141">
        <v>0</v>
      </c>
      <c r="P597" s="141">
        <f t="shared" si="41"/>
        <v>0</v>
      </c>
      <c r="Q597" s="141">
        <v>0</v>
      </c>
      <c r="R597" s="141">
        <f t="shared" si="42"/>
        <v>0</v>
      </c>
      <c r="S597" s="141">
        <v>0</v>
      </c>
      <c r="T597" s="142">
        <f t="shared" si="43"/>
        <v>0</v>
      </c>
      <c r="AR597" s="143" t="s">
        <v>169</v>
      </c>
      <c r="AT597" s="143" t="s">
        <v>166</v>
      </c>
      <c r="AU597" s="143" t="s">
        <v>83</v>
      </c>
      <c r="AY597" s="12" t="s">
        <v>143</v>
      </c>
      <c r="BE597" s="86">
        <f t="shared" si="44"/>
        <v>0</v>
      </c>
      <c r="BF597" s="86">
        <f t="shared" si="45"/>
        <v>0</v>
      </c>
      <c r="BG597" s="86">
        <f t="shared" si="46"/>
        <v>0</v>
      </c>
      <c r="BH597" s="86">
        <f t="shared" si="47"/>
        <v>0</v>
      </c>
      <c r="BI597" s="86">
        <f t="shared" si="48"/>
        <v>0</v>
      </c>
      <c r="BJ597" s="12" t="s">
        <v>83</v>
      </c>
      <c r="BK597" s="86">
        <f t="shared" si="49"/>
        <v>0</v>
      </c>
      <c r="BL597" s="12" t="s">
        <v>148</v>
      </c>
      <c r="BM597" s="143" t="s">
        <v>1118</v>
      </c>
    </row>
    <row r="598" spans="2:65" s="1" customFormat="1" ht="16.5" customHeight="1">
      <c r="B598" s="132"/>
      <c r="C598" s="147" t="s">
        <v>1119</v>
      </c>
      <c r="D598" s="147" t="s">
        <v>166</v>
      </c>
      <c r="E598" s="148" t="s">
        <v>912</v>
      </c>
      <c r="F598" s="149" t="s">
        <v>591</v>
      </c>
      <c r="G598" s="150" t="s">
        <v>147</v>
      </c>
      <c r="H598" s="151">
        <v>1</v>
      </c>
      <c r="I598" s="152"/>
      <c r="J598" s="152">
        <f t="shared" si="40"/>
        <v>0</v>
      </c>
      <c r="K598" s="153"/>
      <c r="L598" s="154"/>
      <c r="M598" s="155" t="s">
        <v>1</v>
      </c>
      <c r="N598" s="156" t="s">
        <v>40</v>
      </c>
      <c r="O598" s="141">
        <v>0</v>
      </c>
      <c r="P598" s="141">
        <f t="shared" si="41"/>
        <v>0</v>
      </c>
      <c r="Q598" s="141">
        <v>0</v>
      </c>
      <c r="R598" s="141">
        <f t="shared" si="42"/>
        <v>0</v>
      </c>
      <c r="S598" s="141">
        <v>0</v>
      </c>
      <c r="T598" s="142">
        <f t="shared" si="43"/>
        <v>0</v>
      </c>
      <c r="AR598" s="143" t="s">
        <v>169</v>
      </c>
      <c r="AT598" s="143" t="s">
        <v>166</v>
      </c>
      <c r="AU598" s="143" t="s">
        <v>83</v>
      </c>
      <c r="AY598" s="12" t="s">
        <v>143</v>
      </c>
      <c r="BE598" s="86">
        <f t="shared" si="44"/>
        <v>0</v>
      </c>
      <c r="BF598" s="86">
        <f t="shared" si="45"/>
        <v>0</v>
      </c>
      <c r="BG598" s="86">
        <f t="shared" si="46"/>
        <v>0</v>
      </c>
      <c r="BH598" s="86">
        <f t="shared" si="47"/>
        <v>0</v>
      </c>
      <c r="BI598" s="86">
        <f t="shared" si="48"/>
        <v>0</v>
      </c>
      <c r="BJ598" s="12" t="s">
        <v>83</v>
      </c>
      <c r="BK598" s="86">
        <f t="shared" si="49"/>
        <v>0</v>
      </c>
      <c r="BL598" s="12" t="s">
        <v>148</v>
      </c>
      <c r="BM598" s="143" t="s">
        <v>1120</v>
      </c>
    </row>
    <row r="599" spans="2:65" s="10" customFormat="1" ht="25.95" customHeight="1">
      <c r="B599" s="123"/>
      <c r="D599" s="124" t="s">
        <v>74</v>
      </c>
      <c r="E599" s="125" t="s">
        <v>1121</v>
      </c>
      <c r="F599" s="125" t="s">
        <v>1122</v>
      </c>
      <c r="J599" s="126">
        <f>BK599</f>
        <v>0</v>
      </c>
      <c r="L599" s="123"/>
      <c r="M599" s="127"/>
      <c r="P599" s="128">
        <f>SUM(P600:P625)</f>
        <v>2.6981800000000002</v>
      </c>
      <c r="R599" s="128">
        <f>SUM(R600:R625)</f>
        <v>4.7497999999999999E-2</v>
      </c>
      <c r="T599" s="129">
        <f>SUM(T600:T625)</f>
        <v>3.5099999999999999E-2</v>
      </c>
      <c r="AR599" s="124" t="s">
        <v>83</v>
      </c>
      <c r="AT599" s="130" t="s">
        <v>74</v>
      </c>
      <c r="AU599" s="130" t="s">
        <v>75</v>
      </c>
      <c r="AY599" s="124" t="s">
        <v>143</v>
      </c>
      <c r="BK599" s="131">
        <f>SUM(BK600:BK625)</f>
        <v>0</v>
      </c>
    </row>
    <row r="600" spans="2:65" s="1" customFormat="1" ht="37.799999999999997" customHeight="1">
      <c r="B600" s="132"/>
      <c r="C600" s="133" t="s">
        <v>1123</v>
      </c>
      <c r="D600" s="133" t="s">
        <v>144</v>
      </c>
      <c r="E600" s="134" t="s">
        <v>821</v>
      </c>
      <c r="F600" s="135" t="s">
        <v>822</v>
      </c>
      <c r="G600" s="136" t="s">
        <v>190</v>
      </c>
      <c r="H600" s="137">
        <v>3.9</v>
      </c>
      <c r="I600" s="138"/>
      <c r="J600" s="138">
        <f>ROUND(I600*H600,2)</f>
        <v>0</v>
      </c>
      <c r="K600" s="139"/>
      <c r="L600" s="26"/>
      <c r="M600" s="140" t="s">
        <v>1</v>
      </c>
      <c r="N600" s="113" t="s">
        <v>40</v>
      </c>
      <c r="O600" s="141">
        <v>0.26500000000000001</v>
      </c>
      <c r="P600" s="141">
        <f>O600*H600</f>
        <v>1.0335000000000001</v>
      </c>
      <c r="Q600" s="141">
        <v>0</v>
      </c>
      <c r="R600" s="141">
        <f>Q600*H600</f>
        <v>0</v>
      </c>
      <c r="S600" s="141">
        <v>8.9999999999999993E-3</v>
      </c>
      <c r="T600" s="142">
        <f>S600*H600</f>
        <v>3.5099999999999999E-2</v>
      </c>
      <c r="AR600" s="143" t="s">
        <v>148</v>
      </c>
      <c r="AT600" s="143" t="s">
        <v>144</v>
      </c>
      <c r="AU600" s="143" t="s">
        <v>83</v>
      </c>
      <c r="AY600" s="12" t="s">
        <v>143</v>
      </c>
      <c r="BE600" s="86">
        <f>IF(N600="základní",J600,0)</f>
        <v>0</v>
      </c>
      <c r="BF600" s="86">
        <f>IF(N600="snížená",J600,0)</f>
        <v>0</v>
      </c>
      <c r="BG600" s="86">
        <f>IF(N600="zákl. přenesená",J600,0)</f>
        <v>0</v>
      </c>
      <c r="BH600" s="86">
        <f>IF(N600="sníž. přenesená",J600,0)</f>
        <v>0</v>
      </c>
      <c r="BI600" s="86">
        <f>IF(N600="nulová",J600,0)</f>
        <v>0</v>
      </c>
      <c r="BJ600" s="12" t="s">
        <v>83</v>
      </c>
      <c r="BK600" s="86">
        <f>ROUND(I600*H600,2)</f>
        <v>0</v>
      </c>
      <c r="BL600" s="12" t="s">
        <v>148</v>
      </c>
      <c r="BM600" s="143" t="s">
        <v>1124</v>
      </c>
    </row>
    <row r="601" spans="2:65" s="1" customFormat="1">
      <c r="B601" s="26"/>
      <c r="D601" s="144" t="s">
        <v>150</v>
      </c>
      <c r="F601" s="145" t="s">
        <v>824</v>
      </c>
      <c r="L601" s="26"/>
      <c r="M601" s="146"/>
      <c r="T601" s="50"/>
      <c r="AT601" s="12" t="s">
        <v>150</v>
      </c>
      <c r="AU601" s="12" t="s">
        <v>83</v>
      </c>
    </row>
    <row r="602" spans="2:65" s="1" customFormat="1" ht="16.5" customHeight="1">
      <c r="B602" s="132"/>
      <c r="C602" s="147" t="s">
        <v>1125</v>
      </c>
      <c r="D602" s="147" t="s">
        <v>166</v>
      </c>
      <c r="E602" s="148" t="s">
        <v>508</v>
      </c>
      <c r="F602" s="149" t="s">
        <v>509</v>
      </c>
      <c r="G602" s="150" t="s">
        <v>147</v>
      </c>
      <c r="H602" s="151">
        <v>0.5</v>
      </c>
      <c r="I602" s="152"/>
      <c r="J602" s="152">
        <f>ROUND(I602*H602,2)</f>
        <v>0</v>
      </c>
      <c r="K602" s="153"/>
      <c r="L602" s="154"/>
      <c r="M602" s="155" t="s">
        <v>1</v>
      </c>
      <c r="N602" s="156" t="s">
        <v>40</v>
      </c>
      <c r="O602" s="141">
        <v>0</v>
      </c>
      <c r="P602" s="141">
        <f>O602*H602</f>
        <v>0</v>
      </c>
      <c r="Q602" s="141">
        <v>0.03</v>
      </c>
      <c r="R602" s="141">
        <f>Q602*H602</f>
        <v>1.4999999999999999E-2</v>
      </c>
      <c r="S602" s="141">
        <v>0</v>
      </c>
      <c r="T602" s="142">
        <f>S602*H602</f>
        <v>0</v>
      </c>
      <c r="AR602" s="143" t="s">
        <v>169</v>
      </c>
      <c r="AT602" s="143" t="s">
        <v>166</v>
      </c>
      <c r="AU602" s="143" t="s">
        <v>83</v>
      </c>
      <c r="AY602" s="12" t="s">
        <v>143</v>
      </c>
      <c r="BE602" s="86">
        <f>IF(N602="základní",J602,0)</f>
        <v>0</v>
      </c>
      <c r="BF602" s="86">
        <f>IF(N602="snížená",J602,0)</f>
        <v>0</v>
      </c>
      <c r="BG602" s="86">
        <f>IF(N602="zákl. přenesená",J602,0)</f>
        <v>0</v>
      </c>
      <c r="BH602" s="86">
        <f>IF(N602="sníž. přenesená",J602,0)</f>
        <v>0</v>
      </c>
      <c r="BI602" s="86">
        <f>IF(N602="nulová",J602,0)</f>
        <v>0</v>
      </c>
      <c r="BJ602" s="12" t="s">
        <v>83</v>
      </c>
      <c r="BK602" s="86">
        <f>ROUND(I602*H602,2)</f>
        <v>0</v>
      </c>
      <c r="BL602" s="12" t="s">
        <v>148</v>
      </c>
      <c r="BM602" s="143" t="s">
        <v>1126</v>
      </c>
    </row>
    <row r="603" spans="2:65" s="1" customFormat="1" ht="16.5" customHeight="1">
      <c r="B603" s="132"/>
      <c r="C603" s="147" t="s">
        <v>1127</v>
      </c>
      <c r="D603" s="147" t="s">
        <v>166</v>
      </c>
      <c r="E603" s="148" t="s">
        <v>512</v>
      </c>
      <c r="F603" s="149" t="s">
        <v>513</v>
      </c>
      <c r="G603" s="150" t="s">
        <v>414</v>
      </c>
      <c r="H603" s="151">
        <v>1</v>
      </c>
      <c r="I603" s="152"/>
      <c r="J603" s="152">
        <f>ROUND(I603*H603,2)</f>
        <v>0</v>
      </c>
      <c r="K603" s="153"/>
      <c r="L603" s="154"/>
      <c r="M603" s="155" t="s">
        <v>1</v>
      </c>
      <c r="N603" s="156" t="s">
        <v>40</v>
      </c>
      <c r="O603" s="141">
        <v>0</v>
      </c>
      <c r="P603" s="141">
        <f>O603*H603</f>
        <v>0</v>
      </c>
      <c r="Q603" s="141">
        <v>1E-3</v>
      </c>
      <c r="R603" s="141">
        <f>Q603*H603</f>
        <v>1E-3</v>
      </c>
      <c r="S603" s="141">
        <v>0</v>
      </c>
      <c r="T603" s="142">
        <f>S603*H603</f>
        <v>0</v>
      </c>
      <c r="AR603" s="143" t="s">
        <v>169</v>
      </c>
      <c r="AT603" s="143" t="s">
        <v>166</v>
      </c>
      <c r="AU603" s="143" t="s">
        <v>83</v>
      </c>
      <c r="AY603" s="12" t="s">
        <v>143</v>
      </c>
      <c r="BE603" s="86">
        <f>IF(N603="základní",J603,0)</f>
        <v>0</v>
      </c>
      <c r="BF603" s="86">
        <f>IF(N603="snížená",J603,0)</f>
        <v>0</v>
      </c>
      <c r="BG603" s="86">
        <f>IF(N603="zákl. přenesená",J603,0)</f>
        <v>0</v>
      </c>
      <c r="BH603" s="86">
        <f>IF(N603="sníž. přenesená",J603,0)</f>
        <v>0</v>
      </c>
      <c r="BI603" s="86">
        <f>IF(N603="nulová",J603,0)</f>
        <v>0</v>
      </c>
      <c r="BJ603" s="12" t="s">
        <v>83</v>
      </c>
      <c r="BK603" s="86">
        <f>ROUND(I603*H603,2)</f>
        <v>0</v>
      </c>
      <c r="BL603" s="12" t="s">
        <v>148</v>
      </c>
      <c r="BM603" s="143" t="s">
        <v>1128</v>
      </c>
    </row>
    <row r="604" spans="2:65" s="1" customFormat="1" ht="37.799999999999997" customHeight="1">
      <c r="B604" s="132"/>
      <c r="C604" s="133" t="s">
        <v>1129</v>
      </c>
      <c r="D604" s="133" t="s">
        <v>144</v>
      </c>
      <c r="E604" s="134" t="s">
        <v>848</v>
      </c>
      <c r="F604" s="135" t="s">
        <v>849</v>
      </c>
      <c r="G604" s="136" t="s">
        <v>190</v>
      </c>
      <c r="H604" s="137">
        <v>3.9</v>
      </c>
      <c r="I604" s="138"/>
      <c r="J604" s="138">
        <f>ROUND(I604*H604,2)</f>
        <v>0</v>
      </c>
      <c r="K604" s="139"/>
      <c r="L604" s="26"/>
      <c r="M604" s="140" t="s">
        <v>1</v>
      </c>
      <c r="N604" s="113" t="s">
        <v>40</v>
      </c>
      <c r="O604" s="141">
        <v>5.0999999999999997E-2</v>
      </c>
      <c r="P604" s="141">
        <f>O604*H604</f>
        <v>0.19889999999999999</v>
      </c>
      <c r="Q604" s="141">
        <v>7.8200000000000006E-3</v>
      </c>
      <c r="R604" s="141">
        <f>Q604*H604</f>
        <v>3.0498000000000001E-2</v>
      </c>
      <c r="S604" s="141">
        <v>0</v>
      </c>
      <c r="T604" s="142">
        <f>S604*H604</f>
        <v>0</v>
      </c>
      <c r="AR604" s="143" t="s">
        <v>148</v>
      </c>
      <c r="AT604" s="143" t="s">
        <v>144</v>
      </c>
      <c r="AU604" s="143" t="s">
        <v>83</v>
      </c>
      <c r="AY604" s="12" t="s">
        <v>143</v>
      </c>
      <c r="BE604" s="86">
        <f>IF(N604="základní",J604,0)</f>
        <v>0</v>
      </c>
      <c r="BF604" s="86">
        <f>IF(N604="snížená",J604,0)</f>
        <v>0</v>
      </c>
      <c r="BG604" s="86">
        <f>IF(N604="zákl. přenesená",J604,0)</f>
        <v>0</v>
      </c>
      <c r="BH604" s="86">
        <f>IF(N604="sníž. přenesená",J604,0)</f>
        <v>0</v>
      </c>
      <c r="BI604" s="86">
        <f>IF(N604="nulová",J604,0)</f>
        <v>0</v>
      </c>
      <c r="BJ604" s="12" t="s">
        <v>83</v>
      </c>
      <c r="BK604" s="86">
        <f>ROUND(I604*H604,2)</f>
        <v>0</v>
      </c>
      <c r="BL604" s="12" t="s">
        <v>148</v>
      </c>
      <c r="BM604" s="143" t="s">
        <v>1130</v>
      </c>
    </row>
    <row r="605" spans="2:65" s="1" customFormat="1">
      <c r="B605" s="26"/>
      <c r="D605" s="144" t="s">
        <v>150</v>
      </c>
      <c r="F605" s="145" t="s">
        <v>851</v>
      </c>
      <c r="L605" s="26"/>
      <c r="M605" s="146"/>
      <c r="T605" s="50"/>
      <c r="AT605" s="12" t="s">
        <v>150</v>
      </c>
      <c r="AU605" s="12" t="s">
        <v>83</v>
      </c>
    </row>
    <row r="606" spans="2:65" s="1" customFormat="1" ht="37.799999999999997" customHeight="1">
      <c r="B606" s="132"/>
      <c r="C606" s="133" t="s">
        <v>1131</v>
      </c>
      <c r="D606" s="133" t="s">
        <v>144</v>
      </c>
      <c r="E606" s="134" t="s">
        <v>939</v>
      </c>
      <c r="F606" s="135" t="s">
        <v>940</v>
      </c>
      <c r="G606" s="136" t="s">
        <v>190</v>
      </c>
      <c r="H606" s="137">
        <v>0.89</v>
      </c>
      <c r="I606" s="138"/>
      <c r="J606" s="138">
        <f>ROUND(I606*H606,2)</f>
        <v>0</v>
      </c>
      <c r="K606" s="139"/>
      <c r="L606" s="26"/>
      <c r="M606" s="140" t="s">
        <v>1</v>
      </c>
      <c r="N606" s="113" t="s">
        <v>40</v>
      </c>
      <c r="O606" s="141">
        <v>0.10199999999999999</v>
      </c>
      <c r="P606" s="141">
        <f>O606*H606</f>
        <v>9.078E-2</v>
      </c>
      <c r="Q606" s="141">
        <v>0</v>
      </c>
      <c r="R606" s="141">
        <f>Q606*H606</f>
        <v>0</v>
      </c>
      <c r="S606" s="141">
        <v>0</v>
      </c>
      <c r="T606" s="142">
        <f>S606*H606</f>
        <v>0</v>
      </c>
      <c r="AR606" s="143" t="s">
        <v>148</v>
      </c>
      <c r="AT606" s="143" t="s">
        <v>144</v>
      </c>
      <c r="AU606" s="143" t="s">
        <v>83</v>
      </c>
      <c r="AY606" s="12" t="s">
        <v>143</v>
      </c>
      <c r="BE606" s="86">
        <f>IF(N606="základní",J606,0)</f>
        <v>0</v>
      </c>
      <c r="BF606" s="86">
        <f>IF(N606="snížená",J606,0)</f>
        <v>0</v>
      </c>
      <c r="BG606" s="86">
        <f>IF(N606="zákl. přenesená",J606,0)</f>
        <v>0</v>
      </c>
      <c r="BH606" s="86">
        <f>IF(N606="sníž. přenesená",J606,0)</f>
        <v>0</v>
      </c>
      <c r="BI606" s="86">
        <f>IF(N606="nulová",J606,0)</f>
        <v>0</v>
      </c>
      <c r="BJ606" s="12" t="s">
        <v>83</v>
      </c>
      <c r="BK606" s="86">
        <f>ROUND(I606*H606,2)</f>
        <v>0</v>
      </c>
      <c r="BL606" s="12" t="s">
        <v>148</v>
      </c>
      <c r="BM606" s="143" t="s">
        <v>1132</v>
      </c>
    </row>
    <row r="607" spans="2:65" s="1" customFormat="1">
      <c r="B607" s="26"/>
      <c r="D607" s="144" t="s">
        <v>150</v>
      </c>
      <c r="F607" s="145" t="s">
        <v>942</v>
      </c>
      <c r="L607" s="26"/>
      <c r="M607" s="146"/>
      <c r="T607" s="50"/>
      <c r="AT607" s="12" t="s">
        <v>150</v>
      </c>
      <c r="AU607" s="12" t="s">
        <v>83</v>
      </c>
    </row>
    <row r="608" spans="2:65" s="1" customFormat="1" ht="44.25" customHeight="1">
      <c r="B608" s="132"/>
      <c r="C608" s="133" t="s">
        <v>1133</v>
      </c>
      <c r="D608" s="133" t="s">
        <v>144</v>
      </c>
      <c r="E608" s="134" t="s">
        <v>857</v>
      </c>
      <c r="F608" s="135" t="s">
        <v>858</v>
      </c>
      <c r="G608" s="136" t="s">
        <v>190</v>
      </c>
      <c r="H608" s="137">
        <v>1.5</v>
      </c>
      <c r="I608" s="138"/>
      <c r="J608" s="138">
        <f>ROUND(I608*H608,2)</f>
        <v>0</v>
      </c>
      <c r="K608" s="139"/>
      <c r="L608" s="26"/>
      <c r="M608" s="140" t="s">
        <v>1</v>
      </c>
      <c r="N608" s="113" t="s">
        <v>40</v>
      </c>
      <c r="O608" s="141">
        <v>0.106</v>
      </c>
      <c r="P608" s="141">
        <f>O608*H608</f>
        <v>0.159</v>
      </c>
      <c r="Q608" s="141">
        <v>0</v>
      </c>
      <c r="R608" s="141">
        <f>Q608*H608</f>
        <v>0</v>
      </c>
      <c r="S608" s="141">
        <v>0</v>
      </c>
      <c r="T608" s="142">
        <f>S608*H608</f>
        <v>0</v>
      </c>
      <c r="AR608" s="143" t="s">
        <v>148</v>
      </c>
      <c r="AT608" s="143" t="s">
        <v>144</v>
      </c>
      <c r="AU608" s="143" t="s">
        <v>83</v>
      </c>
      <c r="AY608" s="12" t="s">
        <v>143</v>
      </c>
      <c r="BE608" s="86">
        <f>IF(N608="základní",J608,0)</f>
        <v>0</v>
      </c>
      <c r="BF608" s="86">
        <f>IF(N608="snížená",J608,0)</f>
        <v>0</v>
      </c>
      <c r="BG608" s="86">
        <f>IF(N608="zákl. přenesená",J608,0)</f>
        <v>0</v>
      </c>
      <c r="BH608" s="86">
        <f>IF(N608="sníž. přenesená",J608,0)</f>
        <v>0</v>
      </c>
      <c r="BI608" s="86">
        <f>IF(N608="nulová",J608,0)</f>
        <v>0</v>
      </c>
      <c r="BJ608" s="12" t="s">
        <v>83</v>
      </c>
      <c r="BK608" s="86">
        <f>ROUND(I608*H608,2)</f>
        <v>0</v>
      </c>
      <c r="BL608" s="12" t="s">
        <v>148</v>
      </c>
      <c r="BM608" s="143" t="s">
        <v>1134</v>
      </c>
    </row>
    <row r="609" spans="2:65" s="1" customFormat="1">
      <c r="B609" s="26"/>
      <c r="D609" s="144" t="s">
        <v>150</v>
      </c>
      <c r="F609" s="145" t="s">
        <v>860</v>
      </c>
      <c r="L609" s="26"/>
      <c r="M609" s="146"/>
      <c r="T609" s="50"/>
      <c r="AT609" s="12" t="s">
        <v>150</v>
      </c>
      <c r="AU609" s="12" t="s">
        <v>83</v>
      </c>
    </row>
    <row r="610" spans="2:65" s="1" customFormat="1" ht="16.5" customHeight="1">
      <c r="B610" s="132"/>
      <c r="C610" s="147" t="s">
        <v>1135</v>
      </c>
      <c r="D610" s="147" t="s">
        <v>166</v>
      </c>
      <c r="E610" s="148" t="s">
        <v>864</v>
      </c>
      <c r="F610" s="149" t="s">
        <v>865</v>
      </c>
      <c r="G610" s="150" t="s">
        <v>190</v>
      </c>
      <c r="H610" s="151">
        <v>1.89</v>
      </c>
      <c r="I610" s="152"/>
      <c r="J610" s="152">
        <f>ROUND(I610*H610,2)</f>
        <v>0</v>
      </c>
      <c r="K610" s="153"/>
      <c r="L610" s="154"/>
      <c r="M610" s="155" t="s">
        <v>1</v>
      </c>
      <c r="N610" s="156" t="s">
        <v>40</v>
      </c>
      <c r="O610" s="141">
        <v>0</v>
      </c>
      <c r="P610" s="141">
        <f>O610*H610</f>
        <v>0</v>
      </c>
      <c r="Q610" s="141">
        <v>0</v>
      </c>
      <c r="R610" s="141">
        <f>Q610*H610</f>
        <v>0</v>
      </c>
      <c r="S610" s="141">
        <v>0</v>
      </c>
      <c r="T610" s="142">
        <f>S610*H610</f>
        <v>0</v>
      </c>
      <c r="AR610" s="143" t="s">
        <v>169</v>
      </c>
      <c r="AT610" s="143" t="s">
        <v>166</v>
      </c>
      <c r="AU610" s="143" t="s">
        <v>83</v>
      </c>
      <c r="AY610" s="12" t="s">
        <v>143</v>
      </c>
      <c r="BE610" s="86">
        <f>IF(N610="základní",J610,0)</f>
        <v>0</v>
      </c>
      <c r="BF610" s="86">
        <f>IF(N610="snížená",J610,0)</f>
        <v>0</v>
      </c>
      <c r="BG610" s="86">
        <f>IF(N610="zákl. přenesená",J610,0)</f>
        <v>0</v>
      </c>
      <c r="BH610" s="86">
        <f>IF(N610="sníž. přenesená",J610,0)</f>
        <v>0</v>
      </c>
      <c r="BI610" s="86">
        <f>IF(N610="nulová",J610,0)</f>
        <v>0</v>
      </c>
      <c r="BJ610" s="12" t="s">
        <v>83</v>
      </c>
      <c r="BK610" s="86">
        <f>ROUND(I610*H610,2)</f>
        <v>0</v>
      </c>
      <c r="BL610" s="12" t="s">
        <v>148</v>
      </c>
      <c r="BM610" s="143" t="s">
        <v>1136</v>
      </c>
    </row>
    <row r="611" spans="2:65" s="1" customFormat="1" ht="24.15" customHeight="1">
      <c r="B611" s="132"/>
      <c r="C611" s="133" t="s">
        <v>1137</v>
      </c>
      <c r="D611" s="133" t="s">
        <v>144</v>
      </c>
      <c r="E611" s="134" t="s">
        <v>892</v>
      </c>
      <c r="F611" s="135" t="s">
        <v>893</v>
      </c>
      <c r="G611" s="136" t="s">
        <v>147</v>
      </c>
      <c r="H611" s="137">
        <v>4</v>
      </c>
      <c r="I611" s="138"/>
      <c r="J611" s="138">
        <f>ROUND(I611*H611,2)</f>
        <v>0</v>
      </c>
      <c r="K611" s="139"/>
      <c r="L611" s="26"/>
      <c r="M611" s="140" t="s">
        <v>1</v>
      </c>
      <c r="N611" s="113" t="s">
        <v>40</v>
      </c>
      <c r="O611" s="141">
        <v>4.1000000000000002E-2</v>
      </c>
      <c r="P611" s="141">
        <f>O611*H611</f>
        <v>0.16400000000000001</v>
      </c>
      <c r="Q611" s="141">
        <v>0</v>
      </c>
      <c r="R611" s="141">
        <f>Q611*H611</f>
        <v>0</v>
      </c>
      <c r="S611" s="141">
        <v>0</v>
      </c>
      <c r="T611" s="142">
        <f>S611*H611</f>
        <v>0</v>
      </c>
      <c r="AR611" s="143" t="s">
        <v>148</v>
      </c>
      <c r="AT611" s="143" t="s">
        <v>144</v>
      </c>
      <c r="AU611" s="143" t="s">
        <v>83</v>
      </c>
      <c r="AY611" s="12" t="s">
        <v>143</v>
      </c>
      <c r="BE611" s="86">
        <f>IF(N611="základní",J611,0)</f>
        <v>0</v>
      </c>
      <c r="BF611" s="86">
        <f>IF(N611="snížená",J611,0)</f>
        <v>0</v>
      </c>
      <c r="BG611" s="86">
        <f>IF(N611="zákl. přenesená",J611,0)</f>
        <v>0</v>
      </c>
      <c r="BH611" s="86">
        <f>IF(N611="sníž. přenesená",J611,0)</f>
        <v>0</v>
      </c>
      <c r="BI611" s="86">
        <f>IF(N611="nulová",J611,0)</f>
        <v>0</v>
      </c>
      <c r="BJ611" s="12" t="s">
        <v>83</v>
      </c>
      <c r="BK611" s="86">
        <f>ROUND(I611*H611,2)</f>
        <v>0</v>
      </c>
      <c r="BL611" s="12" t="s">
        <v>148</v>
      </c>
      <c r="BM611" s="143" t="s">
        <v>1138</v>
      </c>
    </row>
    <row r="612" spans="2:65" s="1" customFormat="1">
      <c r="B612" s="26"/>
      <c r="D612" s="144" t="s">
        <v>150</v>
      </c>
      <c r="F612" s="145" t="s">
        <v>895</v>
      </c>
      <c r="L612" s="26"/>
      <c r="M612" s="146"/>
      <c r="T612" s="50"/>
      <c r="AT612" s="12" t="s">
        <v>150</v>
      </c>
      <c r="AU612" s="12" t="s">
        <v>83</v>
      </c>
    </row>
    <row r="613" spans="2:65" s="1" customFormat="1" ht="24.15" customHeight="1">
      <c r="B613" s="132"/>
      <c r="C613" s="133" t="s">
        <v>1139</v>
      </c>
      <c r="D613" s="133" t="s">
        <v>144</v>
      </c>
      <c r="E613" s="134" t="s">
        <v>952</v>
      </c>
      <c r="F613" s="135" t="s">
        <v>953</v>
      </c>
      <c r="G613" s="136" t="s">
        <v>147</v>
      </c>
      <c r="H613" s="137">
        <v>1</v>
      </c>
      <c r="I613" s="138"/>
      <c r="J613" s="138">
        <f>ROUND(I613*H613,2)</f>
        <v>0</v>
      </c>
      <c r="K613" s="139"/>
      <c r="L613" s="26"/>
      <c r="M613" s="140" t="s">
        <v>1</v>
      </c>
      <c r="N613" s="113" t="s">
        <v>40</v>
      </c>
      <c r="O613" s="141">
        <v>0.128</v>
      </c>
      <c r="P613" s="141">
        <f>O613*H613</f>
        <v>0.128</v>
      </c>
      <c r="Q613" s="141">
        <v>0</v>
      </c>
      <c r="R613" s="141">
        <f>Q613*H613</f>
        <v>0</v>
      </c>
      <c r="S613" s="141">
        <v>0</v>
      </c>
      <c r="T613" s="142">
        <f>S613*H613</f>
        <v>0</v>
      </c>
      <c r="AR613" s="143" t="s">
        <v>148</v>
      </c>
      <c r="AT613" s="143" t="s">
        <v>144</v>
      </c>
      <c r="AU613" s="143" t="s">
        <v>83</v>
      </c>
      <c r="AY613" s="12" t="s">
        <v>143</v>
      </c>
      <c r="BE613" s="86">
        <f>IF(N613="základní",J613,0)</f>
        <v>0</v>
      </c>
      <c r="BF613" s="86">
        <f>IF(N613="snížená",J613,0)</f>
        <v>0</v>
      </c>
      <c r="BG613" s="86">
        <f>IF(N613="zákl. přenesená",J613,0)</f>
        <v>0</v>
      </c>
      <c r="BH613" s="86">
        <f>IF(N613="sníž. přenesená",J613,0)</f>
        <v>0</v>
      </c>
      <c r="BI613" s="86">
        <f>IF(N613="nulová",J613,0)</f>
        <v>0</v>
      </c>
      <c r="BJ613" s="12" t="s">
        <v>83</v>
      </c>
      <c r="BK613" s="86">
        <f>ROUND(I613*H613,2)</f>
        <v>0</v>
      </c>
      <c r="BL613" s="12" t="s">
        <v>148</v>
      </c>
      <c r="BM613" s="143" t="s">
        <v>1140</v>
      </c>
    </row>
    <row r="614" spans="2:65" s="1" customFormat="1">
      <c r="B614" s="26"/>
      <c r="D614" s="144" t="s">
        <v>150</v>
      </c>
      <c r="F614" s="145" t="s">
        <v>955</v>
      </c>
      <c r="L614" s="26"/>
      <c r="M614" s="146"/>
      <c r="T614" s="50"/>
      <c r="AT614" s="12" t="s">
        <v>150</v>
      </c>
      <c r="AU614" s="12" t="s">
        <v>83</v>
      </c>
    </row>
    <row r="615" spans="2:65" s="1" customFormat="1" ht="24.15" customHeight="1">
      <c r="B615" s="132"/>
      <c r="C615" s="133" t="s">
        <v>1141</v>
      </c>
      <c r="D615" s="133" t="s">
        <v>144</v>
      </c>
      <c r="E615" s="134" t="s">
        <v>957</v>
      </c>
      <c r="F615" s="135" t="s">
        <v>958</v>
      </c>
      <c r="G615" s="136" t="s">
        <v>147</v>
      </c>
      <c r="H615" s="137">
        <v>1</v>
      </c>
      <c r="I615" s="138"/>
      <c r="J615" s="138">
        <f>ROUND(I615*H615,2)</f>
        <v>0</v>
      </c>
      <c r="K615" s="139"/>
      <c r="L615" s="26"/>
      <c r="M615" s="140" t="s">
        <v>1</v>
      </c>
      <c r="N615" s="113" t="s">
        <v>40</v>
      </c>
      <c r="O615" s="141">
        <v>0.21199999999999999</v>
      </c>
      <c r="P615" s="141">
        <f>O615*H615</f>
        <v>0.21199999999999999</v>
      </c>
      <c r="Q615" s="141">
        <v>0</v>
      </c>
      <c r="R615" s="141">
        <f>Q615*H615</f>
        <v>0</v>
      </c>
      <c r="S615" s="141">
        <v>0</v>
      </c>
      <c r="T615" s="142">
        <f>S615*H615</f>
        <v>0</v>
      </c>
      <c r="AR615" s="143" t="s">
        <v>148</v>
      </c>
      <c r="AT615" s="143" t="s">
        <v>144</v>
      </c>
      <c r="AU615" s="143" t="s">
        <v>83</v>
      </c>
      <c r="AY615" s="12" t="s">
        <v>143</v>
      </c>
      <c r="BE615" s="86">
        <f>IF(N615="základní",J615,0)</f>
        <v>0</v>
      </c>
      <c r="BF615" s="86">
        <f>IF(N615="snížená",J615,0)</f>
        <v>0</v>
      </c>
      <c r="BG615" s="86">
        <f>IF(N615="zákl. přenesená",J615,0)</f>
        <v>0</v>
      </c>
      <c r="BH615" s="86">
        <f>IF(N615="sníž. přenesená",J615,0)</f>
        <v>0</v>
      </c>
      <c r="BI615" s="86">
        <f>IF(N615="nulová",J615,0)</f>
        <v>0</v>
      </c>
      <c r="BJ615" s="12" t="s">
        <v>83</v>
      </c>
      <c r="BK615" s="86">
        <f>ROUND(I615*H615,2)</f>
        <v>0</v>
      </c>
      <c r="BL615" s="12" t="s">
        <v>148</v>
      </c>
      <c r="BM615" s="143" t="s">
        <v>1142</v>
      </c>
    </row>
    <row r="616" spans="2:65" s="1" customFormat="1">
      <c r="B616" s="26"/>
      <c r="D616" s="144" t="s">
        <v>150</v>
      </c>
      <c r="F616" s="145" t="s">
        <v>960</v>
      </c>
      <c r="L616" s="26"/>
      <c r="M616" s="146"/>
      <c r="T616" s="50"/>
      <c r="AT616" s="12" t="s">
        <v>150</v>
      </c>
      <c r="AU616" s="12" t="s">
        <v>83</v>
      </c>
    </row>
    <row r="617" spans="2:65" s="1" customFormat="1" ht="24.15" customHeight="1">
      <c r="B617" s="132"/>
      <c r="C617" s="133" t="s">
        <v>1143</v>
      </c>
      <c r="D617" s="133" t="s">
        <v>144</v>
      </c>
      <c r="E617" s="134" t="s">
        <v>161</v>
      </c>
      <c r="F617" s="135" t="s">
        <v>162</v>
      </c>
      <c r="G617" s="136" t="s">
        <v>147</v>
      </c>
      <c r="H617" s="137">
        <v>1</v>
      </c>
      <c r="I617" s="138"/>
      <c r="J617" s="138">
        <f>ROUND(I617*H617,2)</f>
        <v>0</v>
      </c>
      <c r="K617" s="139"/>
      <c r="L617" s="26"/>
      <c r="M617" s="140" t="s">
        <v>1</v>
      </c>
      <c r="N617" s="113" t="s">
        <v>40</v>
      </c>
      <c r="O617" s="141">
        <v>2.5999999999999999E-2</v>
      </c>
      <c r="P617" s="141">
        <f>O617*H617</f>
        <v>2.5999999999999999E-2</v>
      </c>
      <c r="Q617" s="141">
        <v>0</v>
      </c>
      <c r="R617" s="141">
        <f>Q617*H617</f>
        <v>0</v>
      </c>
      <c r="S617" s="141">
        <v>0</v>
      </c>
      <c r="T617" s="142">
        <f>S617*H617</f>
        <v>0</v>
      </c>
      <c r="AR617" s="143" t="s">
        <v>148</v>
      </c>
      <c r="AT617" s="143" t="s">
        <v>144</v>
      </c>
      <c r="AU617" s="143" t="s">
        <v>83</v>
      </c>
      <c r="AY617" s="12" t="s">
        <v>143</v>
      </c>
      <c r="BE617" s="86">
        <f>IF(N617="základní",J617,0)</f>
        <v>0</v>
      </c>
      <c r="BF617" s="86">
        <f>IF(N617="snížená",J617,0)</f>
        <v>0</v>
      </c>
      <c r="BG617" s="86">
        <f>IF(N617="zákl. přenesená",J617,0)</f>
        <v>0</v>
      </c>
      <c r="BH617" s="86">
        <f>IF(N617="sníž. přenesená",J617,0)</f>
        <v>0</v>
      </c>
      <c r="BI617" s="86">
        <f>IF(N617="nulová",J617,0)</f>
        <v>0</v>
      </c>
      <c r="BJ617" s="12" t="s">
        <v>83</v>
      </c>
      <c r="BK617" s="86">
        <f>ROUND(I617*H617,2)</f>
        <v>0</v>
      </c>
      <c r="BL617" s="12" t="s">
        <v>148</v>
      </c>
      <c r="BM617" s="143" t="s">
        <v>1144</v>
      </c>
    </row>
    <row r="618" spans="2:65" s="1" customFormat="1">
      <c r="B618" s="26"/>
      <c r="D618" s="144" t="s">
        <v>150</v>
      </c>
      <c r="F618" s="145" t="s">
        <v>164</v>
      </c>
      <c r="L618" s="26"/>
      <c r="M618" s="146"/>
      <c r="T618" s="50"/>
      <c r="AT618" s="12" t="s">
        <v>150</v>
      </c>
      <c r="AU618" s="12" t="s">
        <v>83</v>
      </c>
    </row>
    <row r="619" spans="2:65" s="1" customFormat="1" ht="16.5" customHeight="1">
      <c r="B619" s="132"/>
      <c r="C619" s="147" t="s">
        <v>1145</v>
      </c>
      <c r="D619" s="147" t="s">
        <v>166</v>
      </c>
      <c r="E619" s="148" t="s">
        <v>167</v>
      </c>
      <c r="F619" s="149" t="s">
        <v>168</v>
      </c>
      <c r="G619" s="150" t="s">
        <v>147</v>
      </c>
      <c r="H619" s="151">
        <v>1</v>
      </c>
      <c r="I619" s="152"/>
      <c r="J619" s="152">
        <f>ROUND(I619*H619,2)</f>
        <v>0</v>
      </c>
      <c r="K619" s="153"/>
      <c r="L619" s="154"/>
      <c r="M619" s="155" t="s">
        <v>1</v>
      </c>
      <c r="N619" s="156" t="s">
        <v>40</v>
      </c>
      <c r="O619" s="141">
        <v>0</v>
      </c>
      <c r="P619" s="141">
        <f>O619*H619</f>
        <v>0</v>
      </c>
      <c r="Q619" s="141">
        <v>0</v>
      </c>
      <c r="R619" s="141">
        <f>Q619*H619</f>
        <v>0</v>
      </c>
      <c r="S619" s="141">
        <v>0</v>
      </c>
      <c r="T619" s="142">
        <f>S619*H619</f>
        <v>0</v>
      </c>
      <c r="AR619" s="143" t="s">
        <v>169</v>
      </c>
      <c r="AT619" s="143" t="s">
        <v>166</v>
      </c>
      <c r="AU619" s="143" t="s">
        <v>83</v>
      </c>
      <c r="AY619" s="12" t="s">
        <v>143</v>
      </c>
      <c r="BE619" s="86">
        <f>IF(N619="základní",J619,0)</f>
        <v>0</v>
      </c>
      <c r="BF619" s="86">
        <f>IF(N619="snížená",J619,0)</f>
        <v>0</v>
      </c>
      <c r="BG619" s="86">
        <f>IF(N619="zákl. přenesená",J619,0)</f>
        <v>0</v>
      </c>
      <c r="BH619" s="86">
        <f>IF(N619="sníž. přenesená",J619,0)</f>
        <v>0</v>
      </c>
      <c r="BI619" s="86">
        <f>IF(N619="nulová",J619,0)</f>
        <v>0</v>
      </c>
      <c r="BJ619" s="12" t="s">
        <v>83</v>
      </c>
      <c r="BK619" s="86">
        <f>ROUND(I619*H619,2)</f>
        <v>0</v>
      </c>
      <c r="BL619" s="12" t="s">
        <v>148</v>
      </c>
      <c r="BM619" s="143" t="s">
        <v>1146</v>
      </c>
    </row>
    <row r="620" spans="2:65" s="1" customFormat="1" ht="33" customHeight="1">
      <c r="B620" s="132"/>
      <c r="C620" s="133" t="s">
        <v>1147</v>
      </c>
      <c r="D620" s="133" t="s">
        <v>144</v>
      </c>
      <c r="E620" s="134" t="s">
        <v>874</v>
      </c>
      <c r="F620" s="135" t="s">
        <v>875</v>
      </c>
      <c r="G620" s="136" t="s">
        <v>147</v>
      </c>
      <c r="H620" s="137">
        <v>4</v>
      </c>
      <c r="I620" s="138"/>
      <c r="J620" s="138">
        <f>ROUND(I620*H620,2)</f>
        <v>0</v>
      </c>
      <c r="K620" s="139"/>
      <c r="L620" s="26"/>
      <c r="M620" s="140" t="s">
        <v>1</v>
      </c>
      <c r="N620" s="113" t="s">
        <v>40</v>
      </c>
      <c r="O620" s="141">
        <v>9.1999999999999998E-2</v>
      </c>
      <c r="P620" s="141">
        <f>O620*H620</f>
        <v>0.36799999999999999</v>
      </c>
      <c r="Q620" s="141">
        <v>0</v>
      </c>
      <c r="R620" s="141">
        <f>Q620*H620</f>
        <v>0</v>
      </c>
      <c r="S620" s="141">
        <v>0</v>
      </c>
      <c r="T620" s="142">
        <f>S620*H620</f>
        <v>0</v>
      </c>
      <c r="AR620" s="143" t="s">
        <v>148</v>
      </c>
      <c r="AT620" s="143" t="s">
        <v>144</v>
      </c>
      <c r="AU620" s="143" t="s">
        <v>83</v>
      </c>
      <c r="AY620" s="12" t="s">
        <v>143</v>
      </c>
      <c r="BE620" s="86">
        <f>IF(N620="základní",J620,0)</f>
        <v>0</v>
      </c>
      <c r="BF620" s="86">
        <f>IF(N620="snížená",J620,0)</f>
        <v>0</v>
      </c>
      <c r="BG620" s="86">
        <f>IF(N620="zákl. přenesená",J620,0)</f>
        <v>0</v>
      </c>
      <c r="BH620" s="86">
        <f>IF(N620="sníž. přenesená",J620,0)</f>
        <v>0</v>
      </c>
      <c r="BI620" s="86">
        <f>IF(N620="nulová",J620,0)</f>
        <v>0</v>
      </c>
      <c r="BJ620" s="12" t="s">
        <v>83</v>
      </c>
      <c r="BK620" s="86">
        <f>ROUND(I620*H620,2)</f>
        <v>0</v>
      </c>
      <c r="BL620" s="12" t="s">
        <v>148</v>
      </c>
      <c r="BM620" s="143" t="s">
        <v>1148</v>
      </c>
    </row>
    <row r="621" spans="2:65" s="1" customFormat="1">
      <c r="B621" s="26"/>
      <c r="D621" s="144" t="s">
        <v>150</v>
      </c>
      <c r="F621" s="145" t="s">
        <v>877</v>
      </c>
      <c r="L621" s="26"/>
      <c r="M621" s="146"/>
      <c r="T621" s="50"/>
      <c r="AT621" s="12" t="s">
        <v>150</v>
      </c>
      <c r="AU621" s="12" t="s">
        <v>83</v>
      </c>
    </row>
    <row r="622" spans="2:65" s="1" customFormat="1" ht="16.5" customHeight="1">
      <c r="B622" s="132"/>
      <c r="C622" s="147" t="s">
        <v>1149</v>
      </c>
      <c r="D622" s="147" t="s">
        <v>166</v>
      </c>
      <c r="E622" s="148" t="s">
        <v>968</v>
      </c>
      <c r="F622" s="149" t="s">
        <v>969</v>
      </c>
      <c r="G622" s="150" t="s">
        <v>147</v>
      </c>
      <c r="H622" s="151">
        <v>1</v>
      </c>
      <c r="I622" s="152"/>
      <c r="J622" s="152">
        <f>ROUND(I622*H622,2)</f>
        <v>0</v>
      </c>
      <c r="K622" s="153"/>
      <c r="L622" s="154"/>
      <c r="M622" s="155" t="s">
        <v>1</v>
      </c>
      <c r="N622" s="156" t="s">
        <v>40</v>
      </c>
      <c r="O622" s="141">
        <v>0</v>
      </c>
      <c r="P622" s="141">
        <f>O622*H622</f>
        <v>0</v>
      </c>
      <c r="Q622" s="141">
        <v>1E-3</v>
      </c>
      <c r="R622" s="141">
        <f>Q622*H622</f>
        <v>1E-3</v>
      </c>
      <c r="S622" s="141">
        <v>0</v>
      </c>
      <c r="T622" s="142">
        <f>S622*H622</f>
        <v>0</v>
      </c>
      <c r="AR622" s="143" t="s">
        <v>169</v>
      </c>
      <c r="AT622" s="143" t="s">
        <v>166</v>
      </c>
      <c r="AU622" s="143" t="s">
        <v>83</v>
      </c>
      <c r="AY622" s="12" t="s">
        <v>143</v>
      </c>
      <c r="BE622" s="86">
        <f>IF(N622="základní",J622,0)</f>
        <v>0</v>
      </c>
      <c r="BF622" s="86">
        <f>IF(N622="snížená",J622,0)</f>
        <v>0</v>
      </c>
      <c r="BG622" s="86">
        <f>IF(N622="zákl. přenesená",J622,0)</f>
        <v>0</v>
      </c>
      <c r="BH622" s="86">
        <f>IF(N622="sníž. přenesená",J622,0)</f>
        <v>0</v>
      </c>
      <c r="BI622" s="86">
        <f>IF(N622="nulová",J622,0)</f>
        <v>0</v>
      </c>
      <c r="BJ622" s="12" t="s">
        <v>83</v>
      </c>
      <c r="BK622" s="86">
        <f>ROUND(I622*H622,2)</f>
        <v>0</v>
      </c>
      <c r="BL622" s="12" t="s">
        <v>148</v>
      </c>
      <c r="BM622" s="143" t="s">
        <v>1150</v>
      </c>
    </row>
    <row r="623" spans="2:65" s="1" customFormat="1" ht="24.15" customHeight="1">
      <c r="B623" s="132"/>
      <c r="C623" s="133" t="s">
        <v>1151</v>
      </c>
      <c r="D623" s="133" t="s">
        <v>144</v>
      </c>
      <c r="E623" s="134" t="s">
        <v>974</v>
      </c>
      <c r="F623" s="135" t="s">
        <v>975</v>
      </c>
      <c r="G623" s="136" t="s">
        <v>147</v>
      </c>
      <c r="H623" s="137">
        <v>1</v>
      </c>
      <c r="I623" s="138"/>
      <c r="J623" s="138">
        <f>ROUND(I623*H623,2)</f>
        <v>0</v>
      </c>
      <c r="K623" s="139"/>
      <c r="L623" s="26"/>
      <c r="M623" s="140" t="s">
        <v>1</v>
      </c>
      <c r="N623" s="113" t="s">
        <v>40</v>
      </c>
      <c r="O623" s="141">
        <v>0.318</v>
      </c>
      <c r="P623" s="141">
        <f>O623*H623</f>
        <v>0.318</v>
      </c>
      <c r="Q623" s="141">
        <v>0</v>
      </c>
      <c r="R623" s="141">
        <f>Q623*H623</f>
        <v>0</v>
      </c>
      <c r="S623" s="141">
        <v>0</v>
      </c>
      <c r="T623" s="142">
        <f>S623*H623</f>
        <v>0</v>
      </c>
      <c r="AR623" s="143" t="s">
        <v>148</v>
      </c>
      <c r="AT623" s="143" t="s">
        <v>144</v>
      </c>
      <c r="AU623" s="143" t="s">
        <v>83</v>
      </c>
      <c r="AY623" s="12" t="s">
        <v>143</v>
      </c>
      <c r="BE623" s="86">
        <f>IF(N623="základní",J623,0)</f>
        <v>0</v>
      </c>
      <c r="BF623" s="86">
        <f>IF(N623="snížená",J623,0)</f>
        <v>0</v>
      </c>
      <c r="BG623" s="86">
        <f>IF(N623="zákl. přenesená",J623,0)</f>
        <v>0</v>
      </c>
      <c r="BH623" s="86">
        <f>IF(N623="sníž. přenesená",J623,0)</f>
        <v>0</v>
      </c>
      <c r="BI623" s="86">
        <f>IF(N623="nulová",J623,0)</f>
        <v>0</v>
      </c>
      <c r="BJ623" s="12" t="s">
        <v>83</v>
      </c>
      <c r="BK623" s="86">
        <f>ROUND(I623*H623,2)</f>
        <v>0</v>
      </c>
      <c r="BL623" s="12" t="s">
        <v>148</v>
      </c>
      <c r="BM623" s="143" t="s">
        <v>1152</v>
      </c>
    </row>
    <row r="624" spans="2:65" s="1" customFormat="1">
      <c r="B624" s="26"/>
      <c r="D624" s="144" t="s">
        <v>150</v>
      </c>
      <c r="F624" s="145" t="s">
        <v>977</v>
      </c>
      <c r="L624" s="26"/>
      <c r="M624" s="146"/>
      <c r="T624" s="50"/>
      <c r="AT624" s="12" t="s">
        <v>150</v>
      </c>
      <c r="AU624" s="12" t="s">
        <v>83</v>
      </c>
    </row>
    <row r="625" spans="2:65" s="1" customFormat="1" ht="16.5" customHeight="1">
      <c r="B625" s="132"/>
      <c r="C625" s="147" t="s">
        <v>1153</v>
      </c>
      <c r="D625" s="147" t="s">
        <v>166</v>
      </c>
      <c r="E625" s="148" t="s">
        <v>979</v>
      </c>
      <c r="F625" s="149" t="s">
        <v>980</v>
      </c>
      <c r="G625" s="150" t="s">
        <v>147</v>
      </c>
      <c r="H625" s="151">
        <v>1</v>
      </c>
      <c r="I625" s="152"/>
      <c r="J625" s="152">
        <f>ROUND(I625*H625,2)</f>
        <v>0</v>
      </c>
      <c r="K625" s="153"/>
      <c r="L625" s="154"/>
      <c r="M625" s="155" t="s">
        <v>1</v>
      </c>
      <c r="N625" s="156" t="s">
        <v>40</v>
      </c>
      <c r="O625" s="141">
        <v>0</v>
      </c>
      <c r="P625" s="141">
        <f>O625*H625</f>
        <v>0</v>
      </c>
      <c r="Q625" s="141">
        <v>0</v>
      </c>
      <c r="R625" s="141">
        <f>Q625*H625</f>
        <v>0</v>
      </c>
      <c r="S625" s="141">
        <v>0</v>
      </c>
      <c r="T625" s="142">
        <f>S625*H625</f>
        <v>0</v>
      </c>
      <c r="AR625" s="143" t="s">
        <v>169</v>
      </c>
      <c r="AT625" s="143" t="s">
        <v>166</v>
      </c>
      <c r="AU625" s="143" t="s">
        <v>83</v>
      </c>
      <c r="AY625" s="12" t="s">
        <v>143</v>
      </c>
      <c r="BE625" s="86">
        <f>IF(N625="základní",J625,0)</f>
        <v>0</v>
      </c>
      <c r="BF625" s="86">
        <f>IF(N625="snížená",J625,0)</f>
        <v>0</v>
      </c>
      <c r="BG625" s="86">
        <f>IF(N625="zákl. přenesená",J625,0)</f>
        <v>0</v>
      </c>
      <c r="BH625" s="86">
        <f>IF(N625="sníž. přenesená",J625,0)</f>
        <v>0</v>
      </c>
      <c r="BI625" s="86">
        <f>IF(N625="nulová",J625,0)</f>
        <v>0</v>
      </c>
      <c r="BJ625" s="12" t="s">
        <v>83</v>
      </c>
      <c r="BK625" s="86">
        <f>ROUND(I625*H625,2)</f>
        <v>0</v>
      </c>
      <c r="BL625" s="12" t="s">
        <v>148</v>
      </c>
      <c r="BM625" s="143" t="s">
        <v>1154</v>
      </c>
    </row>
    <row r="626" spans="2:65" s="10" customFormat="1" ht="25.95" customHeight="1">
      <c r="B626" s="123"/>
      <c r="D626" s="124" t="s">
        <v>74</v>
      </c>
      <c r="E626" s="125" t="s">
        <v>1155</v>
      </c>
      <c r="F626" s="125" t="s">
        <v>1156</v>
      </c>
      <c r="J626" s="126">
        <f>BK626</f>
        <v>0</v>
      </c>
      <c r="L626" s="123"/>
      <c r="M626" s="127"/>
      <c r="P626" s="128">
        <f>SUM(P627:P676)</f>
        <v>26.066606999999998</v>
      </c>
      <c r="R626" s="128">
        <f>SUM(R627:R676)</f>
        <v>1.8872954000000002</v>
      </c>
      <c r="T626" s="129">
        <f>SUM(T627:T676)</f>
        <v>0</v>
      </c>
      <c r="AR626" s="124" t="s">
        <v>83</v>
      </c>
      <c r="AT626" s="130" t="s">
        <v>74</v>
      </c>
      <c r="AU626" s="130" t="s">
        <v>75</v>
      </c>
      <c r="AY626" s="124" t="s">
        <v>143</v>
      </c>
      <c r="BK626" s="131">
        <f>SUM(BK627:BK676)</f>
        <v>0</v>
      </c>
    </row>
    <row r="627" spans="2:65" s="1" customFormat="1" ht="49.05" customHeight="1">
      <c r="B627" s="132"/>
      <c r="C627" s="133" t="s">
        <v>1157</v>
      </c>
      <c r="D627" s="133" t="s">
        <v>144</v>
      </c>
      <c r="E627" s="134" t="s">
        <v>470</v>
      </c>
      <c r="F627" s="135" t="s">
        <v>471</v>
      </c>
      <c r="G627" s="136" t="s">
        <v>250</v>
      </c>
      <c r="H627" s="137">
        <v>0.58699999999999997</v>
      </c>
      <c r="I627" s="138"/>
      <c r="J627" s="138">
        <f>ROUND(I627*H627,2)</f>
        <v>0</v>
      </c>
      <c r="K627" s="139"/>
      <c r="L627" s="26"/>
      <c r="M627" s="140" t="s">
        <v>1</v>
      </c>
      <c r="N627" s="113" t="s">
        <v>40</v>
      </c>
      <c r="O627" s="141">
        <v>3.3</v>
      </c>
      <c r="P627" s="141">
        <f>O627*H627</f>
        <v>1.9370999999999998</v>
      </c>
      <c r="Q627" s="141">
        <v>0</v>
      </c>
      <c r="R627" s="141">
        <f>Q627*H627</f>
        <v>0</v>
      </c>
      <c r="S627" s="141">
        <v>0</v>
      </c>
      <c r="T627" s="142">
        <f>S627*H627</f>
        <v>0</v>
      </c>
      <c r="AR627" s="143" t="s">
        <v>148</v>
      </c>
      <c r="AT627" s="143" t="s">
        <v>144</v>
      </c>
      <c r="AU627" s="143" t="s">
        <v>83</v>
      </c>
      <c r="AY627" s="12" t="s">
        <v>143</v>
      </c>
      <c r="BE627" s="86">
        <f>IF(N627="základní",J627,0)</f>
        <v>0</v>
      </c>
      <c r="BF627" s="86">
        <f>IF(N627="snížená",J627,0)</f>
        <v>0</v>
      </c>
      <c r="BG627" s="86">
        <f>IF(N627="zákl. přenesená",J627,0)</f>
        <v>0</v>
      </c>
      <c r="BH627" s="86">
        <f>IF(N627="sníž. přenesená",J627,0)</f>
        <v>0</v>
      </c>
      <c r="BI627" s="86">
        <f>IF(N627="nulová",J627,0)</f>
        <v>0</v>
      </c>
      <c r="BJ627" s="12" t="s">
        <v>83</v>
      </c>
      <c r="BK627" s="86">
        <f>ROUND(I627*H627,2)</f>
        <v>0</v>
      </c>
      <c r="BL627" s="12" t="s">
        <v>148</v>
      </c>
      <c r="BM627" s="143" t="s">
        <v>1158</v>
      </c>
    </row>
    <row r="628" spans="2:65" s="1" customFormat="1">
      <c r="B628" s="26"/>
      <c r="D628" s="144" t="s">
        <v>150</v>
      </c>
      <c r="F628" s="145" t="s">
        <v>473</v>
      </c>
      <c r="L628" s="26"/>
      <c r="M628" s="146"/>
      <c r="T628" s="50"/>
      <c r="AT628" s="12" t="s">
        <v>150</v>
      </c>
      <c r="AU628" s="12" t="s">
        <v>83</v>
      </c>
    </row>
    <row r="629" spans="2:65" s="1" customFormat="1" ht="24.15" customHeight="1">
      <c r="B629" s="132"/>
      <c r="C629" s="147" t="s">
        <v>1159</v>
      </c>
      <c r="D629" s="147" t="s">
        <v>166</v>
      </c>
      <c r="E629" s="148" t="s">
        <v>475</v>
      </c>
      <c r="F629" s="149" t="s">
        <v>476</v>
      </c>
      <c r="G629" s="150" t="s">
        <v>250</v>
      </c>
      <c r="H629" s="151">
        <v>0.435</v>
      </c>
      <c r="I629" s="152"/>
      <c r="J629" s="152">
        <f>ROUND(I629*H629,2)</f>
        <v>0</v>
      </c>
      <c r="K629" s="153"/>
      <c r="L629" s="154"/>
      <c r="M629" s="155" t="s">
        <v>1</v>
      </c>
      <c r="N629" s="156" t="s">
        <v>40</v>
      </c>
      <c r="O629" s="141">
        <v>0</v>
      </c>
      <c r="P629" s="141">
        <f>O629*H629</f>
        <v>0</v>
      </c>
      <c r="Q629" s="141">
        <v>2.4289999999999998</v>
      </c>
      <c r="R629" s="141">
        <f>Q629*H629</f>
        <v>1.0566149999999999</v>
      </c>
      <c r="S629" s="141">
        <v>0</v>
      </c>
      <c r="T629" s="142">
        <f>S629*H629</f>
        <v>0</v>
      </c>
      <c r="AR629" s="143" t="s">
        <v>169</v>
      </c>
      <c r="AT629" s="143" t="s">
        <v>166</v>
      </c>
      <c r="AU629" s="143" t="s">
        <v>83</v>
      </c>
      <c r="AY629" s="12" t="s">
        <v>143</v>
      </c>
      <c r="BE629" s="86">
        <f>IF(N629="základní",J629,0)</f>
        <v>0</v>
      </c>
      <c r="BF629" s="86">
        <f>IF(N629="snížená",J629,0)</f>
        <v>0</v>
      </c>
      <c r="BG629" s="86">
        <f>IF(N629="zákl. přenesená",J629,0)</f>
        <v>0</v>
      </c>
      <c r="BH629" s="86">
        <f>IF(N629="sníž. přenesená",J629,0)</f>
        <v>0</v>
      </c>
      <c r="BI629" s="86">
        <f>IF(N629="nulová",J629,0)</f>
        <v>0</v>
      </c>
      <c r="BJ629" s="12" t="s">
        <v>83</v>
      </c>
      <c r="BK629" s="86">
        <f>ROUND(I629*H629,2)</f>
        <v>0</v>
      </c>
      <c r="BL629" s="12" t="s">
        <v>148</v>
      </c>
      <c r="BM629" s="143" t="s">
        <v>1160</v>
      </c>
    </row>
    <row r="630" spans="2:65" s="1" customFormat="1" ht="49.05" customHeight="1">
      <c r="B630" s="132"/>
      <c r="C630" s="133" t="s">
        <v>1161</v>
      </c>
      <c r="D630" s="133" t="s">
        <v>144</v>
      </c>
      <c r="E630" s="134" t="s">
        <v>479</v>
      </c>
      <c r="F630" s="135" t="s">
        <v>480</v>
      </c>
      <c r="G630" s="136" t="s">
        <v>250</v>
      </c>
      <c r="H630" s="137">
        <v>0.58699999999999997</v>
      </c>
      <c r="I630" s="138"/>
      <c r="J630" s="138">
        <f>ROUND(I630*H630,2)</f>
        <v>0</v>
      </c>
      <c r="K630" s="139"/>
      <c r="L630" s="26"/>
      <c r="M630" s="140" t="s">
        <v>1</v>
      </c>
      <c r="N630" s="113" t="s">
        <v>40</v>
      </c>
      <c r="O630" s="141">
        <v>0.70899999999999996</v>
      </c>
      <c r="P630" s="141">
        <f>O630*H630</f>
        <v>0.41618299999999997</v>
      </c>
      <c r="Q630" s="141">
        <v>0</v>
      </c>
      <c r="R630" s="141">
        <f>Q630*H630</f>
        <v>0</v>
      </c>
      <c r="S630" s="141">
        <v>0</v>
      </c>
      <c r="T630" s="142">
        <f>S630*H630</f>
        <v>0</v>
      </c>
      <c r="AR630" s="143" t="s">
        <v>148</v>
      </c>
      <c r="AT630" s="143" t="s">
        <v>144</v>
      </c>
      <c r="AU630" s="143" t="s">
        <v>83</v>
      </c>
      <c r="AY630" s="12" t="s">
        <v>143</v>
      </c>
      <c r="BE630" s="86">
        <f>IF(N630="základní",J630,0)</f>
        <v>0</v>
      </c>
      <c r="BF630" s="86">
        <f>IF(N630="snížená",J630,0)</f>
        <v>0</v>
      </c>
      <c r="BG630" s="86">
        <f>IF(N630="zákl. přenesená",J630,0)</f>
        <v>0</v>
      </c>
      <c r="BH630" s="86">
        <f>IF(N630="sníž. přenesená",J630,0)</f>
        <v>0</v>
      </c>
      <c r="BI630" s="86">
        <f>IF(N630="nulová",J630,0)</f>
        <v>0</v>
      </c>
      <c r="BJ630" s="12" t="s">
        <v>83</v>
      </c>
      <c r="BK630" s="86">
        <f>ROUND(I630*H630,2)</f>
        <v>0</v>
      </c>
      <c r="BL630" s="12" t="s">
        <v>148</v>
      </c>
      <c r="BM630" s="143" t="s">
        <v>1162</v>
      </c>
    </row>
    <row r="631" spans="2:65" s="1" customFormat="1">
      <c r="B631" s="26"/>
      <c r="D631" s="144" t="s">
        <v>150</v>
      </c>
      <c r="F631" s="145" t="s">
        <v>482</v>
      </c>
      <c r="L631" s="26"/>
      <c r="M631" s="146"/>
      <c r="T631" s="50"/>
      <c r="AT631" s="12" t="s">
        <v>150</v>
      </c>
      <c r="AU631" s="12" t="s">
        <v>83</v>
      </c>
    </row>
    <row r="632" spans="2:65" s="1" customFormat="1" ht="24.15" customHeight="1">
      <c r="B632" s="132"/>
      <c r="C632" s="133" t="s">
        <v>1163</v>
      </c>
      <c r="D632" s="133" t="s">
        <v>144</v>
      </c>
      <c r="E632" s="134" t="s">
        <v>484</v>
      </c>
      <c r="F632" s="135" t="s">
        <v>485</v>
      </c>
      <c r="G632" s="136" t="s">
        <v>234</v>
      </c>
      <c r="H632" s="137">
        <v>0.45200000000000001</v>
      </c>
      <c r="I632" s="138"/>
      <c r="J632" s="138">
        <f>ROUND(I632*H632,2)</f>
        <v>0</v>
      </c>
      <c r="K632" s="139"/>
      <c r="L632" s="26"/>
      <c r="M632" s="140" t="s">
        <v>1</v>
      </c>
      <c r="N632" s="113" t="s">
        <v>40</v>
      </c>
      <c r="O632" s="141">
        <v>1.18</v>
      </c>
      <c r="P632" s="141">
        <f>O632*H632</f>
        <v>0.53335999999999995</v>
      </c>
      <c r="Q632" s="141">
        <v>7.7000000000000002E-3</v>
      </c>
      <c r="R632" s="141">
        <f>Q632*H632</f>
        <v>3.4804000000000002E-3</v>
      </c>
      <c r="S632" s="141">
        <v>0</v>
      </c>
      <c r="T632" s="142">
        <f>S632*H632</f>
        <v>0</v>
      </c>
      <c r="AR632" s="143" t="s">
        <v>148</v>
      </c>
      <c r="AT632" s="143" t="s">
        <v>144</v>
      </c>
      <c r="AU632" s="143" t="s">
        <v>83</v>
      </c>
      <c r="AY632" s="12" t="s">
        <v>143</v>
      </c>
      <c r="BE632" s="86">
        <f>IF(N632="základní",J632,0)</f>
        <v>0</v>
      </c>
      <c r="BF632" s="86">
        <f>IF(N632="snížená",J632,0)</f>
        <v>0</v>
      </c>
      <c r="BG632" s="86">
        <f>IF(N632="zákl. přenesená",J632,0)</f>
        <v>0</v>
      </c>
      <c r="BH632" s="86">
        <f>IF(N632="sníž. přenesená",J632,0)</f>
        <v>0</v>
      </c>
      <c r="BI632" s="86">
        <f>IF(N632="nulová",J632,0)</f>
        <v>0</v>
      </c>
      <c r="BJ632" s="12" t="s">
        <v>83</v>
      </c>
      <c r="BK632" s="86">
        <f>ROUND(I632*H632,2)</f>
        <v>0</v>
      </c>
      <c r="BL632" s="12" t="s">
        <v>148</v>
      </c>
      <c r="BM632" s="143" t="s">
        <v>1164</v>
      </c>
    </row>
    <row r="633" spans="2:65" s="1" customFormat="1">
      <c r="B633" s="26"/>
      <c r="D633" s="144" t="s">
        <v>150</v>
      </c>
      <c r="F633" s="145" t="s">
        <v>487</v>
      </c>
      <c r="L633" s="26"/>
      <c r="M633" s="146"/>
      <c r="T633" s="50"/>
      <c r="AT633" s="12" t="s">
        <v>150</v>
      </c>
      <c r="AU633" s="12" t="s">
        <v>83</v>
      </c>
    </row>
    <row r="634" spans="2:65" s="1" customFormat="1" ht="24.15" customHeight="1">
      <c r="B634" s="132"/>
      <c r="C634" s="133" t="s">
        <v>1165</v>
      </c>
      <c r="D634" s="133" t="s">
        <v>144</v>
      </c>
      <c r="E634" s="134" t="s">
        <v>489</v>
      </c>
      <c r="F634" s="135" t="s">
        <v>490</v>
      </c>
      <c r="G634" s="136" t="s">
        <v>234</v>
      </c>
      <c r="H634" s="137">
        <v>0.45200000000000001</v>
      </c>
      <c r="I634" s="138"/>
      <c r="J634" s="138">
        <f>ROUND(I634*H634,2)</f>
        <v>0</v>
      </c>
      <c r="K634" s="139"/>
      <c r="L634" s="26"/>
      <c r="M634" s="140" t="s">
        <v>1</v>
      </c>
      <c r="N634" s="113" t="s">
        <v>40</v>
      </c>
      <c r="O634" s="141">
        <v>0.40699999999999997</v>
      </c>
      <c r="P634" s="141">
        <f>O634*H634</f>
        <v>0.18396399999999999</v>
      </c>
      <c r="Q634" s="141">
        <v>0</v>
      </c>
      <c r="R634" s="141">
        <f>Q634*H634</f>
        <v>0</v>
      </c>
      <c r="S634" s="141">
        <v>0</v>
      </c>
      <c r="T634" s="142">
        <f>S634*H634</f>
        <v>0</v>
      </c>
      <c r="AR634" s="143" t="s">
        <v>148</v>
      </c>
      <c r="AT634" s="143" t="s">
        <v>144</v>
      </c>
      <c r="AU634" s="143" t="s">
        <v>83</v>
      </c>
      <c r="AY634" s="12" t="s">
        <v>143</v>
      </c>
      <c r="BE634" s="86">
        <f>IF(N634="základní",J634,0)</f>
        <v>0</v>
      </c>
      <c r="BF634" s="86">
        <f>IF(N634="snížená",J634,0)</f>
        <v>0</v>
      </c>
      <c r="BG634" s="86">
        <f>IF(N634="zákl. přenesená",J634,0)</f>
        <v>0</v>
      </c>
      <c r="BH634" s="86">
        <f>IF(N634="sníž. přenesená",J634,0)</f>
        <v>0</v>
      </c>
      <c r="BI634" s="86">
        <f>IF(N634="nulová",J634,0)</f>
        <v>0</v>
      </c>
      <c r="BJ634" s="12" t="s">
        <v>83</v>
      </c>
      <c r="BK634" s="86">
        <f>ROUND(I634*H634,2)</f>
        <v>0</v>
      </c>
      <c r="BL634" s="12" t="s">
        <v>148</v>
      </c>
      <c r="BM634" s="143" t="s">
        <v>1166</v>
      </c>
    </row>
    <row r="635" spans="2:65" s="1" customFormat="1">
      <c r="B635" s="26"/>
      <c r="D635" s="144" t="s">
        <v>150</v>
      </c>
      <c r="F635" s="145" t="s">
        <v>492</v>
      </c>
      <c r="L635" s="26"/>
      <c r="M635" s="146"/>
      <c r="T635" s="50"/>
      <c r="AT635" s="12" t="s">
        <v>150</v>
      </c>
      <c r="AU635" s="12" t="s">
        <v>83</v>
      </c>
    </row>
    <row r="636" spans="2:65" s="1" customFormat="1" ht="24.15" customHeight="1">
      <c r="B636" s="132"/>
      <c r="C636" s="147" t="s">
        <v>1167</v>
      </c>
      <c r="D636" s="147" t="s">
        <v>166</v>
      </c>
      <c r="E636" s="148" t="s">
        <v>441</v>
      </c>
      <c r="F636" s="149" t="s">
        <v>442</v>
      </c>
      <c r="G636" s="150" t="s">
        <v>147</v>
      </c>
      <c r="H636" s="151">
        <v>2.2000000000000002</v>
      </c>
      <c r="I636" s="152"/>
      <c r="J636" s="152">
        <f t="shared" ref="J636:J644" si="50">ROUND(I636*H636,2)</f>
        <v>0</v>
      </c>
      <c r="K636" s="153"/>
      <c r="L636" s="154"/>
      <c r="M636" s="155" t="s">
        <v>1</v>
      </c>
      <c r="N636" s="156" t="s">
        <v>40</v>
      </c>
      <c r="O636" s="141">
        <v>0</v>
      </c>
      <c r="P636" s="141">
        <f t="shared" ref="P636:P644" si="51">O636*H636</f>
        <v>0</v>
      </c>
      <c r="Q636" s="141">
        <v>1.2E-2</v>
      </c>
      <c r="R636" s="141">
        <f t="shared" ref="R636:R644" si="52">Q636*H636</f>
        <v>2.6400000000000003E-2</v>
      </c>
      <c r="S636" s="141">
        <v>0</v>
      </c>
      <c r="T636" s="142">
        <f t="shared" ref="T636:T644" si="53">S636*H636</f>
        <v>0</v>
      </c>
      <c r="AR636" s="143" t="s">
        <v>169</v>
      </c>
      <c r="AT636" s="143" t="s">
        <v>166</v>
      </c>
      <c r="AU636" s="143" t="s">
        <v>83</v>
      </c>
      <c r="AY636" s="12" t="s">
        <v>143</v>
      </c>
      <c r="BE636" s="86">
        <f t="shared" ref="BE636:BE644" si="54">IF(N636="základní",J636,0)</f>
        <v>0</v>
      </c>
      <c r="BF636" s="86">
        <f t="shared" ref="BF636:BF644" si="55">IF(N636="snížená",J636,0)</f>
        <v>0</v>
      </c>
      <c r="BG636" s="86">
        <f t="shared" ref="BG636:BG644" si="56">IF(N636="zákl. přenesená",J636,0)</f>
        <v>0</v>
      </c>
      <c r="BH636" s="86">
        <f t="shared" ref="BH636:BH644" si="57">IF(N636="sníž. přenesená",J636,0)</f>
        <v>0</v>
      </c>
      <c r="BI636" s="86">
        <f t="shared" ref="BI636:BI644" si="58">IF(N636="nulová",J636,0)</f>
        <v>0</v>
      </c>
      <c r="BJ636" s="12" t="s">
        <v>83</v>
      </c>
      <c r="BK636" s="86">
        <f t="shared" ref="BK636:BK644" si="59">ROUND(I636*H636,2)</f>
        <v>0</v>
      </c>
      <c r="BL636" s="12" t="s">
        <v>148</v>
      </c>
      <c r="BM636" s="143" t="s">
        <v>1168</v>
      </c>
    </row>
    <row r="637" spans="2:65" s="1" customFormat="1" ht="16.5" customHeight="1">
      <c r="B637" s="132"/>
      <c r="C637" s="147" t="s">
        <v>1169</v>
      </c>
      <c r="D637" s="147" t="s">
        <v>166</v>
      </c>
      <c r="E637" s="148" t="s">
        <v>496</v>
      </c>
      <c r="F637" s="149" t="s">
        <v>497</v>
      </c>
      <c r="G637" s="150" t="s">
        <v>147</v>
      </c>
      <c r="H637" s="151">
        <v>88</v>
      </c>
      <c r="I637" s="152"/>
      <c r="J637" s="152">
        <f t="shared" si="50"/>
        <v>0</v>
      </c>
      <c r="K637" s="153"/>
      <c r="L637" s="154"/>
      <c r="M637" s="155" t="s">
        <v>1</v>
      </c>
      <c r="N637" s="156" t="s">
        <v>40</v>
      </c>
      <c r="O637" s="141">
        <v>0</v>
      </c>
      <c r="P637" s="141">
        <f t="shared" si="51"/>
        <v>0</v>
      </c>
      <c r="Q637" s="141">
        <v>6.0000000000000001E-3</v>
      </c>
      <c r="R637" s="141">
        <f t="shared" si="52"/>
        <v>0.52800000000000002</v>
      </c>
      <c r="S637" s="141">
        <v>0</v>
      </c>
      <c r="T637" s="142">
        <f t="shared" si="53"/>
        <v>0</v>
      </c>
      <c r="AR637" s="143" t="s">
        <v>169</v>
      </c>
      <c r="AT637" s="143" t="s">
        <v>166</v>
      </c>
      <c r="AU637" s="143" t="s">
        <v>83</v>
      </c>
      <c r="AY637" s="12" t="s">
        <v>143</v>
      </c>
      <c r="BE637" s="86">
        <f t="shared" si="54"/>
        <v>0</v>
      </c>
      <c r="BF637" s="86">
        <f t="shared" si="55"/>
        <v>0</v>
      </c>
      <c r="BG637" s="86">
        <f t="shared" si="56"/>
        <v>0</v>
      </c>
      <c r="BH637" s="86">
        <f t="shared" si="57"/>
        <v>0</v>
      </c>
      <c r="BI637" s="86">
        <f t="shared" si="58"/>
        <v>0</v>
      </c>
      <c r="BJ637" s="12" t="s">
        <v>83</v>
      </c>
      <c r="BK637" s="86">
        <f t="shared" si="59"/>
        <v>0</v>
      </c>
      <c r="BL637" s="12" t="s">
        <v>148</v>
      </c>
      <c r="BM637" s="143" t="s">
        <v>1170</v>
      </c>
    </row>
    <row r="638" spans="2:65" s="1" customFormat="1" ht="16.5" customHeight="1">
      <c r="B638" s="132"/>
      <c r="C638" s="147" t="s">
        <v>1171</v>
      </c>
      <c r="D638" s="147" t="s">
        <v>166</v>
      </c>
      <c r="E638" s="148" t="s">
        <v>1172</v>
      </c>
      <c r="F638" s="149" t="s">
        <v>501</v>
      </c>
      <c r="G638" s="150" t="s">
        <v>147</v>
      </c>
      <c r="H638" s="151">
        <v>1</v>
      </c>
      <c r="I638" s="152"/>
      <c r="J638" s="152">
        <f t="shared" si="50"/>
        <v>0</v>
      </c>
      <c r="K638" s="153"/>
      <c r="L638" s="154"/>
      <c r="M638" s="155" t="s">
        <v>1</v>
      </c>
      <c r="N638" s="156" t="s">
        <v>40</v>
      </c>
      <c r="O638" s="141">
        <v>0</v>
      </c>
      <c r="P638" s="141">
        <f t="shared" si="51"/>
        <v>0</v>
      </c>
      <c r="Q638" s="141">
        <v>0</v>
      </c>
      <c r="R638" s="141">
        <f t="shared" si="52"/>
        <v>0</v>
      </c>
      <c r="S638" s="141">
        <v>0</v>
      </c>
      <c r="T638" s="142">
        <f t="shared" si="53"/>
        <v>0</v>
      </c>
      <c r="AR638" s="143" t="s">
        <v>169</v>
      </c>
      <c r="AT638" s="143" t="s">
        <v>166</v>
      </c>
      <c r="AU638" s="143" t="s">
        <v>83</v>
      </c>
      <c r="AY638" s="12" t="s">
        <v>143</v>
      </c>
      <c r="BE638" s="86">
        <f t="shared" si="54"/>
        <v>0</v>
      </c>
      <c r="BF638" s="86">
        <f t="shared" si="55"/>
        <v>0</v>
      </c>
      <c r="BG638" s="86">
        <f t="shared" si="56"/>
        <v>0</v>
      </c>
      <c r="BH638" s="86">
        <f t="shared" si="57"/>
        <v>0</v>
      </c>
      <c r="BI638" s="86">
        <f t="shared" si="58"/>
        <v>0</v>
      </c>
      <c r="BJ638" s="12" t="s">
        <v>83</v>
      </c>
      <c r="BK638" s="86">
        <f t="shared" si="59"/>
        <v>0</v>
      </c>
      <c r="BL638" s="12" t="s">
        <v>148</v>
      </c>
      <c r="BM638" s="143" t="s">
        <v>1173</v>
      </c>
    </row>
    <row r="639" spans="2:65" s="1" customFormat="1" ht="16.5" customHeight="1">
      <c r="B639" s="132"/>
      <c r="C639" s="147" t="s">
        <v>1174</v>
      </c>
      <c r="D639" s="147" t="s">
        <v>166</v>
      </c>
      <c r="E639" s="148" t="s">
        <v>504</v>
      </c>
      <c r="F639" s="149" t="s">
        <v>505</v>
      </c>
      <c r="G639" s="150" t="s">
        <v>147</v>
      </c>
      <c r="H639" s="151">
        <v>1.5</v>
      </c>
      <c r="I639" s="152"/>
      <c r="J639" s="152">
        <f t="shared" si="50"/>
        <v>0</v>
      </c>
      <c r="K639" s="153"/>
      <c r="L639" s="154"/>
      <c r="M639" s="155" t="s">
        <v>1</v>
      </c>
      <c r="N639" s="156" t="s">
        <v>40</v>
      </c>
      <c r="O639" s="141">
        <v>0</v>
      </c>
      <c r="P639" s="141">
        <f t="shared" si="51"/>
        <v>0</v>
      </c>
      <c r="Q639" s="141">
        <v>2.5000000000000001E-2</v>
      </c>
      <c r="R639" s="141">
        <f t="shared" si="52"/>
        <v>3.7500000000000006E-2</v>
      </c>
      <c r="S639" s="141">
        <v>0</v>
      </c>
      <c r="T639" s="142">
        <f t="shared" si="53"/>
        <v>0</v>
      </c>
      <c r="AR639" s="143" t="s">
        <v>169</v>
      </c>
      <c r="AT639" s="143" t="s">
        <v>166</v>
      </c>
      <c r="AU639" s="143" t="s">
        <v>83</v>
      </c>
      <c r="AY639" s="12" t="s">
        <v>143</v>
      </c>
      <c r="BE639" s="86">
        <f t="shared" si="54"/>
        <v>0</v>
      </c>
      <c r="BF639" s="86">
        <f t="shared" si="55"/>
        <v>0</v>
      </c>
      <c r="BG639" s="86">
        <f t="shared" si="56"/>
        <v>0</v>
      </c>
      <c r="BH639" s="86">
        <f t="shared" si="57"/>
        <v>0</v>
      </c>
      <c r="BI639" s="86">
        <f t="shared" si="58"/>
        <v>0</v>
      </c>
      <c r="BJ639" s="12" t="s">
        <v>83</v>
      </c>
      <c r="BK639" s="86">
        <f t="shared" si="59"/>
        <v>0</v>
      </c>
      <c r="BL639" s="12" t="s">
        <v>148</v>
      </c>
      <c r="BM639" s="143" t="s">
        <v>1175</v>
      </c>
    </row>
    <row r="640" spans="2:65" s="1" customFormat="1" ht="16.5" customHeight="1">
      <c r="B640" s="132"/>
      <c r="C640" s="147" t="s">
        <v>1176</v>
      </c>
      <c r="D640" s="147" t="s">
        <v>166</v>
      </c>
      <c r="E640" s="148" t="s">
        <v>508</v>
      </c>
      <c r="F640" s="149" t="s">
        <v>509</v>
      </c>
      <c r="G640" s="150" t="s">
        <v>147</v>
      </c>
      <c r="H640" s="151">
        <v>4.2</v>
      </c>
      <c r="I640" s="152"/>
      <c r="J640" s="152">
        <f t="shared" si="50"/>
        <v>0</v>
      </c>
      <c r="K640" s="153"/>
      <c r="L640" s="154"/>
      <c r="M640" s="155" t="s">
        <v>1</v>
      </c>
      <c r="N640" s="156" t="s">
        <v>40</v>
      </c>
      <c r="O640" s="141">
        <v>0</v>
      </c>
      <c r="P640" s="141">
        <f t="shared" si="51"/>
        <v>0</v>
      </c>
      <c r="Q640" s="141">
        <v>0.03</v>
      </c>
      <c r="R640" s="141">
        <f t="shared" si="52"/>
        <v>0.126</v>
      </c>
      <c r="S640" s="141">
        <v>0</v>
      </c>
      <c r="T640" s="142">
        <f t="shared" si="53"/>
        <v>0</v>
      </c>
      <c r="AR640" s="143" t="s">
        <v>169</v>
      </c>
      <c r="AT640" s="143" t="s">
        <v>166</v>
      </c>
      <c r="AU640" s="143" t="s">
        <v>83</v>
      </c>
      <c r="AY640" s="12" t="s">
        <v>143</v>
      </c>
      <c r="BE640" s="86">
        <f t="shared" si="54"/>
        <v>0</v>
      </c>
      <c r="BF640" s="86">
        <f t="shared" si="55"/>
        <v>0</v>
      </c>
      <c r="BG640" s="86">
        <f t="shared" si="56"/>
        <v>0</v>
      </c>
      <c r="BH640" s="86">
        <f t="shared" si="57"/>
        <v>0</v>
      </c>
      <c r="BI640" s="86">
        <f t="shared" si="58"/>
        <v>0</v>
      </c>
      <c r="BJ640" s="12" t="s">
        <v>83</v>
      </c>
      <c r="BK640" s="86">
        <f t="shared" si="59"/>
        <v>0</v>
      </c>
      <c r="BL640" s="12" t="s">
        <v>148</v>
      </c>
      <c r="BM640" s="143" t="s">
        <v>1177</v>
      </c>
    </row>
    <row r="641" spans="2:65" s="1" customFormat="1" ht="16.5" customHeight="1">
      <c r="B641" s="132"/>
      <c r="C641" s="147" t="s">
        <v>1178</v>
      </c>
      <c r="D641" s="147" t="s">
        <v>166</v>
      </c>
      <c r="E641" s="148" t="s">
        <v>512</v>
      </c>
      <c r="F641" s="149" t="s">
        <v>513</v>
      </c>
      <c r="G641" s="150" t="s">
        <v>414</v>
      </c>
      <c r="H641" s="151">
        <v>80</v>
      </c>
      <c r="I641" s="152"/>
      <c r="J641" s="152">
        <f t="shared" si="50"/>
        <v>0</v>
      </c>
      <c r="K641" s="153"/>
      <c r="L641" s="154"/>
      <c r="M641" s="155" t="s">
        <v>1</v>
      </c>
      <c r="N641" s="156" t="s">
        <v>40</v>
      </c>
      <c r="O641" s="141">
        <v>0</v>
      </c>
      <c r="P641" s="141">
        <f t="shared" si="51"/>
        <v>0</v>
      </c>
      <c r="Q641" s="141">
        <v>1E-3</v>
      </c>
      <c r="R641" s="141">
        <f t="shared" si="52"/>
        <v>0.08</v>
      </c>
      <c r="S641" s="141">
        <v>0</v>
      </c>
      <c r="T641" s="142">
        <f t="shared" si="53"/>
        <v>0</v>
      </c>
      <c r="AR641" s="143" t="s">
        <v>169</v>
      </c>
      <c r="AT641" s="143" t="s">
        <v>166</v>
      </c>
      <c r="AU641" s="143" t="s">
        <v>83</v>
      </c>
      <c r="AY641" s="12" t="s">
        <v>143</v>
      </c>
      <c r="BE641" s="86">
        <f t="shared" si="54"/>
        <v>0</v>
      </c>
      <c r="BF641" s="86">
        <f t="shared" si="55"/>
        <v>0</v>
      </c>
      <c r="BG641" s="86">
        <f t="shared" si="56"/>
        <v>0</v>
      </c>
      <c r="BH641" s="86">
        <f t="shared" si="57"/>
        <v>0</v>
      </c>
      <c r="BI641" s="86">
        <f t="shared" si="58"/>
        <v>0</v>
      </c>
      <c r="BJ641" s="12" t="s">
        <v>83</v>
      </c>
      <c r="BK641" s="86">
        <f t="shared" si="59"/>
        <v>0</v>
      </c>
      <c r="BL641" s="12" t="s">
        <v>148</v>
      </c>
      <c r="BM641" s="143" t="s">
        <v>1179</v>
      </c>
    </row>
    <row r="642" spans="2:65" s="1" customFormat="1" ht="16.5" customHeight="1">
      <c r="B642" s="132"/>
      <c r="C642" s="147" t="s">
        <v>1180</v>
      </c>
      <c r="D642" s="147" t="s">
        <v>166</v>
      </c>
      <c r="E642" s="148" t="s">
        <v>516</v>
      </c>
      <c r="F642" s="149" t="s">
        <v>517</v>
      </c>
      <c r="G642" s="150" t="s">
        <v>414</v>
      </c>
      <c r="H642" s="151">
        <v>18</v>
      </c>
      <c r="I642" s="152"/>
      <c r="J642" s="152">
        <f t="shared" si="50"/>
        <v>0</v>
      </c>
      <c r="K642" s="153"/>
      <c r="L642" s="154"/>
      <c r="M642" s="155" t="s">
        <v>1</v>
      </c>
      <c r="N642" s="156" t="s">
        <v>40</v>
      </c>
      <c r="O642" s="141">
        <v>0</v>
      </c>
      <c r="P642" s="141">
        <f t="shared" si="51"/>
        <v>0</v>
      </c>
      <c r="Q642" s="141">
        <v>1E-3</v>
      </c>
      <c r="R642" s="141">
        <f t="shared" si="52"/>
        <v>1.8000000000000002E-2</v>
      </c>
      <c r="S642" s="141">
        <v>0</v>
      </c>
      <c r="T642" s="142">
        <f t="shared" si="53"/>
        <v>0</v>
      </c>
      <c r="AR642" s="143" t="s">
        <v>169</v>
      </c>
      <c r="AT642" s="143" t="s">
        <v>166</v>
      </c>
      <c r="AU642" s="143" t="s">
        <v>83</v>
      </c>
      <c r="AY642" s="12" t="s">
        <v>143</v>
      </c>
      <c r="BE642" s="86">
        <f t="shared" si="54"/>
        <v>0</v>
      </c>
      <c r="BF642" s="86">
        <f t="shared" si="55"/>
        <v>0</v>
      </c>
      <c r="BG642" s="86">
        <f t="shared" si="56"/>
        <v>0</v>
      </c>
      <c r="BH642" s="86">
        <f t="shared" si="57"/>
        <v>0</v>
      </c>
      <c r="BI642" s="86">
        <f t="shared" si="58"/>
        <v>0</v>
      </c>
      <c r="BJ642" s="12" t="s">
        <v>83</v>
      </c>
      <c r="BK642" s="86">
        <f t="shared" si="59"/>
        <v>0</v>
      </c>
      <c r="BL642" s="12" t="s">
        <v>148</v>
      </c>
      <c r="BM642" s="143" t="s">
        <v>1181</v>
      </c>
    </row>
    <row r="643" spans="2:65" s="1" customFormat="1" ht="24.15" customHeight="1">
      <c r="B643" s="132"/>
      <c r="C643" s="147" t="s">
        <v>1182</v>
      </c>
      <c r="D643" s="147" t="s">
        <v>166</v>
      </c>
      <c r="E643" s="148" t="s">
        <v>529</v>
      </c>
      <c r="F643" s="149" t="s">
        <v>530</v>
      </c>
      <c r="G643" s="150" t="s">
        <v>190</v>
      </c>
      <c r="H643" s="151">
        <v>6</v>
      </c>
      <c r="I643" s="152"/>
      <c r="J643" s="152">
        <f t="shared" si="50"/>
        <v>0</v>
      </c>
      <c r="K643" s="153"/>
      <c r="L643" s="154"/>
      <c r="M643" s="155" t="s">
        <v>1</v>
      </c>
      <c r="N643" s="156" t="s">
        <v>40</v>
      </c>
      <c r="O643" s="141">
        <v>0</v>
      </c>
      <c r="P643" s="141">
        <f t="shared" si="51"/>
        <v>0</v>
      </c>
      <c r="Q643" s="141">
        <v>5.5000000000000003E-4</v>
      </c>
      <c r="R643" s="141">
        <f t="shared" si="52"/>
        <v>3.3E-3</v>
      </c>
      <c r="S643" s="141">
        <v>0</v>
      </c>
      <c r="T643" s="142">
        <f t="shared" si="53"/>
        <v>0</v>
      </c>
      <c r="AR643" s="143" t="s">
        <v>169</v>
      </c>
      <c r="AT643" s="143" t="s">
        <v>166</v>
      </c>
      <c r="AU643" s="143" t="s">
        <v>83</v>
      </c>
      <c r="AY643" s="12" t="s">
        <v>143</v>
      </c>
      <c r="BE643" s="86">
        <f t="shared" si="54"/>
        <v>0</v>
      </c>
      <c r="BF643" s="86">
        <f t="shared" si="55"/>
        <v>0</v>
      </c>
      <c r="BG643" s="86">
        <f t="shared" si="56"/>
        <v>0</v>
      </c>
      <c r="BH643" s="86">
        <f t="shared" si="57"/>
        <v>0</v>
      </c>
      <c r="BI643" s="86">
        <f t="shared" si="58"/>
        <v>0</v>
      </c>
      <c r="BJ643" s="12" t="s">
        <v>83</v>
      </c>
      <c r="BK643" s="86">
        <f t="shared" si="59"/>
        <v>0</v>
      </c>
      <c r="BL643" s="12" t="s">
        <v>148</v>
      </c>
      <c r="BM643" s="143" t="s">
        <v>1183</v>
      </c>
    </row>
    <row r="644" spans="2:65" s="1" customFormat="1" ht="33" customHeight="1">
      <c r="B644" s="132"/>
      <c r="C644" s="133" t="s">
        <v>1184</v>
      </c>
      <c r="D644" s="133" t="s">
        <v>144</v>
      </c>
      <c r="E644" s="134" t="s">
        <v>533</v>
      </c>
      <c r="F644" s="135" t="s">
        <v>534</v>
      </c>
      <c r="G644" s="136" t="s">
        <v>190</v>
      </c>
      <c r="H644" s="137">
        <v>6</v>
      </c>
      <c r="I644" s="138"/>
      <c r="J644" s="138">
        <f t="shared" si="50"/>
        <v>0</v>
      </c>
      <c r="K644" s="139"/>
      <c r="L644" s="26"/>
      <c r="M644" s="140" t="s">
        <v>1</v>
      </c>
      <c r="N644" s="113" t="s">
        <v>40</v>
      </c>
      <c r="O644" s="141">
        <v>0.13700000000000001</v>
      </c>
      <c r="P644" s="141">
        <f t="shared" si="51"/>
        <v>0.82200000000000006</v>
      </c>
      <c r="Q644" s="141">
        <v>0</v>
      </c>
      <c r="R644" s="141">
        <f t="shared" si="52"/>
        <v>0</v>
      </c>
      <c r="S644" s="141">
        <v>0</v>
      </c>
      <c r="T644" s="142">
        <f t="shared" si="53"/>
        <v>0</v>
      </c>
      <c r="AR644" s="143" t="s">
        <v>148</v>
      </c>
      <c r="AT644" s="143" t="s">
        <v>144</v>
      </c>
      <c r="AU644" s="143" t="s">
        <v>83</v>
      </c>
      <c r="AY644" s="12" t="s">
        <v>143</v>
      </c>
      <c r="BE644" s="86">
        <f t="shared" si="54"/>
        <v>0</v>
      </c>
      <c r="BF644" s="86">
        <f t="shared" si="55"/>
        <v>0</v>
      </c>
      <c r="BG644" s="86">
        <f t="shared" si="56"/>
        <v>0</v>
      </c>
      <c r="BH644" s="86">
        <f t="shared" si="57"/>
        <v>0</v>
      </c>
      <c r="BI644" s="86">
        <f t="shared" si="58"/>
        <v>0</v>
      </c>
      <c r="BJ644" s="12" t="s">
        <v>83</v>
      </c>
      <c r="BK644" s="86">
        <f t="shared" si="59"/>
        <v>0</v>
      </c>
      <c r="BL644" s="12" t="s">
        <v>148</v>
      </c>
      <c r="BM644" s="143" t="s">
        <v>1185</v>
      </c>
    </row>
    <row r="645" spans="2:65" s="1" customFormat="1">
      <c r="B645" s="26"/>
      <c r="D645" s="144" t="s">
        <v>150</v>
      </c>
      <c r="F645" s="145" t="s">
        <v>536</v>
      </c>
      <c r="L645" s="26"/>
      <c r="M645" s="146"/>
      <c r="T645" s="50"/>
      <c r="AT645" s="12" t="s">
        <v>150</v>
      </c>
      <c r="AU645" s="12" t="s">
        <v>83</v>
      </c>
    </row>
    <row r="646" spans="2:65" s="1" customFormat="1" ht="16.5" customHeight="1">
      <c r="B646" s="132"/>
      <c r="C646" s="147" t="s">
        <v>1186</v>
      </c>
      <c r="D646" s="147" t="s">
        <v>166</v>
      </c>
      <c r="E646" s="148" t="s">
        <v>1187</v>
      </c>
      <c r="F646" s="149" t="s">
        <v>1188</v>
      </c>
      <c r="G646" s="150" t="s">
        <v>190</v>
      </c>
      <c r="H646" s="151">
        <v>2.5</v>
      </c>
      <c r="I646" s="152"/>
      <c r="J646" s="152">
        <f>ROUND(I646*H646,2)</f>
        <v>0</v>
      </c>
      <c r="K646" s="153"/>
      <c r="L646" s="154"/>
      <c r="M646" s="155" t="s">
        <v>1</v>
      </c>
      <c r="N646" s="156" t="s">
        <v>40</v>
      </c>
      <c r="O646" s="141">
        <v>0</v>
      </c>
      <c r="P646" s="141">
        <f>O646*H646</f>
        <v>0</v>
      </c>
      <c r="Q646" s="141">
        <v>0</v>
      </c>
      <c r="R646" s="141">
        <f>Q646*H646</f>
        <v>0</v>
      </c>
      <c r="S646" s="141">
        <v>0</v>
      </c>
      <c r="T646" s="142">
        <f>S646*H646</f>
        <v>0</v>
      </c>
      <c r="AR646" s="143" t="s">
        <v>169</v>
      </c>
      <c r="AT646" s="143" t="s">
        <v>166</v>
      </c>
      <c r="AU646" s="143" t="s">
        <v>83</v>
      </c>
      <c r="AY646" s="12" t="s">
        <v>143</v>
      </c>
      <c r="BE646" s="86">
        <f>IF(N646="základní",J646,0)</f>
        <v>0</v>
      </c>
      <c r="BF646" s="86">
        <f>IF(N646="snížená",J646,0)</f>
        <v>0</v>
      </c>
      <c r="BG646" s="86">
        <f>IF(N646="zákl. přenesená",J646,0)</f>
        <v>0</v>
      </c>
      <c r="BH646" s="86">
        <f>IF(N646="sníž. přenesená",J646,0)</f>
        <v>0</v>
      </c>
      <c r="BI646" s="86">
        <f>IF(N646="nulová",J646,0)</f>
        <v>0</v>
      </c>
      <c r="BJ646" s="12" t="s">
        <v>83</v>
      </c>
      <c r="BK646" s="86">
        <f>ROUND(I646*H646,2)</f>
        <v>0</v>
      </c>
      <c r="BL646" s="12" t="s">
        <v>148</v>
      </c>
      <c r="BM646" s="143" t="s">
        <v>1189</v>
      </c>
    </row>
    <row r="647" spans="2:65" s="1" customFormat="1" ht="16.5" customHeight="1">
      <c r="B647" s="132"/>
      <c r="C647" s="147" t="s">
        <v>1190</v>
      </c>
      <c r="D647" s="147" t="s">
        <v>166</v>
      </c>
      <c r="E647" s="148" t="s">
        <v>946</v>
      </c>
      <c r="F647" s="149" t="s">
        <v>947</v>
      </c>
      <c r="G647" s="150" t="s">
        <v>190</v>
      </c>
      <c r="H647" s="151">
        <v>2</v>
      </c>
      <c r="I647" s="152"/>
      <c r="J647" s="152">
        <f>ROUND(I647*H647,2)</f>
        <v>0</v>
      </c>
      <c r="K647" s="153"/>
      <c r="L647" s="154"/>
      <c r="M647" s="155" t="s">
        <v>1</v>
      </c>
      <c r="N647" s="156" t="s">
        <v>40</v>
      </c>
      <c r="O647" s="141">
        <v>0</v>
      </c>
      <c r="P647" s="141">
        <f>O647*H647</f>
        <v>0</v>
      </c>
      <c r="Q647" s="141">
        <v>0</v>
      </c>
      <c r="R647" s="141">
        <f>Q647*H647</f>
        <v>0</v>
      </c>
      <c r="S647" s="141">
        <v>0</v>
      </c>
      <c r="T647" s="142">
        <f>S647*H647</f>
        <v>0</v>
      </c>
      <c r="AR647" s="143" t="s">
        <v>169</v>
      </c>
      <c r="AT647" s="143" t="s">
        <v>166</v>
      </c>
      <c r="AU647" s="143" t="s">
        <v>83</v>
      </c>
      <c r="AY647" s="12" t="s">
        <v>143</v>
      </c>
      <c r="BE647" s="86">
        <f>IF(N647="základní",J647,0)</f>
        <v>0</v>
      </c>
      <c r="BF647" s="86">
        <f>IF(N647="snížená",J647,0)</f>
        <v>0</v>
      </c>
      <c r="BG647" s="86">
        <f>IF(N647="zákl. přenesená",J647,0)</f>
        <v>0</v>
      </c>
      <c r="BH647" s="86">
        <f>IF(N647="sníž. přenesená",J647,0)</f>
        <v>0</v>
      </c>
      <c r="BI647" s="86">
        <f>IF(N647="nulová",J647,0)</f>
        <v>0</v>
      </c>
      <c r="BJ647" s="12" t="s">
        <v>83</v>
      </c>
      <c r="BK647" s="86">
        <f>ROUND(I647*H647,2)</f>
        <v>0</v>
      </c>
      <c r="BL647" s="12" t="s">
        <v>148</v>
      </c>
      <c r="BM647" s="143" t="s">
        <v>1191</v>
      </c>
    </row>
    <row r="648" spans="2:65" s="1" customFormat="1" ht="24.15" customHeight="1">
      <c r="B648" s="132"/>
      <c r="C648" s="133" t="s">
        <v>1192</v>
      </c>
      <c r="D648" s="133" t="s">
        <v>144</v>
      </c>
      <c r="E648" s="134" t="s">
        <v>225</v>
      </c>
      <c r="F648" s="135" t="s">
        <v>226</v>
      </c>
      <c r="G648" s="136" t="s">
        <v>190</v>
      </c>
      <c r="H648" s="137">
        <v>1</v>
      </c>
      <c r="I648" s="138"/>
      <c r="J648" s="138">
        <f>ROUND(I648*H648,2)</f>
        <v>0</v>
      </c>
      <c r="K648" s="139"/>
      <c r="L648" s="26"/>
      <c r="M648" s="140" t="s">
        <v>1</v>
      </c>
      <c r="N648" s="113" t="s">
        <v>40</v>
      </c>
      <c r="O648" s="141">
        <v>9.1999999999999998E-2</v>
      </c>
      <c r="P648" s="141">
        <f>O648*H648</f>
        <v>9.1999999999999998E-2</v>
      </c>
      <c r="Q648" s="141">
        <v>0</v>
      </c>
      <c r="R648" s="141">
        <f>Q648*H648</f>
        <v>0</v>
      </c>
      <c r="S648" s="141">
        <v>0</v>
      </c>
      <c r="T648" s="142">
        <f>S648*H648</f>
        <v>0</v>
      </c>
      <c r="AR648" s="143" t="s">
        <v>148</v>
      </c>
      <c r="AT648" s="143" t="s">
        <v>144</v>
      </c>
      <c r="AU648" s="143" t="s">
        <v>83</v>
      </c>
      <c r="AY648" s="12" t="s">
        <v>143</v>
      </c>
      <c r="BE648" s="86">
        <f>IF(N648="základní",J648,0)</f>
        <v>0</v>
      </c>
      <c r="BF648" s="86">
        <f>IF(N648="snížená",J648,0)</f>
        <v>0</v>
      </c>
      <c r="BG648" s="86">
        <f>IF(N648="zákl. přenesená",J648,0)</f>
        <v>0</v>
      </c>
      <c r="BH648" s="86">
        <f>IF(N648="sníž. přenesená",J648,0)</f>
        <v>0</v>
      </c>
      <c r="BI648" s="86">
        <f>IF(N648="nulová",J648,0)</f>
        <v>0</v>
      </c>
      <c r="BJ648" s="12" t="s">
        <v>83</v>
      </c>
      <c r="BK648" s="86">
        <f>ROUND(I648*H648,2)</f>
        <v>0</v>
      </c>
      <c r="BL648" s="12" t="s">
        <v>148</v>
      </c>
      <c r="BM648" s="143" t="s">
        <v>1193</v>
      </c>
    </row>
    <row r="649" spans="2:65" s="1" customFormat="1">
      <c r="B649" s="26"/>
      <c r="D649" s="144" t="s">
        <v>150</v>
      </c>
      <c r="F649" s="145" t="s">
        <v>228</v>
      </c>
      <c r="L649" s="26"/>
      <c r="M649" s="146"/>
      <c r="T649" s="50"/>
      <c r="AT649" s="12" t="s">
        <v>150</v>
      </c>
      <c r="AU649" s="12" t="s">
        <v>83</v>
      </c>
    </row>
    <row r="650" spans="2:65" s="1" customFormat="1" ht="49.05" customHeight="1">
      <c r="B650" s="132"/>
      <c r="C650" s="133" t="s">
        <v>1194</v>
      </c>
      <c r="D650" s="133" t="s">
        <v>144</v>
      </c>
      <c r="E650" s="134" t="s">
        <v>1195</v>
      </c>
      <c r="F650" s="135" t="s">
        <v>1196</v>
      </c>
      <c r="G650" s="136" t="s">
        <v>190</v>
      </c>
      <c r="H650" s="137">
        <v>4</v>
      </c>
      <c r="I650" s="138"/>
      <c r="J650" s="138">
        <f>ROUND(I650*H650,2)</f>
        <v>0</v>
      </c>
      <c r="K650" s="139"/>
      <c r="L650" s="26"/>
      <c r="M650" s="140" t="s">
        <v>1</v>
      </c>
      <c r="N650" s="113" t="s">
        <v>40</v>
      </c>
      <c r="O650" s="141">
        <v>0.13800000000000001</v>
      </c>
      <c r="P650" s="141">
        <f>O650*H650</f>
        <v>0.55200000000000005</v>
      </c>
      <c r="Q650" s="141">
        <v>0</v>
      </c>
      <c r="R650" s="141">
        <f>Q650*H650</f>
        <v>0</v>
      </c>
      <c r="S650" s="141">
        <v>0</v>
      </c>
      <c r="T650" s="142">
        <f>S650*H650</f>
        <v>0</v>
      </c>
      <c r="AR650" s="143" t="s">
        <v>148</v>
      </c>
      <c r="AT650" s="143" t="s">
        <v>144</v>
      </c>
      <c r="AU650" s="143" t="s">
        <v>83</v>
      </c>
      <c r="AY650" s="12" t="s">
        <v>143</v>
      </c>
      <c r="BE650" s="86">
        <f>IF(N650="základní",J650,0)</f>
        <v>0</v>
      </c>
      <c r="BF650" s="86">
        <f>IF(N650="snížená",J650,0)</f>
        <v>0</v>
      </c>
      <c r="BG650" s="86">
        <f>IF(N650="zákl. přenesená",J650,0)</f>
        <v>0</v>
      </c>
      <c r="BH650" s="86">
        <f>IF(N650="sníž. přenesená",J650,0)</f>
        <v>0</v>
      </c>
      <c r="BI650" s="86">
        <f>IF(N650="nulová",J650,0)</f>
        <v>0</v>
      </c>
      <c r="BJ650" s="12" t="s">
        <v>83</v>
      </c>
      <c r="BK650" s="86">
        <f>ROUND(I650*H650,2)</f>
        <v>0</v>
      </c>
      <c r="BL650" s="12" t="s">
        <v>148</v>
      </c>
      <c r="BM650" s="143" t="s">
        <v>1197</v>
      </c>
    </row>
    <row r="651" spans="2:65" s="1" customFormat="1">
      <c r="B651" s="26"/>
      <c r="D651" s="144" t="s">
        <v>150</v>
      </c>
      <c r="F651" s="145" t="s">
        <v>1198</v>
      </c>
      <c r="L651" s="26"/>
      <c r="M651" s="146"/>
      <c r="T651" s="50"/>
      <c r="AT651" s="12" t="s">
        <v>150</v>
      </c>
      <c r="AU651" s="12" t="s">
        <v>83</v>
      </c>
    </row>
    <row r="652" spans="2:65" s="1" customFormat="1" ht="16.5" customHeight="1">
      <c r="B652" s="132"/>
      <c r="C652" s="147" t="s">
        <v>1199</v>
      </c>
      <c r="D652" s="147" t="s">
        <v>166</v>
      </c>
      <c r="E652" s="148" t="s">
        <v>1200</v>
      </c>
      <c r="F652" s="149" t="s">
        <v>1201</v>
      </c>
      <c r="G652" s="150" t="s">
        <v>1202</v>
      </c>
      <c r="H652" s="151">
        <v>1</v>
      </c>
      <c r="I652" s="152"/>
      <c r="J652" s="152">
        <f>ROUND(I652*H652,2)</f>
        <v>0</v>
      </c>
      <c r="K652" s="153"/>
      <c r="L652" s="154"/>
      <c r="M652" s="155" t="s">
        <v>1</v>
      </c>
      <c r="N652" s="156" t="s">
        <v>40</v>
      </c>
      <c r="O652" s="141">
        <v>0</v>
      </c>
      <c r="P652" s="141">
        <f>O652*H652</f>
        <v>0</v>
      </c>
      <c r="Q652" s="141">
        <v>0</v>
      </c>
      <c r="R652" s="141">
        <f>Q652*H652</f>
        <v>0</v>
      </c>
      <c r="S652" s="141">
        <v>0</v>
      </c>
      <c r="T652" s="142">
        <f>S652*H652</f>
        <v>0</v>
      </c>
      <c r="AR652" s="143" t="s">
        <v>169</v>
      </c>
      <c r="AT652" s="143" t="s">
        <v>166</v>
      </c>
      <c r="AU652" s="143" t="s">
        <v>83</v>
      </c>
      <c r="AY652" s="12" t="s">
        <v>143</v>
      </c>
      <c r="BE652" s="86">
        <f>IF(N652="základní",J652,0)</f>
        <v>0</v>
      </c>
      <c r="BF652" s="86">
        <f>IF(N652="snížená",J652,0)</f>
        <v>0</v>
      </c>
      <c r="BG652" s="86">
        <f>IF(N652="zákl. přenesená",J652,0)</f>
        <v>0</v>
      </c>
      <c r="BH652" s="86">
        <f>IF(N652="sníž. přenesená",J652,0)</f>
        <v>0</v>
      </c>
      <c r="BI652" s="86">
        <f>IF(N652="nulová",J652,0)</f>
        <v>0</v>
      </c>
      <c r="BJ652" s="12" t="s">
        <v>83</v>
      </c>
      <c r="BK652" s="86">
        <f>ROUND(I652*H652,2)</f>
        <v>0</v>
      </c>
      <c r="BL652" s="12" t="s">
        <v>148</v>
      </c>
      <c r="BM652" s="143" t="s">
        <v>1203</v>
      </c>
    </row>
    <row r="653" spans="2:65" s="1" customFormat="1" ht="33" customHeight="1">
      <c r="B653" s="132"/>
      <c r="C653" s="133" t="s">
        <v>1204</v>
      </c>
      <c r="D653" s="133" t="s">
        <v>144</v>
      </c>
      <c r="E653" s="134" t="s">
        <v>145</v>
      </c>
      <c r="F653" s="135" t="s">
        <v>146</v>
      </c>
      <c r="G653" s="136" t="s">
        <v>147</v>
      </c>
      <c r="H653" s="137">
        <v>1</v>
      </c>
      <c r="I653" s="138"/>
      <c r="J653" s="138">
        <f>ROUND(I653*H653,2)</f>
        <v>0</v>
      </c>
      <c r="K653" s="139"/>
      <c r="L653" s="26"/>
      <c r="M653" s="140" t="s">
        <v>1</v>
      </c>
      <c r="N653" s="113" t="s">
        <v>40</v>
      </c>
      <c r="O653" s="141">
        <v>0.33700000000000002</v>
      </c>
      <c r="P653" s="141">
        <f>O653*H653</f>
        <v>0.33700000000000002</v>
      </c>
      <c r="Q653" s="141">
        <v>0</v>
      </c>
      <c r="R653" s="141">
        <f>Q653*H653</f>
        <v>0</v>
      </c>
      <c r="S653" s="141">
        <v>0</v>
      </c>
      <c r="T653" s="142">
        <f>S653*H653</f>
        <v>0</v>
      </c>
      <c r="AR653" s="143" t="s">
        <v>148</v>
      </c>
      <c r="AT653" s="143" t="s">
        <v>144</v>
      </c>
      <c r="AU653" s="143" t="s">
        <v>83</v>
      </c>
      <c r="AY653" s="12" t="s">
        <v>143</v>
      </c>
      <c r="BE653" s="86">
        <f>IF(N653="základní",J653,0)</f>
        <v>0</v>
      </c>
      <c r="BF653" s="86">
        <f>IF(N653="snížená",J653,0)</f>
        <v>0</v>
      </c>
      <c r="BG653" s="86">
        <f>IF(N653="zákl. přenesená",J653,0)</f>
        <v>0</v>
      </c>
      <c r="BH653" s="86">
        <f>IF(N653="sníž. přenesená",J653,0)</f>
        <v>0</v>
      </c>
      <c r="BI653" s="86">
        <f>IF(N653="nulová",J653,0)</f>
        <v>0</v>
      </c>
      <c r="BJ653" s="12" t="s">
        <v>83</v>
      </c>
      <c r="BK653" s="86">
        <f>ROUND(I653*H653,2)</f>
        <v>0</v>
      </c>
      <c r="BL653" s="12" t="s">
        <v>148</v>
      </c>
      <c r="BM653" s="143" t="s">
        <v>1205</v>
      </c>
    </row>
    <row r="654" spans="2:65" s="1" customFormat="1">
      <c r="B654" s="26"/>
      <c r="D654" s="144" t="s">
        <v>150</v>
      </c>
      <c r="F654" s="145" t="s">
        <v>151</v>
      </c>
      <c r="L654" s="26"/>
      <c r="M654" s="146"/>
      <c r="T654" s="50"/>
      <c r="AT654" s="12" t="s">
        <v>150</v>
      </c>
      <c r="AU654" s="12" t="s">
        <v>83</v>
      </c>
    </row>
    <row r="655" spans="2:65" s="1" customFormat="1" ht="33" customHeight="1">
      <c r="B655" s="132"/>
      <c r="C655" s="133" t="s">
        <v>1206</v>
      </c>
      <c r="D655" s="133" t="s">
        <v>144</v>
      </c>
      <c r="E655" s="134" t="s">
        <v>157</v>
      </c>
      <c r="F655" s="135" t="s">
        <v>158</v>
      </c>
      <c r="G655" s="136" t="s">
        <v>147</v>
      </c>
      <c r="H655" s="137">
        <v>12</v>
      </c>
      <c r="I655" s="138"/>
      <c r="J655" s="138">
        <f>ROUND(I655*H655,2)</f>
        <v>0</v>
      </c>
      <c r="K655" s="139"/>
      <c r="L655" s="26"/>
      <c r="M655" s="140" t="s">
        <v>1</v>
      </c>
      <c r="N655" s="113" t="s">
        <v>40</v>
      </c>
      <c r="O655" s="141">
        <v>0.17899999999999999</v>
      </c>
      <c r="P655" s="141">
        <f>O655*H655</f>
        <v>2.1479999999999997</v>
      </c>
      <c r="Q655" s="141">
        <v>0</v>
      </c>
      <c r="R655" s="141">
        <f>Q655*H655</f>
        <v>0</v>
      </c>
      <c r="S655" s="141">
        <v>0</v>
      </c>
      <c r="T655" s="142">
        <f>S655*H655</f>
        <v>0</v>
      </c>
      <c r="AR655" s="143" t="s">
        <v>148</v>
      </c>
      <c r="AT655" s="143" t="s">
        <v>144</v>
      </c>
      <c r="AU655" s="143" t="s">
        <v>83</v>
      </c>
      <c r="AY655" s="12" t="s">
        <v>143</v>
      </c>
      <c r="BE655" s="86">
        <f>IF(N655="základní",J655,0)</f>
        <v>0</v>
      </c>
      <c r="BF655" s="86">
        <f>IF(N655="snížená",J655,0)</f>
        <v>0</v>
      </c>
      <c r="BG655" s="86">
        <f>IF(N655="zákl. přenesená",J655,0)</f>
        <v>0</v>
      </c>
      <c r="BH655" s="86">
        <f>IF(N655="sníž. přenesená",J655,0)</f>
        <v>0</v>
      </c>
      <c r="BI655" s="86">
        <f>IF(N655="nulová",J655,0)</f>
        <v>0</v>
      </c>
      <c r="BJ655" s="12" t="s">
        <v>83</v>
      </c>
      <c r="BK655" s="86">
        <f>ROUND(I655*H655,2)</f>
        <v>0</v>
      </c>
      <c r="BL655" s="12" t="s">
        <v>148</v>
      </c>
      <c r="BM655" s="143" t="s">
        <v>1207</v>
      </c>
    </row>
    <row r="656" spans="2:65" s="1" customFormat="1">
      <c r="B656" s="26"/>
      <c r="D656" s="144" t="s">
        <v>150</v>
      </c>
      <c r="F656" s="145" t="s">
        <v>160</v>
      </c>
      <c r="L656" s="26"/>
      <c r="M656" s="146"/>
      <c r="T656" s="50"/>
      <c r="AT656" s="12" t="s">
        <v>150</v>
      </c>
      <c r="AU656" s="12" t="s">
        <v>83</v>
      </c>
    </row>
    <row r="657" spans="2:65" s="1" customFormat="1" ht="33" customHeight="1">
      <c r="B657" s="132"/>
      <c r="C657" s="133" t="s">
        <v>1208</v>
      </c>
      <c r="D657" s="133" t="s">
        <v>144</v>
      </c>
      <c r="E657" s="134" t="s">
        <v>1209</v>
      </c>
      <c r="F657" s="135" t="s">
        <v>1210</v>
      </c>
      <c r="G657" s="136" t="s">
        <v>147</v>
      </c>
      <c r="H657" s="137">
        <v>4</v>
      </c>
      <c r="I657" s="138"/>
      <c r="J657" s="138">
        <f>ROUND(I657*H657,2)</f>
        <v>0</v>
      </c>
      <c r="K657" s="139"/>
      <c r="L657" s="26"/>
      <c r="M657" s="140" t="s">
        <v>1</v>
      </c>
      <c r="N657" s="113" t="s">
        <v>40</v>
      </c>
      <c r="O657" s="141">
        <v>0.127</v>
      </c>
      <c r="P657" s="141">
        <f>O657*H657</f>
        <v>0.50800000000000001</v>
      </c>
      <c r="Q657" s="141">
        <v>0</v>
      </c>
      <c r="R657" s="141">
        <f>Q657*H657</f>
        <v>0</v>
      </c>
      <c r="S657" s="141">
        <v>0</v>
      </c>
      <c r="T657" s="142">
        <f>S657*H657</f>
        <v>0</v>
      </c>
      <c r="AR657" s="143" t="s">
        <v>148</v>
      </c>
      <c r="AT657" s="143" t="s">
        <v>144</v>
      </c>
      <c r="AU657" s="143" t="s">
        <v>83</v>
      </c>
      <c r="AY657" s="12" t="s">
        <v>143</v>
      </c>
      <c r="BE657" s="86">
        <f>IF(N657="základní",J657,0)</f>
        <v>0</v>
      </c>
      <c r="BF657" s="86">
        <f>IF(N657="snížená",J657,0)</f>
        <v>0</v>
      </c>
      <c r="BG657" s="86">
        <f>IF(N657="zákl. přenesená",J657,0)</f>
        <v>0</v>
      </c>
      <c r="BH657" s="86">
        <f>IF(N657="sníž. přenesená",J657,0)</f>
        <v>0</v>
      </c>
      <c r="BI657" s="86">
        <f>IF(N657="nulová",J657,0)</f>
        <v>0</v>
      </c>
      <c r="BJ657" s="12" t="s">
        <v>83</v>
      </c>
      <c r="BK657" s="86">
        <f>ROUND(I657*H657,2)</f>
        <v>0</v>
      </c>
      <c r="BL657" s="12" t="s">
        <v>148</v>
      </c>
      <c r="BM657" s="143" t="s">
        <v>1211</v>
      </c>
    </row>
    <row r="658" spans="2:65" s="1" customFormat="1">
      <c r="B658" s="26"/>
      <c r="D658" s="144" t="s">
        <v>150</v>
      </c>
      <c r="F658" s="145" t="s">
        <v>1212</v>
      </c>
      <c r="L658" s="26"/>
      <c r="M658" s="146"/>
      <c r="T658" s="50"/>
      <c r="AT658" s="12" t="s">
        <v>150</v>
      </c>
      <c r="AU658" s="12" t="s">
        <v>83</v>
      </c>
    </row>
    <row r="659" spans="2:65" s="1" customFormat="1" ht="24.15" customHeight="1">
      <c r="B659" s="132"/>
      <c r="C659" s="133" t="s">
        <v>1213</v>
      </c>
      <c r="D659" s="133" t="s">
        <v>144</v>
      </c>
      <c r="E659" s="134" t="s">
        <v>161</v>
      </c>
      <c r="F659" s="135" t="s">
        <v>162</v>
      </c>
      <c r="G659" s="136" t="s">
        <v>147</v>
      </c>
      <c r="H659" s="137">
        <v>3</v>
      </c>
      <c r="I659" s="138"/>
      <c r="J659" s="138">
        <f>ROUND(I659*H659,2)</f>
        <v>0</v>
      </c>
      <c r="K659" s="139"/>
      <c r="L659" s="26"/>
      <c r="M659" s="140" t="s">
        <v>1</v>
      </c>
      <c r="N659" s="113" t="s">
        <v>40</v>
      </c>
      <c r="O659" s="141">
        <v>2.5999999999999999E-2</v>
      </c>
      <c r="P659" s="141">
        <f>O659*H659</f>
        <v>7.8E-2</v>
      </c>
      <c r="Q659" s="141">
        <v>0</v>
      </c>
      <c r="R659" s="141">
        <f>Q659*H659</f>
        <v>0</v>
      </c>
      <c r="S659" s="141">
        <v>0</v>
      </c>
      <c r="T659" s="142">
        <f>S659*H659</f>
        <v>0</v>
      </c>
      <c r="AR659" s="143" t="s">
        <v>148</v>
      </c>
      <c r="AT659" s="143" t="s">
        <v>144</v>
      </c>
      <c r="AU659" s="143" t="s">
        <v>83</v>
      </c>
      <c r="AY659" s="12" t="s">
        <v>143</v>
      </c>
      <c r="BE659" s="86">
        <f>IF(N659="základní",J659,0)</f>
        <v>0</v>
      </c>
      <c r="BF659" s="86">
        <f>IF(N659="snížená",J659,0)</f>
        <v>0</v>
      </c>
      <c r="BG659" s="86">
        <f>IF(N659="zákl. přenesená",J659,0)</f>
        <v>0</v>
      </c>
      <c r="BH659" s="86">
        <f>IF(N659="sníž. přenesená",J659,0)</f>
        <v>0</v>
      </c>
      <c r="BI659" s="86">
        <f>IF(N659="nulová",J659,0)</f>
        <v>0</v>
      </c>
      <c r="BJ659" s="12" t="s">
        <v>83</v>
      </c>
      <c r="BK659" s="86">
        <f>ROUND(I659*H659,2)</f>
        <v>0</v>
      </c>
      <c r="BL659" s="12" t="s">
        <v>148</v>
      </c>
      <c r="BM659" s="143" t="s">
        <v>1214</v>
      </c>
    </row>
    <row r="660" spans="2:65" s="1" customFormat="1">
      <c r="B660" s="26"/>
      <c r="D660" s="144" t="s">
        <v>150</v>
      </c>
      <c r="F660" s="145" t="s">
        <v>164</v>
      </c>
      <c r="L660" s="26"/>
      <c r="M660" s="146"/>
      <c r="T660" s="50"/>
      <c r="AT660" s="12" t="s">
        <v>150</v>
      </c>
      <c r="AU660" s="12" t="s">
        <v>83</v>
      </c>
    </row>
    <row r="661" spans="2:65" s="1" customFormat="1" ht="16.5" customHeight="1">
      <c r="B661" s="132"/>
      <c r="C661" s="147" t="s">
        <v>1215</v>
      </c>
      <c r="D661" s="147" t="s">
        <v>166</v>
      </c>
      <c r="E661" s="148" t="s">
        <v>167</v>
      </c>
      <c r="F661" s="149" t="s">
        <v>168</v>
      </c>
      <c r="G661" s="150" t="s">
        <v>147</v>
      </c>
      <c r="H661" s="151">
        <v>3</v>
      </c>
      <c r="I661" s="152"/>
      <c r="J661" s="152">
        <f t="shared" ref="J661:J671" si="60">ROUND(I661*H661,2)</f>
        <v>0</v>
      </c>
      <c r="K661" s="153"/>
      <c r="L661" s="154"/>
      <c r="M661" s="155" t="s">
        <v>1</v>
      </c>
      <c r="N661" s="156" t="s">
        <v>40</v>
      </c>
      <c r="O661" s="141">
        <v>0</v>
      </c>
      <c r="P661" s="141">
        <f t="shared" ref="P661:P671" si="61">O661*H661</f>
        <v>0</v>
      </c>
      <c r="Q661" s="141">
        <v>0</v>
      </c>
      <c r="R661" s="141">
        <f t="shared" ref="R661:R671" si="62">Q661*H661</f>
        <v>0</v>
      </c>
      <c r="S661" s="141">
        <v>0</v>
      </c>
      <c r="T661" s="142">
        <f t="shared" ref="T661:T671" si="63">S661*H661</f>
        <v>0</v>
      </c>
      <c r="AR661" s="143" t="s">
        <v>169</v>
      </c>
      <c r="AT661" s="143" t="s">
        <v>166</v>
      </c>
      <c r="AU661" s="143" t="s">
        <v>83</v>
      </c>
      <c r="AY661" s="12" t="s">
        <v>143</v>
      </c>
      <c r="BE661" s="86">
        <f t="shared" ref="BE661:BE671" si="64">IF(N661="základní",J661,0)</f>
        <v>0</v>
      </c>
      <c r="BF661" s="86">
        <f t="shared" ref="BF661:BF671" si="65">IF(N661="snížená",J661,0)</f>
        <v>0</v>
      </c>
      <c r="BG661" s="86">
        <f t="shared" ref="BG661:BG671" si="66">IF(N661="zákl. přenesená",J661,0)</f>
        <v>0</v>
      </c>
      <c r="BH661" s="86">
        <f t="shared" ref="BH661:BH671" si="67">IF(N661="sníž. přenesená",J661,0)</f>
        <v>0</v>
      </c>
      <c r="BI661" s="86">
        <f t="shared" ref="BI661:BI671" si="68">IF(N661="nulová",J661,0)</f>
        <v>0</v>
      </c>
      <c r="BJ661" s="12" t="s">
        <v>83</v>
      </c>
      <c r="BK661" s="86">
        <f t="shared" ref="BK661:BK671" si="69">ROUND(I661*H661,2)</f>
        <v>0</v>
      </c>
      <c r="BL661" s="12" t="s">
        <v>148</v>
      </c>
      <c r="BM661" s="143" t="s">
        <v>1216</v>
      </c>
    </row>
    <row r="662" spans="2:65" s="1" customFormat="1" ht="16.5" customHeight="1">
      <c r="B662" s="132"/>
      <c r="C662" s="147" t="s">
        <v>1217</v>
      </c>
      <c r="D662" s="147" t="s">
        <v>166</v>
      </c>
      <c r="E662" s="148" t="s">
        <v>582</v>
      </c>
      <c r="F662" s="149" t="s">
        <v>583</v>
      </c>
      <c r="G662" s="150" t="s">
        <v>147</v>
      </c>
      <c r="H662" s="151">
        <v>1</v>
      </c>
      <c r="I662" s="152"/>
      <c r="J662" s="152">
        <f t="shared" si="60"/>
        <v>0</v>
      </c>
      <c r="K662" s="153"/>
      <c r="L662" s="154"/>
      <c r="M662" s="155" t="s">
        <v>1</v>
      </c>
      <c r="N662" s="156" t="s">
        <v>40</v>
      </c>
      <c r="O662" s="141">
        <v>0</v>
      </c>
      <c r="P662" s="141">
        <f t="shared" si="61"/>
        <v>0</v>
      </c>
      <c r="Q662" s="141">
        <v>0</v>
      </c>
      <c r="R662" s="141">
        <f t="shared" si="62"/>
        <v>0</v>
      </c>
      <c r="S662" s="141">
        <v>0</v>
      </c>
      <c r="T662" s="142">
        <f t="shared" si="63"/>
        <v>0</v>
      </c>
      <c r="AR662" s="143" t="s">
        <v>169</v>
      </c>
      <c r="AT662" s="143" t="s">
        <v>166</v>
      </c>
      <c r="AU662" s="143" t="s">
        <v>83</v>
      </c>
      <c r="AY662" s="12" t="s">
        <v>143</v>
      </c>
      <c r="BE662" s="86">
        <f t="shared" si="64"/>
        <v>0</v>
      </c>
      <c r="BF662" s="86">
        <f t="shared" si="65"/>
        <v>0</v>
      </c>
      <c r="BG662" s="86">
        <f t="shared" si="66"/>
        <v>0</v>
      </c>
      <c r="BH662" s="86">
        <f t="shared" si="67"/>
        <v>0</v>
      </c>
      <c r="BI662" s="86">
        <f t="shared" si="68"/>
        <v>0</v>
      </c>
      <c r="BJ662" s="12" t="s">
        <v>83</v>
      </c>
      <c r="BK662" s="86">
        <f t="shared" si="69"/>
        <v>0</v>
      </c>
      <c r="BL662" s="12" t="s">
        <v>148</v>
      </c>
      <c r="BM662" s="143" t="s">
        <v>1218</v>
      </c>
    </row>
    <row r="663" spans="2:65" s="1" customFormat="1" ht="16.5" customHeight="1">
      <c r="B663" s="132"/>
      <c r="C663" s="147" t="s">
        <v>1219</v>
      </c>
      <c r="D663" s="147" t="s">
        <v>166</v>
      </c>
      <c r="E663" s="148" t="s">
        <v>586</v>
      </c>
      <c r="F663" s="149" t="s">
        <v>587</v>
      </c>
      <c r="G663" s="150" t="s">
        <v>147</v>
      </c>
      <c r="H663" s="151">
        <v>1</v>
      </c>
      <c r="I663" s="152"/>
      <c r="J663" s="152">
        <f t="shared" si="60"/>
        <v>0</v>
      </c>
      <c r="K663" s="153"/>
      <c r="L663" s="154"/>
      <c r="M663" s="155" t="s">
        <v>1</v>
      </c>
      <c r="N663" s="156" t="s">
        <v>40</v>
      </c>
      <c r="O663" s="141">
        <v>0</v>
      </c>
      <c r="P663" s="141">
        <f t="shared" si="61"/>
        <v>0</v>
      </c>
      <c r="Q663" s="141">
        <v>8.0000000000000002E-3</v>
      </c>
      <c r="R663" s="141">
        <f t="shared" si="62"/>
        <v>8.0000000000000002E-3</v>
      </c>
      <c r="S663" s="141">
        <v>0</v>
      </c>
      <c r="T663" s="142">
        <f t="shared" si="63"/>
        <v>0</v>
      </c>
      <c r="AR663" s="143" t="s">
        <v>169</v>
      </c>
      <c r="AT663" s="143" t="s">
        <v>166</v>
      </c>
      <c r="AU663" s="143" t="s">
        <v>83</v>
      </c>
      <c r="AY663" s="12" t="s">
        <v>143</v>
      </c>
      <c r="BE663" s="86">
        <f t="shared" si="64"/>
        <v>0</v>
      </c>
      <c r="BF663" s="86">
        <f t="shared" si="65"/>
        <v>0</v>
      </c>
      <c r="BG663" s="86">
        <f t="shared" si="66"/>
        <v>0</v>
      </c>
      <c r="BH663" s="86">
        <f t="shared" si="67"/>
        <v>0</v>
      </c>
      <c r="BI663" s="86">
        <f t="shared" si="68"/>
        <v>0</v>
      </c>
      <c r="BJ663" s="12" t="s">
        <v>83</v>
      </c>
      <c r="BK663" s="86">
        <f t="shared" si="69"/>
        <v>0</v>
      </c>
      <c r="BL663" s="12" t="s">
        <v>148</v>
      </c>
      <c r="BM663" s="143" t="s">
        <v>1220</v>
      </c>
    </row>
    <row r="664" spans="2:65" s="1" customFormat="1" ht="16.5" customHeight="1">
      <c r="B664" s="132"/>
      <c r="C664" s="147" t="s">
        <v>1221</v>
      </c>
      <c r="D664" s="147" t="s">
        <v>166</v>
      </c>
      <c r="E664" s="148" t="s">
        <v>1222</v>
      </c>
      <c r="F664" s="149" t="s">
        <v>591</v>
      </c>
      <c r="G664" s="150" t="s">
        <v>147</v>
      </c>
      <c r="H664" s="151">
        <v>1</v>
      </c>
      <c r="I664" s="152"/>
      <c r="J664" s="152">
        <f t="shared" si="60"/>
        <v>0</v>
      </c>
      <c r="K664" s="153"/>
      <c r="L664" s="154"/>
      <c r="M664" s="155" t="s">
        <v>1</v>
      </c>
      <c r="N664" s="156" t="s">
        <v>40</v>
      </c>
      <c r="O664" s="141">
        <v>0</v>
      </c>
      <c r="P664" s="141">
        <f t="shared" si="61"/>
        <v>0</v>
      </c>
      <c r="Q664" s="141">
        <v>0</v>
      </c>
      <c r="R664" s="141">
        <f t="shared" si="62"/>
        <v>0</v>
      </c>
      <c r="S664" s="141">
        <v>0</v>
      </c>
      <c r="T664" s="142">
        <f t="shared" si="63"/>
        <v>0</v>
      </c>
      <c r="AR664" s="143" t="s">
        <v>169</v>
      </c>
      <c r="AT664" s="143" t="s">
        <v>166</v>
      </c>
      <c r="AU664" s="143" t="s">
        <v>83</v>
      </c>
      <c r="AY664" s="12" t="s">
        <v>143</v>
      </c>
      <c r="BE664" s="86">
        <f t="shared" si="64"/>
        <v>0</v>
      </c>
      <c r="BF664" s="86">
        <f t="shared" si="65"/>
        <v>0</v>
      </c>
      <c r="BG664" s="86">
        <f t="shared" si="66"/>
        <v>0</v>
      </c>
      <c r="BH664" s="86">
        <f t="shared" si="67"/>
        <v>0</v>
      </c>
      <c r="BI664" s="86">
        <f t="shared" si="68"/>
        <v>0</v>
      </c>
      <c r="BJ664" s="12" t="s">
        <v>83</v>
      </c>
      <c r="BK664" s="86">
        <f t="shared" si="69"/>
        <v>0</v>
      </c>
      <c r="BL664" s="12" t="s">
        <v>148</v>
      </c>
      <c r="BM664" s="143" t="s">
        <v>1223</v>
      </c>
    </row>
    <row r="665" spans="2:65" s="1" customFormat="1" ht="16.5" customHeight="1">
      <c r="B665" s="132"/>
      <c r="C665" s="147" t="s">
        <v>1224</v>
      </c>
      <c r="D665" s="147" t="s">
        <v>166</v>
      </c>
      <c r="E665" s="148" t="s">
        <v>1225</v>
      </c>
      <c r="F665" s="149" t="s">
        <v>591</v>
      </c>
      <c r="G665" s="150" t="s">
        <v>147</v>
      </c>
      <c r="H665" s="151">
        <v>1</v>
      </c>
      <c r="I665" s="152"/>
      <c r="J665" s="152">
        <f t="shared" si="60"/>
        <v>0</v>
      </c>
      <c r="K665" s="153"/>
      <c r="L665" s="154"/>
      <c r="M665" s="155" t="s">
        <v>1</v>
      </c>
      <c r="N665" s="156" t="s">
        <v>40</v>
      </c>
      <c r="O665" s="141">
        <v>0</v>
      </c>
      <c r="P665" s="141">
        <f t="shared" si="61"/>
        <v>0</v>
      </c>
      <c r="Q665" s="141">
        <v>0</v>
      </c>
      <c r="R665" s="141">
        <f t="shared" si="62"/>
        <v>0</v>
      </c>
      <c r="S665" s="141">
        <v>0</v>
      </c>
      <c r="T665" s="142">
        <f t="shared" si="63"/>
        <v>0</v>
      </c>
      <c r="AR665" s="143" t="s">
        <v>169</v>
      </c>
      <c r="AT665" s="143" t="s">
        <v>166</v>
      </c>
      <c r="AU665" s="143" t="s">
        <v>83</v>
      </c>
      <c r="AY665" s="12" t="s">
        <v>143</v>
      </c>
      <c r="BE665" s="86">
        <f t="shared" si="64"/>
        <v>0</v>
      </c>
      <c r="BF665" s="86">
        <f t="shared" si="65"/>
        <v>0</v>
      </c>
      <c r="BG665" s="86">
        <f t="shared" si="66"/>
        <v>0</v>
      </c>
      <c r="BH665" s="86">
        <f t="shared" si="67"/>
        <v>0</v>
      </c>
      <c r="BI665" s="86">
        <f t="shared" si="68"/>
        <v>0</v>
      </c>
      <c r="BJ665" s="12" t="s">
        <v>83</v>
      </c>
      <c r="BK665" s="86">
        <f t="shared" si="69"/>
        <v>0</v>
      </c>
      <c r="BL665" s="12" t="s">
        <v>148</v>
      </c>
      <c r="BM665" s="143" t="s">
        <v>1226</v>
      </c>
    </row>
    <row r="666" spans="2:65" s="1" customFormat="1" ht="16.5" customHeight="1">
      <c r="B666" s="132"/>
      <c r="C666" s="147" t="s">
        <v>1227</v>
      </c>
      <c r="D666" s="147" t="s">
        <v>166</v>
      </c>
      <c r="E666" s="148" t="s">
        <v>1228</v>
      </c>
      <c r="F666" s="149" t="s">
        <v>591</v>
      </c>
      <c r="G666" s="150" t="s">
        <v>147</v>
      </c>
      <c r="H666" s="151">
        <v>1</v>
      </c>
      <c r="I666" s="152"/>
      <c r="J666" s="152">
        <f t="shared" si="60"/>
        <v>0</v>
      </c>
      <c r="K666" s="153"/>
      <c r="L666" s="154"/>
      <c r="M666" s="155" t="s">
        <v>1</v>
      </c>
      <c r="N666" s="156" t="s">
        <v>40</v>
      </c>
      <c r="O666" s="141">
        <v>0</v>
      </c>
      <c r="P666" s="141">
        <f t="shared" si="61"/>
        <v>0</v>
      </c>
      <c r="Q666" s="141">
        <v>0</v>
      </c>
      <c r="R666" s="141">
        <f t="shared" si="62"/>
        <v>0</v>
      </c>
      <c r="S666" s="141">
        <v>0</v>
      </c>
      <c r="T666" s="142">
        <f t="shared" si="63"/>
        <v>0</v>
      </c>
      <c r="AR666" s="143" t="s">
        <v>169</v>
      </c>
      <c r="AT666" s="143" t="s">
        <v>166</v>
      </c>
      <c r="AU666" s="143" t="s">
        <v>83</v>
      </c>
      <c r="AY666" s="12" t="s">
        <v>143</v>
      </c>
      <c r="BE666" s="86">
        <f t="shared" si="64"/>
        <v>0</v>
      </c>
      <c r="BF666" s="86">
        <f t="shared" si="65"/>
        <v>0</v>
      </c>
      <c r="BG666" s="86">
        <f t="shared" si="66"/>
        <v>0</v>
      </c>
      <c r="BH666" s="86">
        <f t="shared" si="67"/>
        <v>0</v>
      </c>
      <c r="BI666" s="86">
        <f t="shared" si="68"/>
        <v>0</v>
      </c>
      <c r="BJ666" s="12" t="s">
        <v>83</v>
      </c>
      <c r="BK666" s="86">
        <f t="shared" si="69"/>
        <v>0</v>
      </c>
      <c r="BL666" s="12" t="s">
        <v>148</v>
      </c>
      <c r="BM666" s="143" t="s">
        <v>1229</v>
      </c>
    </row>
    <row r="667" spans="2:65" s="1" customFormat="1" ht="16.5" customHeight="1">
      <c r="B667" s="132"/>
      <c r="C667" s="147" t="s">
        <v>1230</v>
      </c>
      <c r="D667" s="147" t="s">
        <v>166</v>
      </c>
      <c r="E667" s="148" t="s">
        <v>1231</v>
      </c>
      <c r="F667" s="149" t="s">
        <v>591</v>
      </c>
      <c r="G667" s="150" t="s">
        <v>147</v>
      </c>
      <c r="H667" s="151">
        <v>1</v>
      </c>
      <c r="I667" s="152"/>
      <c r="J667" s="152">
        <f t="shared" si="60"/>
        <v>0</v>
      </c>
      <c r="K667" s="153"/>
      <c r="L667" s="154"/>
      <c r="M667" s="155" t="s">
        <v>1</v>
      </c>
      <c r="N667" s="156" t="s">
        <v>40</v>
      </c>
      <c r="O667" s="141">
        <v>0</v>
      </c>
      <c r="P667" s="141">
        <f t="shared" si="61"/>
        <v>0</v>
      </c>
      <c r="Q667" s="141">
        <v>0</v>
      </c>
      <c r="R667" s="141">
        <f t="shared" si="62"/>
        <v>0</v>
      </c>
      <c r="S667" s="141">
        <v>0</v>
      </c>
      <c r="T667" s="142">
        <f t="shared" si="63"/>
        <v>0</v>
      </c>
      <c r="AR667" s="143" t="s">
        <v>169</v>
      </c>
      <c r="AT667" s="143" t="s">
        <v>166</v>
      </c>
      <c r="AU667" s="143" t="s">
        <v>83</v>
      </c>
      <c r="AY667" s="12" t="s">
        <v>143</v>
      </c>
      <c r="BE667" s="86">
        <f t="shared" si="64"/>
        <v>0</v>
      </c>
      <c r="BF667" s="86">
        <f t="shared" si="65"/>
        <v>0</v>
      </c>
      <c r="BG667" s="86">
        <f t="shared" si="66"/>
        <v>0</v>
      </c>
      <c r="BH667" s="86">
        <f t="shared" si="67"/>
        <v>0</v>
      </c>
      <c r="BI667" s="86">
        <f t="shared" si="68"/>
        <v>0</v>
      </c>
      <c r="BJ667" s="12" t="s">
        <v>83</v>
      </c>
      <c r="BK667" s="86">
        <f t="shared" si="69"/>
        <v>0</v>
      </c>
      <c r="BL667" s="12" t="s">
        <v>148</v>
      </c>
      <c r="BM667" s="143" t="s">
        <v>1232</v>
      </c>
    </row>
    <row r="668" spans="2:65" s="1" customFormat="1" ht="16.5" customHeight="1">
      <c r="B668" s="132"/>
      <c r="C668" s="147" t="s">
        <v>1233</v>
      </c>
      <c r="D668" s="147" t="s">
        <v>166</v>
      </c>
      <c r="E668" s="148" t="s">
        <v>1234</v>
      </c>
      <c r="F668" s="149" t="s">
        <v>591</v>
      </c>
      <c r="G668" s="150" t="s">
        <v>147</v>
      </c>
      <c r="H668" s="151">
        <v>1</v>
      </c>
      <c r="I668" s="152"/>
      <c r="J668" s="152">
        <f t="shared" si="60"/>
        <v>0</v>
      </c>
      <c r="K668" s="153"/>
      <c r="L668" s="154"/>
      <c r="M668" s="155" t="s">
        <v>1</v>
      </c>
      <c r="N668" s="156" t="s">
        <v>40</v>
      </c>
      <c r="O668" s="141">
        <v>0</v>
      </c>
      <c r="P668" s="141">
        <f t="shared" si="61"/>
        <v>0</v>
      </c>
      <c r="Q668" s="141">
        <v>0</v>
      </c>
      <c r="R668" s="141">
        <f t="shared" si="62"/>
        <v>0</v>
      </c>
      <c r="S668" s="141">
        <v>0</v>
      </c>
      <c r="T668" s="142">
        <f t="shared" si="63"/>
        <v>0</v>
      </c>
      <c r="AR668" s="143" t="s">
        <v>169</v>
      </c>
      <c r="AT668" s="143" t="s">
        <v>166</v>
      </c>
      <c r="AU668" s="143" t="s">
        <v>83</v>
      </c>
      <c r="AY668" s="12" t="s">
        <v>143</v>
      </c>
      <c r="BE668" s="86">
        <f t="shared" si="64"/>
        <v>0</v>
      </c>
      <c r="BF668" s="86">
        <f t="shared" si="65"/>
        <v>0</v>
      </c>
      <c r="BG668" s="86">
        <f t="shared" si="66"/>
        <v>0</v>
      </c>
      <c r="BH668" s="86">
        <f t="shared" si="67"/>
        <v>0</v>
      </c>
      <c r="BI668" s="86">
        <f t="shared" si="68"/>
        <v>0</v>
      </c>
      <c r="BJ668" s="12" t="s">
        <v>83</v>
      </c>
      <c r="BK668" s="86">
        <f t="shared" si="69"/>
        <v>0</v>
      </c>
      <c r="BL668" s="12" t="s">
        <v>148</v>
      </c>
      <c r="BM668" s="143" t="s">
        <v>1235</v>
      </c>
    </row>
    <row r="669" spans="2:65" s="1" customFormat="1" ht="16.5" customHeight="1">
      <c r="B669" s="132"/>
      <c r="C669" s="147" t="s">
        <v>1236</v>
      </c>
      <c r="D669" s="147" t="s">
        <v>166</v>
      </c>
      <c r="E669" s="148" t="s">
        <v>1237</v>
      </c>
      <c r="F669" s="149" t="s">
        <v>591</v>
      </c>
      <c r="G669" s="150" t="s">
        <v>147</v>
      </c>
      <c r="H669" s="151">
        <v>1</v>
      </c>
      <c r="I669" s="152"/>
      <c r="J669" s="152">
        <f t="shared" si="60"/>
        <v>0</v>
      </c>
      <c r="K669" s="153"/>
      <c r="L669" s="154"/>
      <c r="M669" s="155" t="s">
        <v>1</v>
      </c>
      <c r="N669" s="156" t="s">
        <v>40</v>
      </c>
      <c r="O669" s="141">
        <v>0</v>
      </c>
      <c r="P669" s="141">
        <f t="shared" si="61"/>
        <v>0</v>
      </c>
      <c r="Q669" s="141">
        <v>0</v>
      </c>
      <c r="R669" s="141">
        <f t="shared" si="62"/>
        <v>0</v>
      </c>
      <c r="S669" s="141">
        <v>0</v>
      </c>
      <c r="T669" s="142">
        <f t="shared" si="63"/>
        <v>0</v>
      </c>
      <c r="AR669" s="143" t="s">
        <v>169</v>
      </c>
      <c r="AT669" s="143" t="s">
        <v>166</v>
      </c>
      <c r="AU669" s="143" t="s">
        <v>83</v>
      </c>
      <c r="AY669" s="12" t="s">
        <v>143</v>
      </c>
      <c r="BE669" s="86">
        <f t="shared" si="64"/>
        <v>0</v>
      </c>
      <c r="BF669" s="86">
        <f t="shared" si="65"/>
        <v>0</v>
      </c>
      <c r="BG669" s="86">
        <f t="shared" si="66"/>
        <v>0</v>
      </c>
      <c r="BH669" s="86">
        <f t="shared" si="67"/>
        <v>0</v>
      </c>
      <c r="BI669" s="86">
        <f t="shared" si="68"/>
        <v>0</v>
      </c>
      <c r="BJ669" s="12" t="s">
        <v>83</v>
      </c>
      <c r="BK669" s="86">
        <f t="shared" si="69"/>
        <v>0</v>
      </c>
      <c r="BL669" s="12" t="s">
        <v>148</v>
      </c>
      <c r="BM669" s="143" t="s">
        <v>1238</v>
      </c>
    </row>
    <row r="670" spans="2:65" s="1" customFormat="1" ht="21.75" customHeight="1">
      <c r="B670" s="132"/>
      <c r="C670" s="147" t="s">
        <v>1239</v>
      </c>
      <c r="D670" s="147" t="s">
        <v>166</v>
      </c>
      <c r="E670" s="148" t="s">
        <v>412</v>
      </c>
      <c r="F670" s="149" t="s">
        <v>413</v>
      </c>
      <c r="G670" s="150" t="s">
        <v>414</v>
      </c>
      <c r="H670" s="151">
        <v>1.425</v>
      </c>
      <c r="I670" s="152"/>
      <c r="J670" s="152">
        <f t="shared" si="60"/>
        <v>0</v>
      </c>
      <c r="K670" s="153"/>
      <c r="L670" s="154"/>
      <c r="M670" s="155" t="s">
        <v>1</v>
      </c>
      <c r="N670" s="156" t="s">
        <v>40</v>
      </c>
      <c r="O670" s="141">
        <v>0</v>
      </c>
      <c r="P670" s="141">
        <f t="shared" si="61"/>
        <v>0</v>
      </c>
      <c r="Q670" s="141">
        <v>0</v>
      </c>
      <c r="R670" s="141">
        <f t="shared" si="62"/>
        <v>0</v>
      </c>
      <c r="S670" s="141">
        <v>0</v>
      </c>
      <c r="T670" s="142">
        <f t="shared" si="63"/>
        <v>0</v>
      </c>
      <c r="AR670" s="143" t="s">
        <v>169</v>
      </c>
      <c r="AT670" s="143" t="s">
        <v>166</v>
      </c>
      <c r="AU670" s="143" t="s">
        <v>83</v>
      </c>
      <c r="AY670" s="12" t="s">
        <v>143</v>
      </c>
      <c r="BE670" s="86">
        <f t="shared" si="64"/>
        <v>0</v>
      </c>
      <c r="BF670" s="86">
        <f t="shared" si="65"/>
        <v>0</v>
      </c>
      <c r="BG670" s="86">
        <f t="shared" si="66"/>
        <v>0</v>
      </c>
      <c r="BH670" s="86">
        <f t="shared" si="67"/>
        <v>0</v>
      </c>
      <c r="BI670" s="86">
        <f t="shared" si="68"/>
        <v>0</v>
      </c>
      <c r="BJ670" s="12" t="s">
        <v>83</v>
      </c>
      <c r="BK670" s="86">
        <f t="shared" si="69"/>
        <v>0</v>
      </c>
      <c r="BL670" s="12" t="s">
        <v>148</v>
      </c>
      <c r="BM670" s="143" t="s">
        <v>1240</v>
      </c>
    </row>
    <row r="671" spans="2:65" s="1" customFormat="1" ht="37.799999999999997" customHeight="1">
      <c r="B671" s="132"/>
      <c r="C671" s="133" t="s">
        <v>1241</v>
      </c>
      <c r="D671" s="133" t="s">
        <v>144</v>
      </c>
      <c r="E671" s="134" t="s">
        <v>623</v>
      </c>
      <c r="F671" s="135" t="s">
        <v>624</v>
      </c>
      <c r="G671" s="136" t="s">
        <v>190</v>
      </c>
      <c r="H671" s="137">
        <v>1.5</v>
      </c>
      <c r="I671" s="138"/>
      <c r="J671" s="138">
        <f t="shared" si="60"/>
        <v>0</v>
      </c>
      <c r="K671" s="139"/>
      <c r="L671" s="26"/>
      <c r="M671" s="140" t="s">
        <v>1</v>
      </c>
      <c r="N671" s="113" t="s">
        <v>40</v>
      </c>
      <c r="O671" s="141">
        <v>0.30599999999999999</v>
      </c>
      <c r="P671" s="141">
        <f t="shared" si="61"/>
        <v>0.45899999999999996</v>
      </c>
      <c r="Q671" s="141">
        <v>0</v>
      </c>
      <c r="R671" s="141">
        <f t="shared" si="62"/>
        <v>0</v>
      </c>
      <c r="S671" s="141">
        <v>0</v>
      </c>
      <c r="T671" s="142">
        <f t="shared" si="63"/>
        <v>0</v>
      </c>
      <c r="AR671" s="143" t="s">
        <v>148</v>
      </c>
      <c r="AT671" s="143" t="s">
        <v>144</v>
      </c>
      <c r="AU671" s="143" t="s">
        <v>83</v>
      </c>
      <c r="AY671" s="12" t="s">
        <v>143</v>
      </c>
      <c r="BE671" s="86">
        <f t="shared" si="64"/>
        <v>0</v>
      </c>
      <c r="BF671" s="86">
        <f t="shared" si="65"/>
        <v>0</v>
      </c>
      <c r="BG671" s="86">
        <f t="shared" si="66"/>
        <v>0</v>
      </c>
      <c r="BH671" s="86">
        <f t="shared" si="67"/>
        <v>0</v>
      </c>
      <c r="BI671" s="86">
        <f t="shared" si="68"/>
        <v>0</v>
      </c>
      <c r="BJ671" s="12" t="s">
        <v>83</v>
      </c>
      <c r="BK671" s="86">
        <f t="shared" si="69"/>
        <v>0</v>
      </c>
      <c r="BL671" s="12" t="s">
        <v>148</v>
      </c>
      <c r="BM671" s="143" t="s">
        <v>1242</v>
      </c>
    </row>
    <row r="672" spans="2:65" s="1" customFormat="1">
      <c r="B672" s="26"/>
      <c r="D672" s="144" t="s">
        <v>150</v>
      </c>
      <c r="F672" s="145" t="s">
        <v>626</v>
      </c>
      <c r="L672" s="26"/>
      <c r="M672" s="146"/>
      <c r="T672" s="50"/>
      <c r="AT672" s="12" t="s">
        <v>150</v>
      </c>
      <c r="AU672" s="12" t="s">
        <v>83</v>
      </c>
    </row>
    <row r="673" spans="2:65" s="1" customFormat="1" ht="16.5" customHeight="1">
      <c r="B673" s="132"/>
      <c r="C673" s="147" t="s">
        <v>1243</v>
      </c>
      <c r="D673" s="147" t="s">
        <v>166</v>
      </c>
      <c r="E673" s="148" t="s">
        <v>628</v>
      </c>
      <c r="F673" s="149" t="s">
        <v>629</v>
      </c>
      <c r="G673" s="150" t="s">
        <v>147</v>
      </c>
      <c r="H673" s="151">
        <v>2</v>
      </c>
      <c r="I673" s="152"/>
      <c r="J673" s="152">
        <f>ROUND(I673*H673,2)</f>
        <v>0</v>
      </c>
      <c r="K673" s="153"/>
      <c r="L673" s="154"/>
      <c r="M673" s="155" t="s">
        <v>1</v>
      </c>
      <c r="N673" s="156" t="s">
        <v>40</v>
      </c>
      <c r="O673" s="141">
        <v>0</v>
      </c>
      <c r="P673" s="141">
        <f>O673*H673</f>
        <v>0</v>
      </c>
      <c r="Q673" s="141">
        <v>0</v>
      </c>
      <c r="R673" s="141">
        <f>Q673*H673</f>
        <v>0</v>
      </c>
      <c r="S673" s="141">
        <v>0</v>
      </c>
      <c r="T673" s="142">
        <f>S673*H673</f>
        <v>0</v>
      </c>
      <c r="AR673" s="143" t="s">
        <v>169</v>
      </c>
      <c r="AT673" s="143" t="s">
        <v>166</v>
      </c>
      <c r="AU673" s="143" t="s">
        <v>83</v>
      </c>
      <c r="AY673" s="12" t="s">
        <v>143</v>
      </c>
      <c r="BE673" s="86">
        <f>IF(N673="základní",J673,0)</f>
        <v>0</v>
      </c>
      <c r="BF673" s="86">
        <f>IF(N673="snížená",J673,0)</f>
        <v>0</v>
      </c>
      <c r="BG673" s="86">
        <f>IF(N673="zákl. přenesená",J673,0)</f>
        <v>0</v>
      </c>
      <c r="BH673" s="86">
        <f>IF(N673="sníž. přenesená",J673,0)</f>
        <v>0</v>
      </c>
      <c r="BI673" s="86">
        <f>IF(N673="nulová",J673,0)</f>
        <v>0</v>
      </c>
      <c r="BJ673" s="12" t="s">
        <v>83</v>
      </c>
      <c r="BK673" s="86">
        <f>ROUND(I673*H673,2)</f>
        <v>0</v>
      </c>
      <c r="BL673" s="12" t="s">
        <v>148</v>
      </c>
      <c r="BM673" s="143" t="s">
        <v>1244</v>
      </c>
    </row>
    <row r="674" spans="2:65" s="1" customFormat="1" ht="16.5" customHeight="1">
      <c r="B674" s="132"/>
      <c r="C674" s="133" t="s">
        <v>1245</v>
      </c>
      <c r="D674" s="133" t="s">
        <v>144</v>
      </c>
      <c r="E674" s="134" t="s">
        <v>632</v>
      </c>
      <c r="F674" s="135" t="s">
        <v>633</v>
      </c>
      <c r="G674" s="136" t="s">
        <v>147</v>
      </c>
      <c r="H674" s="137">
        <v>2</v>
      </c>
      <c r="I674" s="138"/>
      <c r="J674" s="138">
        <f>ROUND(I674*H674,2)</f>
        <v>0</v>
      </c>
      <c r="K674" s="139"/>
      <c r="L674" s="26"/>
      <c r="M674" s="140" t="s">
        <v>1</v>
      </c>
      <c r="N674" s="113" t="s">
        <v>40</v>
      </c>
      <c r="O674" s="141">
        <v>0</v>
      </c>
      <c r="P674" s="141">
        <f>O674*H674</f>
        <v>0</v>
      </c>
      <c r="Q674" s="141">
        <v>0</v>
      </c>
      <c r="R674" s="141">
        <f>Q674*H674</f>
        <v>0</v>
      </c>
      <c r="S674" s="141">
        <v>0</v>
      </c>
      <c r="T674" s="142">
        <f>S674*H674</f>
        <v>0</v>
      </c>
      <c r="AR674" s="143" t="s">
        <v>148</v>
      </c>
      <c r="AT674" s="143" t="s">
        <v>144</v>
      </c>
      <c r="AU674" s="143" t="s">
        <v>83</v>
      </c>
      <c r="AY674" s="12" t="s">
        <v>143</v>
      </c>
      <c r="BE674" s="86">
        <f>IF(N674="základní",J674,0)</f>
        <v>0</v>
      </c>
      <c r="BF674" s="86">
        <f>IF(N674="snížená",J674,0)</f>
        <v>0</v>
      </c>
      <c r="BG674" s="86">
        <f>IF(N674="zákl. přenesená",J674,0)</f>
        <v>0</v>
      </c>
      <c r="BH674" s="86">
        <f>IF(N674="sníž. přenesená",J674,0)</f>
        <v>0</v>
      </c>
      <c r="BI674" s="86">
        <f>IF(N674="nulová",J674,0)</f>
        <v>0</v>
      </c>
      <c r="BJ674" s="12" t="s">
        <v>83</v>
      </c>
      <c r="BK674" s="86">
        <f>ROUND(I674*H674,2)</f>
        <v>0</v>
      </c>
      <c r="BL674" s="12" t="s">
        <v>148</v>
      </c>
      <c r="BM674" s="143" t="s">
        <v>1246</v>
      </c>
    </row>
    <row r="675" spans="2:65" s="1" customFormat="1" ht="24.15" customHeight="1">
      <c r="B675" s="132"/>
      <c r="C675" s="133" t="s">
        <v>1247</v>
      </c>
      <c r="D675" s="133" t="s">
        <v>144</v>
      </c>
      <c r="E675" s="134" t="s">
        <v>636</v>
      </c>
      <c r="F675" s="135" t="s">
        <v>637</v>
      </c>
      <c r="G675" s="136" t="s">
        <v>638</v>
      </c>
      <c r="H675" s="137">
        <v>18</v>
      </c>
      <c r="I675" s="138"/>
      <c r="J675" s="138">
        <f>ROUND(I675*H675,2)</f>
        <v>0</v>
      </c>
      <c r="K675" s="139"/>
      <c r="L675" s="26"/>
      <c r="M675" s="140" t="s">
        <v>1</v>
      </c>
      <c r="N675" s="113" t="s">
        <v>40</v>
      </c>
      <c r="O675" s="141">
        <v>1</v>
      </c>
      <c r="P675" s="141">
        <f>O675*H675</f>
        <v>18</v>
      </c>
      <c r="Q675" s="141">
        <v>0</v>
      </c>
      <c r="R675" s="141">
        <f>Q675*H675</f>
        <v>0</v>
      </c>
      <c r="S675" s="141">
        <v>0</v>
      </c>
      <c r="T675" s="142">
        <f>S675*H675</f>
        <v>0</v>
      </c>
      <c r="AR675" s="143" t="s">
        <v>148</v>
      </c>
      <c r="AT675" s="143" t="s">
        <v>144</v>
      </c>
      <c r="AU675" s="143" t="s">
        <v>83</v>
      </c>
      <c r="AY675" s="12" t="s">
        <v>143</v>
      </c>
      <c r="BE675" s="86">
        <f>IF(N675="základní",J675,0)</f>
        <v>0</v>
      </c>
      <c r="BF675" s="86">
        <f>IF(N675="snížená",J675,0)</f>
        <v>0</v>
      </c>
      <c r="BG675" s="86">
        <f>IF(N675="zákl. přenesená",J675,0)</f>
        <v>0</v>
      </c>
      <c r="BH675" s="86">
        <f>IF(N675="sníž. přenesená",J675,0)</f>
        <v>0</v>
      </c>
      <c r="BI675" s="86">
        <f>IF(N675="nulová",J675,0)</f>
        <v>0</v>
      </c>
      <c r="BJ675" s="12" t="s">
        <v>83</v>
      </c>
      <c r="BK675" s="86">
        <f>ROUND(I675*H675,2)</f>
        <v>0</v>
      </c>
      <c r="BL675" s="12" t="s">
        <v>148</v>
      </c>
      <c r="BM675" s="143" t="s">
        <v>1248</v>
      </c>
    </row>
    <row r="676" spans="2:65" s="1" customFormat="1">
      <c r="B676" s="26"/>
      <c r="D676" s="144" t="s">
        <v>150</v>
      </c>
      <c r="F676" s="145" t="s">
        <v>640</v>
      </c>
      <c r="L676" s="26"/>
      <c r="M676" s="146"/>
      <c r="T676" s="50"/>
      <c r="AT676" s="12" t="s">
        <v>150</v>
      </c>
      <c r="AU676" s="12" t="s">
        <v>83</v>
      </c>
    </row>
    <row r="677" spans="2:65" s="10" customFormat="1" ht="25.95" customHeight="1">
      <c r="B677" s="123"/>
      <c r="D677" s="124" t="s">
        <v>74</v>
      </c>
      <c r="E677" s="125" t="s">
        <v>1249</v>
      </c>
      <c r="F677" s="125" t="s">
        <v>1250</v>
      </c>
      <c r="J677" s="126">
        <f>BK677</f>
        <v>0</v>
      </c>
      <c r="L677" s="123"/>
      <c r="M677" s="127"/>
      <c r="P677" s="128">
        <f>SUM(P678:P722)</f>
        <v>93.209161999999992</v>
      </c>
      <c r="R677" s="128">
        <f>SUM(R678:R722)</f>
        <v>10.714122999999999</v>
      </c>
      <c r="T677" s="129">
        <f>SUM(T678:T722)</f>
        <v>3.5749</v>
      </c>
      <c r="AR677" s="124" t="s">
        <v>83</v>
      </c>
      <c r="AT677" s="130" t="s">
        <v>74</v>
      </c>
      <c r="AU677" s="130" t="s">
        <v>75</v>
      </c>
      <c r="AY677" s="124" t="s">
        <v>143</v>
      </c>
      <c r="BK677" s="131">
        <f>SUM(BK678:BK722)</f>
        <v>0</v>
      </c>
    </row>
    <row r="678" spans="2:65" s="1" customFormat="1" ht="37.799999999999997" customHeight="1">
      <c r="B678" s="132"/>
      <c r="C678" s="133" t="s">
        <v>1251</v>
      </c>
      <c r="D678" s="133" t="s">
        <v>144</v>
      </c>
      <c r="E678" s="134" t="s">
        <v>1252</v>
      </c>
      <c r="F678" s="135" t="s">
        <v>1253</v>
      </c>
      <c r="G678" s="136" t="s">
        <v>190</v>
      </c>
      <c r="H678" s="137">
        <v>2</v>
      </c>
      <c r="I678" s="138"/>
      <c r="J678" s="138">
        <f>ROUND(I678*H678,2)</f>
        <v>0</v>
      </c>
      <c r="K678" s="139"/>
      <c r="L678" s="26"/>
      <c r="M678" s="140" t="s">
        <v>1</v>
      </c>
      <c r="N678" s="113" t="s">
        <v>40</v>
      </c>
      <c r="O678" s="141">
        <v>0.19</v>
      </c>
      <c r="P678" s="141">
        <f>O678*H678</f>
        <v>0.38</v>
      </c>
      <c r="Q678" s="141">
        <v>0</v>
      </c>
      <c r="R678" s="141">
        <f>Q678*H678</f>
        <v>0</v>
      </c>
      <c r="S678" s="141">
        <v>0.25</v>
      </c>
      <c r="T678" s="142">
        <f>S678*H678</f>
        <v>0.5</v>
      </c>
      <c r="AR678" s="143" t="s">
        <v>148</v>
      </c>
      <c r="AT678" s="143" t="s">
        <v>144</v>
      </c>
      <c r="AU678" s="143" t="s">
        <v>83</v>
      </c>
      <c r="AY678" s="12" t="s">
        <v>143</v>
      </c>
      <c r="BE678" s="86">
        <f>IF(N678="základní",J678,0)</f>
        <v>0</v>
      </c>
      <c r="BF678" s="86">
        <f>IF(N678="snížená",J678,0)</f>
        <v>0</v>
      </c>
      <c r="BG678" s="86">
        <f>IF(N678="zákl. přenesená",J678,0)</f>
        <v>0</v>
      </c>
      <c r="BH678" s="86">
        <f>IF(N678="sníž. přenesená",J678,0)</f>
        <v>0</v>
      </c>
      <c r="BI678" s="86">
        <f>IF(N678="nulová",J678,0)</f>
        <v>0</v>
      </c>
      <c r="BJ678" s="12" t="s">
        <v>83</v>
      </c>
      <c r="BK678" s="86">
        <f>ROUND(I678*H678,2)</f>
        <v>0</v>
      </c>
      <c r="BL678" s="12" t="s">
        <v>148</v>
      </c>
      <c r="BM678" s="143" t="s">
        <v>1254</v>
      </c>
    </row>
    <row r="679" spans="2:65" s="1" customFormat="1">
      <c r="B679" s="26"/>
      <c r="D679" s="144" t="s">
        <v>150</v>
      </c>
      <c r="F679" s="145" t="s">
        <v>1255</v>
      </c>
      <c r="L679" s="26"/>
      <c r="M679" s="146"/>
      <c r="T679" s="50"/>
      <c r="AT679" s="12" t="s">
        <v>150</v>
      </c>
      <c r="AU679" s="12" t="s">
        <v>83</v>
      </c>
    </row>
    <row r="680" spans="2:65" s="1" customFormat="1" ht="55.5" customHeight="1">
      <c r="B680" s="132"/>
      <c r="C680" s="133" t="s">
        <v>1256</v>
      </c>
      <c r="D680" s="133" t="s">
        <v>144</v>
      </c>
      <c r="E680" s="134" t="s">
        <v>263</v>
      </c>
      <c r="F680" s="135" t="s">
        <v>264</v>
      </c>
      <c r="G680" s="136" t="s">
        <v>234</v>
      </c>
      <c r="H680" s="137">
        <v>7.5</v>
      </c>
      <c r="I680" s="138"/>
      <c r="J680" s="138">
        <f>ROUND(I680*H680,2)</f>
        <v>0</v>
      </c>
      <c r="K680" s="139"/>
      <c r="L680" s="26"/>
      <c r="M680" s="140" t="s">
        <v>1</v>
      </c>
      <c r="N680" s="113" t="s">
        <v>40</v>
      </c>
      <c r="O680" s="141">
        <v>0.17100000000000001</v>
      </c>
      <c r="P680" s="141">
        <f>O680*H680</f>
        <v>1.2825000000000002</v>
      </c>
      <c r="Q680" s="141">
        <v>0</v>
      </c>
      <c r="R680" s="141">
        <f>Q680*H680</f>
        <v>0</v>
      </c>
      <c r="S680" s="141">
        <v>0.29499999999999998</v>
      </c>
      <c r="T680" s="142">
        <f>S680*H680</f>
        <v>2.2124999999999999</v>
      </c>
      <c r="AR680" s="143" t="s">
        <v>148</v>
      </c>
      <c r="AT680" s="143" t="s">
        <v>144</v>
      </c>
      <c r="AU680" s="143" t="s">
        <v>83</v>
      </c>
      <c r="AY680" s="12" t="s">
        <v>143</v>
      </c>
      <c r="BE680" s="86">
        <f>IF(N680="základní",J680,0)</f>
        <v>0</v>
      </c>
      <c r="BF680" s="86">
        <f>IF(N680="snížená",J680,0)</f>
        <v>0</v>
      </c>
      <c r="BG680" s="86">
        <f>IF(N680="zákl. přenesená",J680,0)</f>
        <v>0</v>
      </c>
      <c r="BH680" s="86">
        <f>IF(N680="sníž. přenesená",J680,0)</f>
        <v>0</v>
      </c>
      <c r="BI680" s="86">
        <f>IF(N680="nulová",J680,0)</f>
        <v>0</v>
      </c>
      <c r="BJ680" s="12" t="s">
        <v>83</v>
      </c>
      <c r="BK680" s="86">
        <f>ROUND(I680*H680,2)</f>
        <v>0</v>
      </c>
      <c r="BL680" s="12" t="s">
        <v>148</v>
      </c>
      <c r="BM680" s="143" t="s">
        <v>1257</v>
      </c>
    </row>
    <row r="681" spans="2:65" s="1" customFormat="1">
      <c r="B681" s="26"/>
      <c r="D681" s="144" t="s">
        <v>150</v>
      </c>
      <c r="F681" s="145" t="s">
        <v>266</v>
      </c>
      <c r="L681" s="26"/>
      <c r="M681" s="146"/>
      <c r="T681" s="50"/>
      <c r="AT681" s="12" t="s">
        <v>150</v>
      </c>
      <c r="AU681" s="12" t="s">
        <v>83</v>
      </c>
    </row>
    <row r="682" spans="2:65" s="1" customFormat="1" ht="62.7" customHeight="1">
      <c r="B682" s="132"/>
      <c r="C682" s="133" t="s">
        <v>1258</v>
      </c>
      <c r="D682" s="133" t="s">
        <v>144</v>
      </c>
      <c r="E682" s="134" t="s">
        <v>268</v>
      </c>
      <c r="F682" s="135" t="s">
        <v>269</v>
      </c>
      <c r="G682" s="136" t="s">
        <v>234</v>
      </c>
      <c r="H682" s="137">
        <v>7.5</v>
      </c>
      <c r="I682" s="138"/>
      <c r="J682" s="138">
        <f>ROUND(I682*H682,2)</f>
        <v>0</v>
      </c>
      <c r="K682" s="139"/>
      <c r="L682" s="26"/>
      <c r="M682" s="140" t="s">
        <v>1</v>
      </c>
      <c r="N682" s="113" t="s">
        <v>40</v>
      </c>
      <c r="O682" s="141">
        <v>0.22</v>
      </c>
      <c r="P682" s="141">
        <f>O682*H682</f>
        <v>1.65</v>
      </c>
      <c r="Q682" s="141">
        <v>0</v>
      </c>
      <c r="R682" s="141">
        <f>Q682*H682</f>
        <v>0</v>
      </c>
      <c r="S682" s="141">
        <v>0</v>
      </c>
      <c r="T682" s="142">
        <f>S682*H682</f>
        <v>0</v>
      </c>
      <c r="AR682" s="143" t="s">
        <v>148</v>
      </c>
      <c r="AT682" s="143" t="s">
        <v>144</v>
      </c>
      <c r="AU682" s="143" t="s">
        <v>83</v>
      </c>
      <c r="AY682" s="12" t="s">
        <v>143</v>
      </c>
      <c r="BE682" s="86">
        <f>IF(N682="základní",J682,0)</f>
        <v>0</v>
      </c>
      <c r="BF682" s="86">
        <f>IF(N682="snížená",J682,0)</f>
        <v>0</v>
      </c>
      <c r="BG682" s="86">
        <f>IF(N682="zákl. přenesená",J682,0)</f>
        <v>0</v>
      </c>
      <c r="BH682" s="86">
        <f>IF(N682="sníž. přenesená",J682,0)</f>
        <v>0</v>
      </c>
      <c r="BI682" s="86">
        <f>IF(N682="nulová",J682,0)</f>
        <v>0</v>
      </c>
      <c r="BJ682" s="12" t="s">
        <v>83</v>
      </c>
      <c r="BK682" s="86">
        <f>ROUND(I682*H682,2)</f>
        <v>0</v>
      </c>
      <c r="BL682" s="12" t="s">
        <v>148</v>
      </c>
      <c r="BM682" s="143" t="s">
        <v>1259</v>
      </c>
    </row>
    <row r="683" spans="2:65" s="1" customFormat="1">
      <c r="B683" s="26"/>
      <c r="D683" s="144" t="s">
        <v>150</v>
      </c>
      <c r="F683" s="145" t="s">
        <v>271</v>
      </c>
      <c r="L683" s="26"/>
      <c r="M683" s="146"/>
      <c r="T683" s="50"/>
      <c r="AT683" s="12" t="s">
        <v>150</v>
      </c>
      <c r="AU683" s="12" t="s">
        <v>83</v>
      </c>
    </row>
    <row r="684" spans="2:65" s="1" customFormat="1" ht="49.05" customHeight="1">
      <c r="B684" s="132"/>
      <c r="C684" s="133" t="s">
        <v>1260</v>
      </c>
      <c r="D684" s="133" t="s">
        <v>144</v>
      </c>
      <c r="E684" s="134" t="s">
        <v>273</v>
      </c>
      <c r="F684" s="135" t="s">
        <v>274</v>
      </c>
      <c r="G684" s="136" t="s">
        <v>234</v>
      </c>
      <c r="H684" s="137">
        <v>7.5</v>
      </c>
      <c r="I684" s="138"/>
      <c r="J684" s="138">
        <f>ROUND(I684*H684,2)</f>
        <v>0</v>
      </c>
      <c r="K684" s="139"/>
      <c r="L684" s="26"/>
      <c r="M684" s="140" t="s">
        <v>1</v>
      </c>
      <c r="N684" s="113" t="s">
        <v>40</v>
      </c>
      <c r="O684" s="141">
        <v>0.57999999999999996</v>
      </c>
      <c r="P684" s="141">
        <f>O684*H684</f>
        <v>4.3499999999999996</v>
      </c>
      <c r="Q684" s="141">
        <v>8.4250000000000005E-2</v>
      </c>
      <c r="R684" s="141">
        <f>Q684*H684</f>
        <v>0.63187500000000008</v>
      </c>
      <c r="S684" s="141">
        <v>0</v>
      </c>
      <c r="T684" s="142">
        <f>S684*H684</f>
        <v>0</v>
      </c>
      <c r="AR684" s="143" t="s">
        <v>148</v>
      </c>
      <c r="AT684" s="143" t="s">
        <v>144</v>
      </c>
      <c r="AU684" s="143" t="s">
        <v>83</v>
      </c>
      <c r="AY684" s="12" t="s">
        <v>143</v>
      </c>
      <c r="BE684" s="86">
        <f>IF(N684="základní",J684,0)</f>
        <v>0</v>
      </c>
      <c r="BF684" s="86">
        <f>IF(N684="snížená",J684,0)</f>
        <v>0</v>
      </c>
      <c r="BG684" s="86">
        <f>IF(N684="zákl. přenesená",J684,0)</f>
        <v>0</v>
      </c>
      <c r="BH684" s="86">
        <f>IF(N684="sníž. přenesená",J684,0)</f>
        <v>0</v>
      </c>
      <c r="BI684" s="86">
        <f>IF(N684="nulová",J684,0)</f>
        <v>0</v>
      </c>
      <c r="BJ684" s="12" t="s">
        <v>83</v>
      </c>
      <c r="BK684" s="86">
        <f>ROUND(I684*H684,2)</f>
        <v>0</v>
      </c>
      <c r="BL684" s="12" t="s">
        <v>148</v>
      </c>
      <c r="BM684" s="143" t="s">
        <v>1261</v>
      </c>
    </row>
    <row r="685" spans="2:65" s="1" customFormat="1">
      <c r="B685" s="26"/>
      <c r="D685" s="144" t="s">
        <v>150</v>
      </c>
      <c r="F685" s="145" t="s">
        <v>276</v>
      </c>
      <c r="L685" s="26"/>
      <c r="M685" s="146"/>
      <c r="T685" s="50"/>
      <c r="AT685" s="12" t="s">
        <v>150</v>
      </c>
      <c r="AU685" s="12" t="s">
        <v>83</v>
      </c>
    </row>
    <row r="686" spans="2:65" s="1" customFormat="1" ht="37.799999999999997" customHeight="1">
      <c r="B686" s="132"/>
      <c r="C686" s="133" t="s">
        <v>1262</v>
      </c>
      <c r="D686" s="133" t="s">
        <v>144</v>
      </c>
      <c r="E686" s="134" t="s">
        <v>288</v>
      </c>
      <c r="F686" s="135" t="s">
        <v>289</v>
      </c>
      <c r="G686" s="136" t="s">
        <v>234</v>
      </c>
      <c r="H686" s="137">
        <v>3.75</v>
      </c>
      <c r="I686" s="138"/>
      <c r="J686" s="138">
        <f>ROUND(I686*H686,2)</f>
        <v>0</v>
      </c>
      <c r="K686" s="139"/>
      <c r="L686" s="26"/>
      <c r="M686" s="140" t="s">
        <v>1</v>
      </c>
      <c r="N686" s="113" t="s">
        <v>40</v>
      </c>
      <c r="O686" s="141">
        <v>5.7000000000000002E-2</v>
      </c>
      <c r="P686" s="141">
        <f>O686*H686</f>
        <v>0.21375</v>
      </c>
      <c r="Q686" s="141">
        <v>0</v>
      </c>
      <c r="R686" s="141">
        <f>Q686*H686</f>
        <v>0</v>
      </c>
      <c r="S686" s="141">
        <v>0</v>
      </c>
      <c r="T686" s="142">
        <f>S686*H686</f>
        <v>0</v>
      </c>
      <c r="AR686" s="143" t="s">
        <v>148</v>
      </c>
      <c r="AT686" s="143" t="s">
        <v>144</v>
      </c>
      <c r="AU686" s="143" t="s">
        <v>83</v>
      </c>
      <c r="AY686" s="12" t="s">
        <v>143</v>
      </c>
      <c r="BE686" s="86">
        <f>IF(N686="základní",J686,0)</f>
        <v>0</v>
      </c>
      <c r="BF686" s="86">
        <f>IF(N686="snížená",J686,0)</f>
        <v>0</v>
      </c>
      <c r="BG686" s="86">
        <f>IF(N686="zákl. přenesená",J686,0)</f>
        <v>0</v>
      </c>
      <c r="BH686" s="86">
        <f>IF(N686="sníž. přenesená",J686,0)</f>
        <v>0</v>
      </c>
      <c r="BI686" s="86">
        <f>IF(N686="nulová",J686,0)</f>
        <v>0</v>
      </c>
      <c r="BJ686" s="12" t="s">
        <v>83</v>
      </c>
      <c r="BK686" s="86">
        <f>ROUND(I686*H686,2)</f>
        <v>0</v>
      </c>
      <c r="BL686" s="12" t="s">
        <v>148</v>
      </c>
      <c r="BM686" s="143" t="s">
        <v>1263</v>
      </c>
    </row>
    <row r="687" spans="2:65" s="1" customFormat="1">
      <c r="B687" s="26"/>
      <c r="D687" s="144" t="s">
        <v>150</v>
      </c>
      <c r="F687" s="145" t="s">
        <v>291</v>
      </c>
      <c r="L687" s="26"/>
      <c r="M687" s="146"/>
      <c r="T687" s="50"/>
      <c r="AT687" s="12" t="s">
        <v>150</v>
      </c>
      <c r="AU687" s="12" t="s">
        <v>83</v>
      </c>
    </row>
    <row r="688" spans="2:65" s="1" customFormat="1" ht="16.5" customHeight="1">
      <c r="B688" s="132"/>
      <c r="C688" s="147" t="s">
        <v>1264</v>
      </c>
      <c r="D688" s="147" t="s">
        <v>166</v>
      </c>
      <c r="E688" s="148" t="s">
        <v>293</v>
      </c>
      <c r="F688" s="149" t="s">
        <v>294</v>
      </c>
      <c r="G688" s="150" t="s">
        <v>245</v>
      </c>
      <c r="H688" s="151">
        <v>1.91</v>
      </c>
      <c r="I688" s="152"/>
      <c r="J688" s="152">
        <f>ROUND(I688*H688,2)</f>
        <v>0</v>
      </c>
      <c r="K688" s="153"/>
      <c r="L688" s="154"/>
      <c r="M688" s="155" t="s">
        <v>1</v>
      </c>
      <c r="N688" s="156" t="s">
        <v>40</v>
      </c>
      <c r="O688" s="141">
        <v>0</v>
      </c>
      <c r="P688" s="141">
        <f>O688*H688</f>
        <v>0</v>
      </c>
      <c r="Q688" s="141">
        <v>1</v>
      </c>
      <c r="R688" s="141">
        <f>Q688*H688</f>
        <v>1.91</v>
      </c>
      <c r="S688" s="141">
        <v>0</v>
      </c>
      <c r="T688" s="142">
        <f>S688*H688</f>
        <v>0</v>
      </c>
      <c r="AR688" s="143" t="s">
        <v>169</v>
      </c>
      <c r="AT688" s="143" t="s">
        <v>166</v>
      </c>
      <c r="AU688" s="143" t="s">
        <v>83</v>
      </c>
      <c r="AY688" s="12" t="s">
        <v>143</v>
      </c>
      <c r="BE688" s="86">
        <f>IF(N688="základní",J688,0)</f>
        <v>0</v>
      </c>
      <c r="BF688" s="86">
        <f>IF(N688="snížená",J688,0)</f>
        <v>0</v>
      </c>
      <c r="BG688" s="86">
        <f>IF(N688="zákl. přenesená",J688,0)</f>
        <v>0</v>
      </c>
      <c r="BH688" s="86">
        <f>IF(N688="sníž. přenesená",J688,0)</f>
        <v>0</v>
      </c>
      <c r="BI688" s="86">
        <f>IF(N688="nulová",J688,0)</f>
        <v>0</v>
      </c>
      <c r="BJ688" s="12" t="s">
        <v>83</v>
      </c>
      <c r="BK688" s="86">
        <f>ROUND(I688*H688,2)</f>
        <v>0</v>
      </c>
      <c r="BL688" s="12" t="s">
        <v>148</v>
      </c>
      <c r="BM688" s="143" t="s">
        <v>1265</v>
      </c>
    </row>
    <row r="689" spans="2:65" s="1" customFormat="1" ht="16.5" customHeight="1">
      <c r="B689" s="132"/>
      <c r="C689" s="147" t="s">
        <v>1266</v>
      </c>
      <c r="D689" s="147" t="s">
        <v>166</v>
      </c>
      <c r="E689" s="148" t="s">
        <v>297</v>
      </c>
      <c r="F689" s="149" t="s">
        <v>298</v>
      </c>
      <c r="G689" s="150" t="s">
        <v>245</v>
      </c>
      <c r="H689" s="151">
        <v>0.63700000000000001</v>
      </c>
      <c r="I689" s="152"/>
      <c r="J689" s="152">
        <f>ROUND(I689*H689,2)</f>
        <v>0</v>
      </c>
      <c r="K689" s="153"/>
      <c r="L689" s="154"/>
      <c r="M689" s="155" t="s">
        <v>1</v>
      </c>
      <c r="N689" s="156" t="s">
        <v>40</v>
      </c>
      <c r="O689" s="141">
        <v>0</v>
      </c>
      <c r="P689" s="141">
        <f>O689*H689</f>
        <v>0</v>
      </c>
      <c r="Q689" s="141">
        <v>1</v>
      </c>
      <c r="R689" s="141">
        <f>Q689*H689</f>
        <v>0.63700000000000001</v>
      </c>
      <c r="S689" s="141">
        <v>0</v>
      </c>
      <c r="T689" s="142">
        <f>S689*H689</f>
        <v>0</v>
      </c>
      <c r="AR689" s="143" t="s">
        <v>169</v>
      </c>
      <c r="AT689" s="143" t="s">
        <v>166</v>
      </c>
      <c r="AU689" s="143" t="s">
        <v>83</v>
      </c>
      <c r="AY689" s="12" t="s">
        <v>143</v>
      </c>
      <c r="BE689" s="86">
        <f>IF(N689="základní",J689,0)</f>
        <v>0</v>
      </c>
      <c r="BF689" s="86">
        <f>IF(N689="snížená",J689,0)</f>
        <v>0</v>
      </c>
      <c r="BG689" s="86">
        <f>IF(N689="zákl. přenesená",J689,0)</f>
        <v>0</v>
      </c>
      <c r="BH689" s="86">
        <f>IF(N689="sníž. přenesená",J689,0)</f>
        <v>0</v>
      </c>
      <c r="BI689" s="86">
        <f>IF(N689="nulová",J689,0)</f>
        <v>0</v>
      </c>
      <c r="BJ689" s="12" t="s">
        <v>83</v>
      </c>
      <c r="BK689" s="86">
        <f>ROUND(I689*H689,2)</f>
        <v>0</v>
      </c>
      <c r="BL689" s="12" t="s">
        <v>148</v>
      </c>
      <c r="BM689" s="143" t="s">
        <v>1267</v>
      </c>
    </row>
    <row r="690" spans="2:65" s="1" customFormat="1" ht="37.799999999999997" customHeight="1">
      <c r="B690" s="132"/>
      <c r="C690" s="133" t="s">
        <v>1268</v>
      </c>
      <c r="D690" s="133" t="s">
        <v>144</v>
      </c>
      <c r="E690" s="134" t="s">
        <v>301</v>
      </c>
      <c r="F690" s="135" t="s">
        <v>302</v>
      </c>
      <c r="G690" s="136" t="s">
        <v>190</v>
      </c>
      <c r="H690" s="137">
        <v>2</v>
      </c>
      <c r="I690" s="138"/>
      <c r="J690" s="138">
        <f>ROUND(I690*H690,2)</f>
        <v>0</v>
      </c>
      <c r="K690" s="139"/>
      <c r="L690" s="26"/>
      <c r="M690" s="140" t="s">
        <v>1</v>
      </c>
      <c r="N690" s="113" t="s">
        <v>40</v>
      </c>
      <c r="O690" s="141">
        <v>0.216</v>
      </c>
      <c r="P690" s="141">
        <f>O690*H690</f>
        <v>0.432</v>
      </c>
      <c r="Q690" s="141">
        <v>0.11519</v>
      </c>
      <c r="R690" s="141">
        <f>Q690*H690</f>
        <v>0.23038</v>
      </c>
      <c r="S690" s="141">
        <v>0</v>
      </c>
      <c r="T690" s="142">
        <f>S690*H690</f>
        <v>0</v>
      </c>
      <c r="AR690" s="143" t="s">
        <v>148</v>
      </c>
      <c r="AT690" s="143" t="s">
        <v>144</v>
      </c>
      <c r="AU690" s="143" t="s">
        <v>83</v>
      </c>
      <c r="AY690" s="12" t="s">
        <v>143</v>
      </c>
      <c r="BE690" s="86">
        <f>IF(N690="základní",J690,0)</f>
        <v>0</v>
      </c>
      <c r="BF690" s="86">
        <f>IF(N690="snížená",J690,0)</f>
        <v>0</v>
      </c>
      <c r="BG690" s="86">
        <f>IF(N690="zákl. přenesená",J690,0)</f>
        <v>0</v>
      </c>
      <c r="BH690" s="86">
        <f>IF(N690="sníž. přenesená",J690,0)</f>
        <v>0</v>
      </c>
      <c r="BI690" s="86">
        <f>IF(N690="nulová",J690,0)</f>
        <v>0</v>
      </c>
      <c r="BJ690" s="12" t="s">
        <v>83</v>
      </c>
      <c r="BK690" s="86">
        <f>ROUND(I690*H690,2)</f>
        <v>0</v>
      </c>
      <c r="BL690" s="12" t="s">
        <v>148</v>
      </c>
      <c r="BM690" s="143" t="s">
        <v>1269</v>
      </c>
    </row>
    <row r="691" spans="2:65" s="1" customFormat="1">
      <c r="B691" s="26"/>
      <c r="D691" s="144" t="s">
        <v>150</v>
      </c>
      <c r="F691" s="145" t="s">
        <v>304</v>
      </c>
      <c r="L691" s="26"/>
      <c r="M691" s="146"/>
      <c r="T691" s="50"/>
      <c r="AT691" s="12" t="s">
        <v>150</v>
      </c>
      <c r="AU691" s="12" t="s">
        <v>83</v>
      </c>
    </row>
    <row r="692" spans="2:65" s="1" customFormat="1" ht="16.5" customHeight="1">
      <c r="B692" s="132"/>
      <c r="C692" s="147" t="s">
        <v>1270</v>
      </c>
      <c r="D692" s="147" t="s">
        <v>166</v>
      </c>
      <c r="E692" s="148" t="s">
        <v>306</v>
      </c>
      <c r="F692" s="149" t="s">
        <v>307</v>
      </c>
      <c r="G692" s="150" t="s">
        <v>190</v>
      </c>
      <c r="H692" s="151">
        <v>2</v>
      </c>
      <c r="I692" s="152"/>
      <c r="J692" s="152">
        <f>ROUND(I692*H692,2)</f>
        <v>0</v>
      </c>
      <c r="K692" s="153"/>
      <c r="L692" s="154"/>
      <c r="M692" s="155" t="s">
        <v>1</v>
      </c>
      <c r="N692" s="156" t="s">
        <v>40</v>
      </c>
      <c r="O692" s="141">
        <v>0</v>
      </c>
      <c r="P692" s="141">
        <f>O692*H692</f>
        <v>0</v>
      </c>
      <c r="Q692" s="141">
        <v>4.8000000000000001E-2</v>
      </c>
      <c r="R692" s="141">
        <f>Q692*H692</f>
        <v>9.6000000000000002E-2</v>
      </c>
      <c r="S692" s="141">
        <v>0</v>
      </c>
      <c r="T692" s="142">
        <f>S692*H692</f>
        <v>0</v>
      </c>
      <c r="AR692" s="143" t="s">
        <v>169</v>
      </c>
      <c r="AT692" s="143" t="s">
        <v>166</v>
      </c>
      <c r="AU692" s="143" t="s">
        <v>83</v>
      </c>
      <c r="AY692" s="12" t="s">
        <v>143</v>
      </c>
      <c r="BE692" s="86">
        <f>IF(N692="základní",J692,0)</f>
        <v>0</v>
      </c>
      <c r="BF692" s="86">
        <f>IF(N692="snížená",J692,0)</f>
        <v>0</v>
      </c>
      <c r="BG692" s="86">
        <f>IF(N692="zákl. přenesená",J692,0)</f>
        <v>0</v>
      </c>
      <c r="BH692" s="86">
        <f>IF(N692="sníž. přenesená",J692,0)</f>
        <v>0</v>
      </c>
      <c r="BI692" s="86">
        <f>IF(N692="nulová",J692,0)</f>
        <v>0</v>
      </c>
      <c r="BJ692" s="12" t="s">
        <v>83</v>
      </c>
      <c r="BK692" s="86">
        <f>ROUND(I692*H692,2)</f>
        <v>0</v>
      </c>
      <c r="BL692" s="12" t="s">
        <v>148</v>
      </c>
      <c r="BM692" s="143" t="s">
        <v>1271</v>
      </c>
    </row>
    <row r="693" spans="2:65" s="1" customFormat="1" ht="62.7" customHeight="1">
      <c r="B693" s="132"/>
      <c r="C693" s="133" t="s">
        <v>1272</v>
      </c>
      <c r="D693" s="133" t="s">
        <v>144</v>
      </c>
      <c r="E693" s="134" t="s">
        <v>337</v>
      </c>
      <c r="F693" s="135" t="s">
        <v>338</v>
      </c>
      <c r="G693" s="136" t="s">
        <v>190</v>
      </c>
      <c r="H693" s="137">
        <v>24</v>
      </c>
      <c r="I693" s="138"/>
      <c r="J693" s="138">
        <f>ROUND(I693*H693,2)</f>
        <v>0</v>
      </c>
      <c r="K693" s="139"/>
      <c r="L693" s="26"/>
      <c r="M693" s="140" t="s">
        <v>1</v>
      </c>
      <c r="N693" s="113" t="s">
        <v>40</v>
      </c>
      <c r="O693" s="141">
        <v>2.5350000000000001</v>
      </c>
      <c r="P693" s="141">
        <f>O693*H693</f>
        <v>60.84</v>
      </c>
      <c r="Q693" s="141">
        <v>0</v>
      </c>
      <c r="R693" s="141">
        <f>Q693*H693</f>
        <v>0</v>
      </c>
      <c r="S693" s="141">
        <v>0</v>
      </c>
      <c r="T693" s="142">
        <f>S693*H693</f>
        <v>0</v>
      </c>
      <c r="AR693" s="143" t="s">
        <v>148</v>
      </c>
      <c r="AT693" s="143" t="s">
        <v>144</v>
      </c>
      <c r="AU693" s="143" t="s">
        <v>83</v>
      </c>
      <c r="AY693" s="12" t="s">
        <v>143</v>
      </c>
      <c r="BE693" s="86">
        <f>IF(N693="základní",J693,0)</f>
        <v>0</v>
      </c>
      <c r="BF693" s="86">
        <f>IF(N693="snížená",J693,0)</f>
        <v>0</v>
      </c>
      <c r="BG693" s="86">
        <f>IF(N693="zákl. přenesená",J693,0)</f>
        <v>0</v>
      </c>
      <c r="BH693" s="86">
        <f>IF(N693="sníž. přenesená",J693,0)</f>
        <v>0</v>
      </c>
      <c r="BI693" s="86">
        <f>IF(N693="nulová",J693,0)</f>
        <v>0</v>
      </c>
      <c r="BJ693" s="12" t="s">
        <v>83</v>
      </c>
      <c r="BK693" s="86">
        <f>ROUND(I693*H693,2)</f>
        <v>0</v>
      </c>
      <c r="BL693" s="12" t="s">
        <v>148</v>
      </c>
      <c r="BM693" s="143" t="s">
        <v>1273</v>
      </c>
    </row>
    <row r="694" spans="2:65" s="1" customFormat="1">
      <c r="B694" s="26"/>
      <c r="D694" s="144" t="s">
        <v>150</v>
      </c>
      <c r="F694" s="145" t="s">
        <v>339</v>
      </c>
      <c r="L694" s="26"/>
      <c r="M694" s="146"/>
      <c r="T694" s="50"/>
      <c r="AT694" s="12" t="s">
        <v>150</v>
      </c>
      <c r="AU694" s="12" t="s">
        <v>83</v>
      </c>
    </row>
    <row r="695" spans="2:65" s="1" customFormat="1" ht="55.5" customHeight="1">
      <c r="B695" s="132"/>
      <c r="C695" s="133" t="s">
        <v>1274</v>
      </c>
      <c r="D695" s="133" t="s">
        <v>144</v>
      </c>
      <c r="E695" s="134" t="s">
        <v>346</v>
      </c>
      <c r="F695" s="135" t="s">
        <v>347</v>
      </c>
      <c r="G695" s="136" t="s">
        <v>190</v>
      </c>
      <c r="H695" s="137">
        <v>24</v>
      </c>
      <c r="I695" s="138"/>
      <c r="J695" s="138">
        <f>ROUND(I695*H695,2)</f>
        <v>0</v>
      </c>
      <c r="K695" s="139"/>
      <c r="L695" s="26"/>
      <c r="M695" s="140" t="s">
        <v>1</v>
      </c>
      <c r="N695" s="113" t="s">
        <v>40</v>
      </c>
      <c r="O695" s="141">
        <v>0.46800000000000003</v>
      </c>
      <c r="P695" s="141">
        <f>O695*H695</f>
        <v>11.232000000000001</v>
      </c>
      <c r="Q695" s="141">
        <v>0</v>
      </c>
      <c r="R695" s="141">
        <f>Q695*H695</f>
        <v>0</v>
      </c>
      <c r="S695" s="141">
        <v>0</v>
      </c>
      <c r="T695" s="142">
        <f>S695*H695</f>
        <v>0</v>
      </c>
      <c r="AR695" s="143" t="s">
        <v>148</v>
      </c>
      <c r="AT695" s="143" t="s">
        <v>144</v>
      </c>
      <c r="AU695" s="143" t="s">
        <v>83</v>
      </c>
      <c r="AY695" s="12" t="s">
        <v>143</v>
      </c>
      <c r="BE695" s="86">
        <f>IF(N695="základní",J695,0)</f>
        <v>0</v>
      </c>
      <c r="BF695" s="86">
        <f>IF(N695="snížená",J695,0)</f>
        <v>0</v>
      </c>
      <c r="BG695" s="86">
        <f>IF(N695="zákl. přenesená",J695,0)</f>
        <v>0</v>
      </c>
      <c r="BH695" s="86">
        <f>IF(N695="sníž. přenesená",J695,0)</f>
        <v>0</v>
      </c>
      <c r="BI695" s="86">
        <f>IF(N695="nulová",J695,0)</f>
        <v>0</v>
      </c>
      <c r="BJ695" s="12" t="s">
        <v>83</v>
      </c>
      <c r="BK695" s="86">
        <f>ROUND(I695*H695,2)</f>
        <v>0</v>
      </c>
      <c r="BL695" s="12" t="s">
        <v>148</v>
      </c>
      <c r="BM695" s="143" t="s">
        <v>1275</v>
      </c>
    </row>
    <row r="696" spans="2:65" s="1" customFormat="1">
      <c r="B696" s="26"/>
      <c r="D696" s="144" t="s">
        <v>150</v>
      </c>
      <c r="F696" s="145" t="s">
        <v>348</v>
      </c>
      <c r="L696" s="26"/>
      <c r="M696" s="146"/>
      <c r="T696" s="50"/>
      <c r="AT696" s="12" t="s">
        <v>150</v>
      </c>
      <c r="AU696" s="12" t="s">
        <v>83</v>
      </c>
    </row>
    <row r="697" spans="2:65" s="1" customFormat="1" ht="37.799999999999997" customHeight="1">
      <c r="B697" s="132"/>
      <c r="C697" s="133" t="s">
        <v>1276</v>
      </c>
      <c r="D697" s="133" t="s">
        <v>144</v>
      </c>
      <c r="E697" s="134" t="s">
        <v>387</v>
      </c>
      <c r="F697" s="135" t="s">
        <v>388</v>
      </c>
      <c r="G697" s="136" t="s">
        <v>190</v>
      </c>
      <c r="H697" s="137">
        <v>24</v>
      </c>
      <c r="I697" s="138"/>
      <c r="J697" s="138">
        <f>ROUND(I697*H697,2)</f>
        <v>0</v>
      </c>
      <c r="K697" s="139"/>
      <c r="L697" s="26"/>
      <c r="M697" s="140" t="s">
        <v>1</v>
      </c>
      <c r="N697" s="113" t="s">
        <v>40</v>
      </c>
      <c r="O697" s="141">
        <v>6.5000000000000002E-2</v>
      </c>
      <c r="P697" s="141">
        <f>O697*H697</f>
        <v>1.56</v>
      </c>
      <c r="Q697" s="141">
        <v>0</v>
      </c>
      <c r="R697" s="141">
        <f>Q697*H697</f>
        <v>0</v>
      </c>
      <c r="S697" s="141">
        <v>0</v>
      </c>
      <c r="T697" s="142">
        <f>S697*H697</f>
        <v>0</v>
      </c>
      <c r="AR697" s="143" t="s">
        <v>148</v>
      </c>
      <c r="AT697" s="143" t="s">
        <v>144</v>
      </c>
      <c r="AU697" s="143" t="s">
        <v>83</v>
      </c>
      <c r="AY697" s="12" t="s">
        <v>143</v>
      </c>
      <c r="BE697" s="86">
        <f>IF(N697="základní",J697,0)</f>
        <v>0</v>
      </c>
      <c r="BF697" s="86">
        <f>IF(N697="snížená",J697,0)</f>
        <v>0</v>
      </c>
      <c r="BG697" s="86">
        <f>IF(N697="zákl. přenesená",J697,0)</f>
        <v>0</v>
      </c>
      <c r="BH697" s="86">
        <f>IF(N697="sníž. přenesená",J697,0)</f>
        <v>0</v>
      </c>
      <c r="BI697" s="86">
        <f>IF(N697="nulová",J697,0)</f>
        <v>0</v>
      </c>
      <c r="BJ697" s="12" t="s">
        <v>83</v>
      </c>
      <c r="BK697" s="86">
        <f>ROUND(I697*H697,2)</f>
        <v>0</v>
      </c>
      <c r="BL697" s="12" t="s">
        <v>148</v>
      </c>
      <c r="BM697" s="143" t="s">
        <v>1277</v>
      </c>
    </row>
    <row r="698" spans="2:65" s="1" customFormat="1">
      <c r="B698" s="26"/>
      <c r="D698" s="144" t="s">
        <v>150</v>
      </c>
      <c r="F698" s="145" t="s">
        <v>390</v>
      </c>
      <c r="L698" s="26"/>
      <c r="M698" s="146"/>
      <c r="T698" s="50"/>
      <c r="AT698" s="12" t="s">
        <v>150</v>
      </c>
      <c r="AU698" s="12" t="s">
        <v>83</v>
      </c>
    </row>
    <row r="699" spans="2:65" s="1" customFormat="1" ht="16.5" customHeight="1">
      <c r="B699" s="132"/>
      <c r="C699" s="147" t="s">
        <v>1278</v>
      </c>
      <c r="D699" s="147" t="s">
        <v>166</v>
      </c>
      <c r="E699" s="148" t="s">
        <v>297</v>
      </c>
      <c r="F699" s="149" t="s">
        <v>298</v>
      </c>
      <c r="G699" s="150" t="s">
        <v>245</v>
      </c>
      <c r="H699" s="151">
        <v>6.12</v>
      </c>
      <c r="I699" s="152"/>
      <c r="J699" s="152">
        <f>ROUND(I699*H699,2)</f>
        <v>0</v>
      </c>
      <c r="K699" s="153"/>
      <c r="L699" s="154"/>
      <c r="M699" s="155" t="s">
        <v>1</v>
      </c>
      <c r="N699" s="156" t="s">
        <v>40</v>
      </c>
      <c r="O699" s="141">
        <v>0</v>
      </c>
      <c r="P699" s="141">
        <f>O699*H699</f>
        <v>0</v>
      </c>
      <c r="Q699" s="141">
        <v>1</v>
      </c>
      <c r="R699" s="141">
        <f>Q699*H699</f>
        <v>6.12</v>
      </c>
      <c r="S699" s="141">
        <v>0</v>
      </c>
      <c r="T699" s="142">
        <f>S699*H699</f>
        <v>0</v>
      </c>
      <c r="AR699" s="143" t="s">
        <v>169</v>
      </c>
      <c r="AT699" s="143" t="s">
        <v>166</v>
      </c>
      <c r="AU699" s="143" t="s">
        <v>83</v>
      </c>
      <c r="AY699" s="12" t="s">
        <v>143</v>
      </c>
      <c r="BE699" s="86">
        <f>IF(N699="základní",J699,0)</f>
        <v>0</v>
      </c>
      <c r="BF699" s="86">
        <f>IF(N699="snížená",J699,0)</f>
        <v>0</v>
      </c>
      <c r="BG699" s="86">
        <f>IF(N699="zákl. přenesená",J699,0)</f>
        <v>0</v>
      </c>
      <c r="BH699" s="86">
        <f>IF(N699="sníž. přenesená",J699,0)</f>
        <v>0</v>
      </c>
      <c r="BI699" s="86">
        <f>IF(N699="nulová",J699,0)</f>
        <v>0</v>
      </c>
      <c r="BJ699" s="12" t="s">
        <v>83</v>
      </c>
      <c r="BK699" s="86">
        <f>ROUND(I699*H699,2)</f>
        <v>0</v>
      </c>
      <c r="BL699" s="12" t="s">
        <v>148</v>
      </c>
      <c r="BM699" s="143" t="s">
        <v>1279</v>
      </c>
    </row>
    <row r="700" spans="2:65" s="1" customFormat="1" ht="37.799999999999997" customHeight="1">
      <c r="B700" s="132"/>
      <c r="C700" s="133" t="s">
        <v>1280</v>
      </c>
      <c r="D700" s="133" t="s">
        <v>144</v>
      </c>
      <c r="E700" s="134" t="s">
        <v>422</v>
      </c>
      <c r="F700" s="135" t="s">
        <v>423</v>
      </c>
      <c r="G700" s="136" t="s">
        <v>190</v>
      </c>
      <c r="H700" s="137">
        <v>24</v>
      </c>
      <c r="I700" s="138"/>
      <c r="J700" s="138">
        <f>ROUND(I700*H700,2)</f>
        <v>0</v>
      </c>
      <c r="K700" s="139"/>
      <c r="L700" s="26"/>
      <c r="M700" s="140" t="s">
        <v>1</v>
      </c>
      <c r="N700" s="113" t="s">
        <v>40</v>
      </c>
      <c r="O700" s="141">
        <v>2.7E-2</v>
      </c>
      <c r="P700" s="141">
        <f>O700*H700</f>
        <v>0.64800000000000002</v>
      </c>
      <c r="Q700" s="141">
        <v>1.2E-4</v>
      </c>
      <c r="R700" s="141">
        <f>Q700*H700</f>
        <v>2.8800000000000002E-3</v>
      </c>
      <c r="S700" s="141">
        <v>0</v>
      </c>
      <c r="T700" s="142">
        <f>S700*H700</f>
        <v>0</v>
      </c>
      <c r="AR700" s="143" t="s">
        <v>148</v>
      </c>
      <c r="AT700" s="143" t="s">
        <v>144</v>
      </c>
      <c r="AU700" s="143" t="s">
        <v>83</v>
      </c>
      <c r="AY700" s="12" t="s">
        <v>143</v>
      </c>
      <c r="BE700" s="86">
        <f>IF(N700="základní",J700,0)</f>
        <v>0</v>
      </c>
      <c r="BF700" s="86">
        <f>IF(N700="snížená",J700,0)</f>
        <v>0</v>
      </c>
      <c r="BG700" s="86">
        <f>IF(N700="zákl. přenesená",J700,0)</f>
        <v>0</v>
      </c>
      <c r="BH700" s="86">
        <f>IF(N700="sníž. přenesená",J700,0)</f>
        <v>0</v>
      </c>
      <c r="BI700" s="86">
        <f>IF(N700="nulová",J700,0)</f>
        <v>0</v>
      </c>
      <c r="BJ700" s="12" t="s">
        <v>83</v>
      </c>
      <c r="BK700" s="86">
        <f>ROUND(I700*H700,2)</f>
        <v>0</v>
      </c>
      <c r="BL700" s="12" t="s">
        <v>148</v>
      </c>
      <c r="BM700" s="143" t="s">
        <v>1281</v>
      </c>
    </row>
    <row r="701" spans="2:65" s="1" customFormat="1">
      <c r="B701" s="26"/>
      <c r="D701" s="144" t="s">
        <v>150</v>
      </c>
      <c r="F701" s="145" t="s">
        <v>425</v>
      </c>
      <c r="L701" s="26"/>
      <c r="M701" s="146"/>
      <c r="T701" s="50"/>
      <c r="AT701" s="12" t="s">
        <v>150</v>
      </c>
      <c r="AU701" s="12" t="s">
        <v>83</v>
      </c>
    </row>
    <row r="702" spans="2:65" s="1" customFormat="1" ht="16.5" customHeight="1">
      <c r="B702" s="132"/>
      <c r="C702" s="147" t="s">
        <v>1282</v>
      </c>
      <c r="D702" s="147" t="s">
        <v>166</v>
      </c>
      <c r="E702" s="148" t="s">
        <v>427</v>
      </c>
      <c r="F702" s="149" t="s">
        <v>428</v>
      </c>
      <c r="G702" s="150" t="s">
        <v>190</v>
      </c>
      <c r="H702" s="151">
        <v>24</v>
      </c>
      <c r="I702" s="152"/>
      <c r="J702" s="152">
        <f>ROUND(I702*H702,2)</f>
        <v>0</v>
      </c>
      <c r="K702" s="153"/>
      <c r="L702" s="154"/>
      <c r="M702" s="155" t="s">
        <v>1</v>
      </c>
      <c r="N702" s="156" t="s">
        <v>40</v>
      </c>
      <c r="O702" s="141">
        <v>0</v>
      </c>
      <c r="P702" s="141">
        <f>O702*H702</f>
        <v>0</v>
      </c>
      <c r="Q702" s="141">
        <v>3.0000000000000001E-5</v>
      </c>
      <c r="R702" s="141">
        <f>Q702*H702</f>
        <v>7.2000000000000005E-4</v>
      </c>
      <c r="S702" s="141">
        <v>0</v>
      </c>
      <c r="T702" s="142">
        <f>S702*H702</f>
        <v>0</v>
      </c>
      <c r="AR702" s="143" t="s">
        <v>169</v>
      </c>
      <c r="AT702" s="143" t="s">
        <v>166</v>
      </c>
      <c r="AU702" s="143" t="s">
        <v>83</v>
      </c>
      <c r="AY702" s="12" t="s">
        <v>143</v>
      </c>
      <c r="BE702" s="86">
        <f>IF(N702="základní",J702,0)</f>
        <v>0</v>
      </c>
      <c r="BF702" s="86">
        <f>IF(N702="snížená",J702,0)</f>
        <v>0</v>
      </c>
      <c r="BG702" s="86">
        <f>IF(N702="zákl. přenesená",J702,0)</f>
        <v>0</v>
      </c>
      <c r="BH702" s="86">
        <f>IF(N702="sníž. přenesená",J702,0)</f>
        <v>0</v>
      </c>
      <c r="BI702" s="86">
        <f>IF(N702="nulová",J702,0)</f>
        <v>0</v>
      </c>
      <c r="BJ702" s="12" t="s">
        <v>83</v>
      </c>
      <c r="BK702" s="86">
        <f>ROUND(I702*H702,2)</f>
        <v>0</v>
      </c>
      <c r="BL702" s="12" t="s">
        <v>148</v>
      </c>
      <c r="BM702" s="143" t="s">
        <v>1283</v>
      </c>
    </row>
    <row r="703" spans="2:65" s="1" customFormat="1" ht="24.15" customHeight="1">
      <c r="B703" s="132"/>
      <c r="C703" s="147" t="s">
        <v>1284</v>
      </c>
      <c r="D703" s="147" t="s">
        <v>166</v>
      </c>
      <c r="E703" s="148" t="s">
        <v>529</v>
      </c>
      <c r="F703" s="149" t="s">
        <v>530</v>
      </c>
      <c r="G703" s="150" t="s">
        <v>190</v>
      </c>
      <c r="H703" s="151">
        <v>26</v>
      </c>
      <c r="I703" s="152"/>
      <c r="J703" s="152">
        <f>ROUND(I703*H703,2)</f>
        <v>0</v>
      </c>
      <c r="K703" s="153"/>
      <c r="L703" s="154"/>
      <c r="M703" s="155" t="s">
        <v>1</v>
      </c>
      <c r="N703" s="156" t="s">
        <v>40</v>
      </c>
      <c r="O703" s="141">
        <v>0</v>
      </c>
      <c r="P703" s="141">
        <f>O703*H703</f>
        <v>0</v>
      </c>
      <c r="Q703" s="141">
        <v>5.5000000000000003E-4</v>
      </c>
      <c r="R703" s="141">
        <f>Q703*H703</f>
        <v>1.43E-2</v>
      </c>
      <c r="S703" s="141">
        <v>0</v>
      </c>
      <c r="T703" s="142">
        <f>S703*H703</f>
        <v>0</v>
      </c>
      <c r="AR703" s="143" t="s">
        <v>169</v>
      </c>
      <c r="AT703" s="143" t="s">
        <v>166</v>
      </c>
      <c r="AU703" s="143" t="s">
        <v>83</v>
      </c>
      <c r="AY703" s="12" t="s">
        <v>143</v>
      </c>
      <c r="BE703" s="86">
        <f>IF(N703="základní",J703,0)</f>
        <v>0</v>
      </c>
      <c r="BF703" s="86">
        <f>IF(N703="snížená",J703,0)</f>
        <v>0</v>
      </c>
      <c r="BG703" s="86">
        <f>IF(N703="zákl. přenesená",J703,0)</f>
        <v>0</v>
      </c>
      <c r="BH703" s="86">
        <f>IF(N703="sníž. přenesená",J703,0)</f>
        <v>0</v>
      </c>
      <c r="BI703" s="86">
        <f>IF(N703="nulová",J703,0)</f>
        <v>0</v>
      </c>
      <c r="BJ703" s="12" t="s">
        <v>83</v>
      </c>
      <c r="BK703" s="86">
        <f>ROUND(I703*H703,2)</f>
        <v>0</v>
      </c>
      <c r="BL703" s="12" t="s">
        <v>148</v>
      </c>
      <c r="BM703" s="143" t="s">
        <v>1285</v>
      </c>
    </row>
    <row r="704" spans="2:65" s="1" customFormat="1" ht="33" customHeight="1">
      <c r="B704" s="132"/>
      <c r="C704" s="133" t="s">
        <v>1286</v>
      </c>
      <c r="D704" s="133" t="s">
        <v>144</v>
      </c>
      <c r="E704" s="134" t="s">
        <v>533</v>
      </c>
      <c r="F704" s="135" t="s">
        <v>534</v>
      </c>
      <c r="G704" s="136" t="s">
        <v>190</v>
      </c>
      <c r="H704" s="137">
        <v>26</v>
      </c>
      <c r="I704" s="138"/>
      <c r="J704" s="138">
        <f>ROUND(I704*H704,2)</f>
        <v>0</v>
      </c>
      <c r="K704" s="139"/>
      <c r="L704" s="26"/>
      <c r="M704" s="140" t="s">
        <v>1</v>
      </c>
      <c r="N704" s="113" t="s">
        <v>40</v>
      </c>
      <c r="O704" s="141">
        <v>0.13700000000000001</v>
      </c>
      <c r="P704" s="141">
        <f>O704*H704</f>
        <v>3.5620000000000003</v>
      </c>
      <c r="Q704" s="141">
        <v>0</v>
      </c>
      <c r="R704" s="141">
        <f>Q704*H704</f>
        <v>0</v>
      </c>
      <c r="S704" s="141">
        <v>0</v>
      </c>
      <c r="T704" s="142">
        <f>S704*H704</f>
        <v>0</v>
      </c>
      <c r="AR704" s="143" t="s">
        <v>148</v>
      </c>
      <c r="AT704" s="143" t="s">
        <v>144</v>
      </c>
      <c r="AU704" s="143" t="s">
        <v>83</v>
      </c>
      <c r="AY704" s="12" t="s">
        <v>143</v>
      </c>
      <c r="BE704" s="86">
        <f>IF(N704="základní",J704,0)</f>
        <v>0</v>
      </c>
      <c r="BF704" s="86">
        <f>IF(N704="snížená",J704,0)</f>
        <v>0</v>
      </c>
      <c r="BG704" s="86">
        <f>IF(N704="zákl. přenesená",J704,0)</f>
        <v>0</v>
      </c>
      <c r="BH704" s="86">
        <f>IF(N704="sníž. přenesená",J704,0)</f>
        <v>0</v>
      </c>
      <c r="BI704" s="86">
        <f>IF(N704="nulová",J704,0)</f>
        <v>0</v>
      </c>
      <c r="BJ704" s="12" t="s">
        <v>83</v>
      </c>
      <c r="BK704" s="86">
        <f>ROUND(I704*H704,2)</f>
        <v>0</v>
      </c>
      <c r="BL704" s="12" t="s">
        <v>148</v>
      </c>
      <c r="BM704" s="143" t="s">
        <v>1287</v>
      </c>
    </row>
    <row r="705" spans="2:65" s="1" customFormat="1">
      <c r="B705" s="26"/>
      <c r="D705" s="144" t="s">
        <v>150</v>
      </c>
      <c r="F705" s="145" t="s">
        <v>536</v>
      </c>
      <c r="L705" s="26"/>
      <c r="M705" s="146"/>
      <c r="T705" s="50"/>
      <c r="AT705" s="12" t="s">
        <v>150</v>
      </c>
      <c r="AU705" s="12" t="s">
        <v>83</v>
      </c>
    </row>
    <row r="706" spans="2:65" s="1" customFormat="1" ht="44.25" customHeight="1">
      <c r="B706" s="132"/>
      <c r="C706" s="133" t="s">
        <v>1288</v>
      </c>
      <c r="D706" s="133" t="s">
        <v>144</v>
      </c>
      <c r="E706" s="134" t="s">
        <v>203</v>
      </c>
      <c r="F706" s="135" t="s">
        <v>204</v>
      </c>
      <c r="G706" s="136" t="s">
        <v>190</v>
      </c>
      <c r="H706" s="137">
        <v>26</v>
      </c>
      <c r="I706" s="138"/>
      <c r="J706" s="138">
        <f>ROUND(I706*H706,2)</f>
        <v>0</v>
      </c>
      <c r="K706" s="139"/>
      <c r="L706" s="26"/>
      <c r="M706" s="140" t="s">
        <v>1</v>
      </c>
      <c r="N706" s="113" t="s">
        <v>40</v>
      </c>
      <c r="O706" s="141">
        <v>6.8000000000000005E-2</v>
      </c>
      <c r="P706" s="141">
        <f>O706*H706</f>
        <v>1.7680000000000002</v>
      </c>
      <c r="Q706" s="141">
        <v>0</v>
      </c>
      <c r="R706" s="141">
        <f>Q706*H706</f>
        <v>0</v>
      </c>
      <c r="S706" s="141">
        <v>0</v>
      </c>
      <c r="T706" s="142">
        <f>S706*H706</f>
        <v>0</v>
      </c>
      <c r="AR706" s="143" t="s">
        <v>148</v>
      </c>
      <c r="AT706" s="143" t="s">
        <v>144</v>
      </c>
      <c r="AU706" s="143" t="s">
        <v>83</v>
      </c>
      <c r="AY706" s="12" t="s">
        <v>143</v>
      </c>
      <c r="BE706" s="86">
        <f>IF(N706="základní",J706,0)</f>
        <v>0</v>
      </c>
      <c r="BF706" s="86">
        <f>IF(N706="snížená",J706,0)</f>
        <v>0</v>
      </c>
      <c r="BG706" s="86">
        <f>IF(N706="zákl. přenesená",J706,0)</f>
        <v>0</v>
      </c>
      <c r="BH706" s="86">
        <f>IF(N706="sníž. přenesená",J706,0)</f>
        <v>0</v>
      </c>
      <c r="BI706" s="86">
        <f>IF(N706="nulová",J706,0)</f>
        <v>0</v>
      </c>
      <c r="BJ706" s="12" t="s">
        <v>83</v>
      </c>
      <c r="BK706" s="86">
        <f>ROUND(I706*H706,2)</f>
        <v>0</v>
      </c>
      <c r="BL706" s="12" t="s">
        <v>148</v>
      </c>
      <c r="BM706" s="143" t="s">
        <v>1289</v>
      </c>
    </row>
    <row r="707" spans="2:65" s="1" customFormat="1">
      <c r="B707" s="26"/>
      <c r="D707" s="144" t="s">
        <v>150</v>
      </c>
      <c r="F707" s="145" t="s">
        <v>206</v>
      </c>
      <c r="L707" s="26"/>
      <c r="M707" s="146"/>
      <c r="T707" s="50"/>
      <c r="AT707" s="12" t="s">
        <v>150</v>
      </c>
      <c r="AU707" s="12" t="s">
        <v>83</v>
      </c>
    </row>
    <row r="708" spans="2:65" s="1" customFormat="1" ht="37.799999999999997" customHeight="1">
      <c r="B708" s="132"/>
      <c r="C708" s="133" t="s">
        <v>1290</v>
      </c>
      <c r="D708" s="133" t="s">
        <v>144</v>
      </c>
      <c r="E708" s="134" t="s">
        <v>396</v>
      </c>
      <c r="F708" s="135" t="s">
        <v>397</v>
      </c>
      <c r="G708" s="136" t="s">
        <v>190</v>
      </c>
      <c r="H708" s="137">
        <v>24</v>
      </c>
      <c r="I708" s="138"/>
      <c r="J708" s="138">
        <f>ROUND(I708*H708,2)</f>
        <v>0</v>
      </c>
      <c r="K708" s="139"/>
      <c r="L708" s="26"/>
      <c r="M708" s="140" t="s">
        <v>1</v>
      </c>
      <c r="N708" s="113" t="s">
        <v>40</v>
      </c>
      <c r="O708" s="141">
        <v>9.0999999999999998E-2</v>
      </c>
      <c r="P708" s="141">
        <f>O708*H708</f>
        <v>2.1840000000000002</v>
      </c>
      <c r="Q708" s="141">
        <v>0</v>
      </c>
      <c r="R708" s="141">
        <f>Q708*H708</f>
        <v>0</v>
      </c>
      <c r="S708" s="141">
        <v>0</v>
      </c>
      <c r="T708" s="142">
        <f>S708*H708</f>
        <v>0</v>
      </c>
      <c r="AR708" s="143" t="s">
        <v>148</v>
      </c>
      <c r="AT708" s="143" t="s">
        <v>144</v>
      </c>
      <c r="AU708" s="143" t="s">
        <v>83</v>
      </c>
      <c r="AY708" s="12" t="s">
        <v>143</v>
      </c>
      <c r="BE708" s="86">
        <f>IF(N708="základní",J708,0)</f>
        <v>0</v>
      </c>
      <c r="BF708" s="86">
        <f>IF(N708="snížená",J708,0)</f>
        <v>0</v>
      </c>
      <c r="BG708" s="86">
        <f>IF(N708="zákl. přenesená",J708,0)</f>
        <v>0</v>
      </c>
      <c r="BH708" s="86">
        <f>IF(N708="sníž. přenesená",J708,0)</f>
        <v>0</v>
      </c>
      <c r="BI708" s="86">
        <f>IF(N708="nulová",J708,0)</f>
        <v>0</v>
      </c>
      <c r="BJ708" s="12" t="s">
        <v>83</v>
      </c>
      <c r="BK708" s="86">
        <f>ROUND(I708*H708,2)</f>
        <v>0</v>
      </c>
      <c r="BL708" s="12" t="s">
        <v>148</v>
      </c>
      <c r="BM708" s="143" t="s">
        <v>1291</v>
      </c>
    </row>
    <row r="709" spans="2:65" s="1" customFormat="1">
      <c r="B709" s="26"/>
      <c r="D709" s="144" t="s">
        <v>150</v>
      </c>
      <c r="F709" s="145" t="s">
        <v>399</v>
      </c>
      <c r="L709" s="26"/>
      <c r="M709" s="146"/>
      <c r="T709" s="50"/>
      <c r="AT709" s="12" t="s">
        <v>150</v>
      </c>
      <c r="AU709" s="12" t="s">
        <v>83</v>
      </c>
    </row>
    <row r="710" spans="2:65" s="1" customFormat="1" ht="16.5" customHeight="1">
      <c r="B710" s="132"/>
      <c r="C710" s="147" t="s">
        <v>1292</v>
      </c>
      <c r="D710" s="147" t="s">
        <v>166</v>
      </c>
      <c r="E710" s="148" t="s">
        <v>946</v>
      </c>
      <c r="F710" s="149" t="s">
        <v>947</v>
      </c>
      <c r="G710" s="150" t="s">
        <v>190</v>
      </c>
      <c r="H710" s="151">
        <v>26</v>
      </c>
      <c r="I710" s="152"/>
      <c r="J710" s="152">
        <f>ROUND(I710*H710,2)</f>
        <v>0</v>
      </c>
      <c r="K710" s="153"/>
      <c r="L710" s="154"/>
      <c r="M710" s="155" t="s">
        <v>1</v>
      </c>
      <c r="N710" s="156" t="s">
        <v>40</v>
      </c>
      <c r="O710" s="141">
        <v>0</v>
      </c>
      <c r="P710" s="141">
        <f>O710*H710</f>
        <v>0</v>
      </c>
      <c r="Q710" s="141">
        <v>0</v>
      </c>
      <c r="R710" s="141">
        <f>Q710*H710</f>
        <v>0</v>
      </c>
      <c r="S710" s="141">
        <v>0</v>
      </c>
      <c r="T710" s="142">
        <f>S710*H710</f>
        <v>0</v>
      </c>
      <c r="AR710" s="143" t="s">
        <v>169</v>
      </c>
      <c r="AT710" s="143" t="s">
        <v>166</v>
      </c>
      <c r="AU710" s="143" t="s">
        <v>83</v>
      </c>
      <c r="AY710" s="12" t="s">
        <v>143</v>
      </c>
      <c r="BE710" s="86">
        <f>IF(N710="základní",J710,0)</f>
        <v>0</v>
      </c>
      <c r="BF710" s="86">
        <f>IF(N710="snížená",J710,0)</f>
        <v>0</v>
      </c>
      <c r="BG710" s="86">
        <f>IF(N710="zákl. přenesená",J710,0)</f>
        <v>0</v>
      </c>
      <c r="BH710" s="86">
        <f>IF(N710="sníž. přenesená",J710,0)</f>
        <v>0</v>
      </c>
      <c r="BI710" s="86">
        <f>IF(N710="nulová",J710,0)</f>
        <v>0</v>
      </c>
      <c r="BJ710" s="12" t="s">
        <v>83</v>
      </c>
      <c r="BK710" s="86">
        <f>ROUND(I710*H710,2)</f>
        <v>0</v>
      </c>
      <c r="BL710" s="12" t="s">
        <v>148</v>
      </c>
      <c r="BM710" s="143" t="s">
        <v>1293</v>
      </c>
    </row>
    <row r="711" spans="2:65" s="1" customFormat="1" ht="33" customHeight="1">
      <c r="B711" s="132"/>
      <c r="C711" s="133" t="s">
        <v>1294</v>
      </c>
      <c r="D711" s="133" t="s">
        <v>144</v>
      </c>
      <c r="E711" s="134" t="s">
        <v>1209</v>
      </c>
      <c r="F711" s="135" t="s">
        <v>1210</v>
      </c>
      <c r="G711" s="136" t="s">
        <v>147</v>
      </c>
      <c r="H711" s="137">
        <v>4</v>
      </c>
      <c r="I711" s="138"/>
      <c r="J711" s="138">
        <f>ROUND(I711*H711,2)</f>
        <v>0</v>
      </c>
      <c r="K711" s="139"/>
      <c r="L711" s="26"/>
      <c r="M711" s="140" t="s">
        <v>1</v>
      </c>
      <c r="N711" s="113" t="s">
        <v>40</v>
      </c>
      <c r="O711" s="141">
        <v>0.127</v>
      </c>
      <c r="P711" s="141">
        <f>O711*H711</f>
        <v>0.50800000000000001</v>
      </c>
      <c r="Q711" s="141">
        <v>0</v>
      </c>
      <c r="R711" s="141">
        <f>Q711*H711</f>
        <v>0</v>
      </c>
      <c r="S711" s="141">
        <v>0</v>
      </c>
      <c r="T711" s="142">
        <f>S711*H711</f>
        <v>0</v>
      </c>
      <c r="AR711" s="143" t="s">
        <v>148</v>
      </c>
      <c r="AT711" s="143" t="s">
        <v>144</v>
      </c>
      <c r="AU711" s="143" t="s">
        <v>83</v>
      </c>
      <c r="AY711" s="12" t="s">
        <v>143</v>
      </c>
      <c r="BE711" s="86">
        <f>IF(N711="základní",J711,0)</f>
        <v>0</v>
      </c>
      <c r="BF711" s="86">
        <f>IF(N711="snížená",J711,0)</f>
        <v>0</v>
      </c>
      <c r="BG711" s="86">
        <f>IF(N711="zákl. přenesená",J711,0)</f>
        <v>0</v>
      </c>
      <c r="BH711" s="86">
        <f>IF(N711="sníž. přenesená",J711,0)</f>
        <v>0</v>
      </c>
      <c r="BI711" s="86">
        <f>IF(N711="nulová",J711,0)</f>
        <v>0</v>
      </c>
      <c r="BJ711" s="12" t="s">
        <v>83</v>
      </c>
      <c r="BK711" s="86">
        <f>ROUND(I711*H711,2)</f>
        <v>0</v>
      </c>
      <c r="BL711" s="12" t="s">
        <v>148</v>
      </c>
      <c r="BM711" s="143" t="s">
        <v>1295</v>
      </c>
    </row>
    <row r="712" spans="2:65" s="1" customFormat="1">
      <c r="B712" s="26"/>
      <c r="D712" s="144" t="s">
        <v>150</v>
      </c>
      <c r="F712" s="145" t="s">
        <v>1212</v>
      </c>
      <c r="L712" s="26"/>
      <c r="M712" s="146"/>
      <c r="T712" s="50"/>
      <c r="AT712" s="12" t="s">
        <v>150</v>
      </c>
      <c r="AU712" s="12" t="s">
        <v>83</v>
      </c>
    </row>
    <row r="713" spans="2:65" s="1" customFormat="1" ht="24.15" customHeight="1">
      <c r="B713" s="132"/>
      <c r="C713" s="133" t="s">
        <v>1296</v>
      </c>
      <c r="D713" s="133" t="s">
        <v>144</v>
      </c>
      <c r="E713" s="134" t="s">
        <v>372</v>
      </c>
      <c r="F713" s="135" t="s">
        <v>373</v>
      </c>
      <c r="G713" s="136" t="s">
        <v>147</v>
      </c>
      <c r="H713" s="137">
        <v>2</v>
      </c>
      <c r="I713" s="138"/>
      <c r="J713" s="138">
        <f>ROUND(I713*H713,2)</f>
        <v>0</v>
      </c>
      <c r="K713" s="139"/>
      <c r="L713" s="26"/>
      <c r="M713" s="140" t="s">
        <v>1</v>
      </c>
      <c r="N713" s="113" t="s">
        <v>40</v>
      </c>
      <c r="O713" s="141">
        <v>1.9E-2</v>
      </c>
      <c r="P713" s="141">
        <f>O713*H713</f>
        <v>3.7999999999999999E-2</v>
      </c>
      <c r="Q713" s="141">
        <v>7.6E-3</v>
      </c>
      <c r="R713" s="141">
        <f>Q713*H713</f>
        <v>1.52E-2</v>
      </c>
      <c r="S713" s="141">
        <v>0</v>
      </c>
      <c r="T713" s="142">
        <f>S713*H713</f>
        <v>0</v>
      </c>
      <c r="AR713" s="143" t="s">
        <v>148</v>
      </c>
      <c r="AT713" s="143" t="s">
        <v>144</v>
      </c>
      <c r="AU713" s="143" t="s">
        <v>83</v>
      </c>
      <c r="AY713" s="12" t="s">
        <v>143</v>
      </c>
      <c r="BE713" s="86">
        <f>IF(N713="základní",J713,0)</f>
        <v>0</v>
      </c>
      <c r="BF713" s="86">
        <f>IF(N713="snížená",J713,0)</f>
        <v>0</v>
      </c>
      <c r="BG713" s="86">
        <f>IF(N713="zákl. přenesená",J713,0)</f>
        <v>0</v>
      </c>
      <c r="BH713" s="86">
        <f>IF(N713="sníž. přenesená",J713,0)</f>
        <v>0</v>
      </c>
      <c r="BI713" s="86">
        <f>IF(N713="nulová",J713,0)</f>
        <v>0</v>
      </c>
      <c r="BJ713" s="12" t="s">
        <v>83</v>
      </c>
      <c r="BK713" s="86">
        <f>ROUND(I713*H713,2)</f>
        <v>0</v>
      </c>
      <c r="BL713" s="12" t="s">
        <v>148</v>
      </c>
      <c r="BM713" s="143" t="s">
        <v>1297</v>
      </c>
    </row>
    <row r="714" spans="2:65" s="1" customFormat="1">
      <c r="B714" s="26"/>
      <c r="D714" s="144" t="s">
        <v>150</v>
      </c>
      <c r="F714" s="145" t="s">
        <v>375</v>
      </c>
      <c r="L714" s="26"/>
      <c r="M714" s="146"/>
      <c r="T714" s="50"/>
      <c r="AT714" s="12" t="s">
        <v>150</v>
      </c>
      <c r="AU714" s="12" t="s">
        <v>83</v>
      </c>
    </row>
    <row r="715" spans="2:65" s="1" customFormat="1" ht="24.15" customHeight="1">
      <c r="B715" s="132"/>
      <c r="C715" s="133" t="s">
        <v>1298</v>
      </c>
      <c r="D715" s="133" t="s">
        <v>144</v>
      </c>
      <c r="E715" s="134" t="s">
        <v>377</v>
      </c>
      <c r="F715" s="135" t="s">
        <v>378</v>
      </c>
      <c r="G715" s="136" t="s">
        <v>147</v>
      </c>
      <c r="H715" s="137">
        <v>2</v>
      </c>
      <c r="I715" s="138"/>
      <c r="J715" s="138">
        <f>ROUND(I715*H715,2)</f>
        <v>0</v>
      </c>
      <c r="K715" s="139"/>
      <c r="L715" s="26"/>
      <c r="M715" s="140" t="s">
        <v>1</v>
      </c>
      <c r="N715" s="113" t="s">
        <v>40</v>
      </c>
      <c r="O715" s="141">
        <v>1.9E-2</v>
      </c>
      <c r="P715" s="141">
        <f>O715*H715</f>
        <v>3.7999999999999999E-2</v>
      </c>
      <c r="Q715" s="141">
        <v>3.8E-3</v>
      </c>
      <c r="R715" s="141">
        <f>Q715*H715</f>
        <v>7.6E-3</v>
      </c>
      <c r="S715" s="141">
        <v>0</v>
      </c>
      <c r="T715" s="142">
        <f>S715*H715</f>
        <v>0</v>
      </c>
      <c r="AR715" s="143" t="s">
        <v>148</v>
      </c>
      <c r="AT715" s="143" t="s">
        <v>144</v>
      </c>
      <c r="AU715" s="143" t="s">
        <v>83</v>
      </c>
      <c r="AY715" s="12" t="s">
        <v>143</v>
      </c>
      <c r="BE715" s="86">
        <f>IF(N715="základní",J715,0)</f>
        <v>0</v>
      </c>
      <c r="BF715" s="86">
        <f>IF(N715="snížená",J715,0)</f>
        <v>0</v>
      </c>
      <c r="BG715" s="86">
        <f>IF(N715="zákl. přenesená",J715,0)</f>
        <v>0</v>
      </c>
      <c r="BH715" s="86">
        <f>IF(N715="sníž. přenesená",J715,0)</f>
        <v>0</v>
      </c>
      <c r="BI715" s="86">
        <f>IF(N715="nulová",J715,0)</f>
        <v>0</v>
      </c>
      <c r="BJ715" s="12" t="s">
        <v>83</v>
      </c>
      <c r="BK715" s="86">
        <f>ROUND(I715*H715,2)</f>
        <v>0</v>
      </c>
      <c r="BL715" s="12" t="s">
        <v>148</v>
      </c>
      <c r="BM715" s="143" t="s">
        <v>1299</v>
      </c>
    </row>
    <row r="716" spans="2:65" s="1" customFormat="1">
      <c r="B716" s="26"/>
      <c r="D716" s="144" t="s">
        <v>150</v>
      </c>
      <c r="F716" s="145" t="s">
        <v>380</v>
      </c>
      <c r="L716" s="26"/>
      <c r="M716" s="146"/>
      <c r="T716" s="50"/>
      <c r="AT716" s="12" t="s">
        <v>150</v>
      </c>
      <c r="AU716" s="12" t="s">
        <v>83</v>
      </c>
    </row>
    <row r="717" spans="2:65" s="1" customFormat="1" ht="16.5" customHeight="1">
      <c r="B717" s="132"/>
      <c r="C717" s="133" t="s">
        <v>1300</v>
      </c>
      <c r="D717" s="133" t="s">
        <v>144</v>
      </c>
      <c r="E717" s="134" t="s">
        <v>248</v>
      </c>
      <c r="F717" s="135" t="s">
        <v>249</v>
      </c>
      <c r="G717" s="136" t="s">
        <v>250</v>
      </c>
      <c r="H717" s="137">
        <v>0.39200000000000002</v>
      </c>
      <c r="I717" s="138"/>
      <c r="J717" s="138">
        <f>ROUND(I717*H717,2)</f>
        <v>0</v>
      </c>
      <c r="K717" s="139"/>
      <c r="L717" s="26"/>
      <c r="M717" s="140" t="s">
        <v>1</v>
      </c>
      <c r="N717" s="113" t="s">
        <v>40</v>
      </c>
      <c r="O717" s="141">
        <v>6.4359999999999999</v>
      </c>
      <c r="P717" s="141">
        <f>O717*H717</f>
        <v>2.5229120000000003</v>
      </c>
      <c r="Q717" s="141">
        <v>0</v>
      </c>
      <c r="R717" s="141">
        <f>Q717*H717</f>
        <v>0</v>
      </c>
      <c r="S717" s="141">
        <v>2.2000000000000002</v>
      </c>
      <c r="T717" s="142">
        <f>S717*H717</f>
        <v>0.86240000000000006</v>
      </c>
      <c r="AR717" s="143" t="s">
        <v>148</v>
      </c>
      <c r="AT717" s="143" t="s">
        <v>144</v>
      </c>
      <c r="AU717" s="143" t="s">
        <v>83</v>
      </c>
      <c r="AY717" s="12" t="s">
        <v>143</v>
      </c>
      <c r="BE717" s="86">
        <f>IF(N717="základní",J717,0)</f>
        <v>0</v>
      </c>
      <c r="BF717" s="86">
        <f>IF(N717="snížená",J717,0)</f>
        <v>0</v>
      </c>
      <c r="BG717" s="86">
        <f>IF(N717="zákl. přenesená",J717,0)</f>
        <v>0</v>
      </c>
      <c r="BH717" s="86">
        <f>IF(N717="sníž. přenesená",J717,0)</f>
        <v>0</v>
      </c>
      <c r="BI717" s="86">
        <f>IF(N717="nulová",J717,0)</f>
        <v>0</v>
      </c>
      <c r="BJ717" s="12" t="s">
        <v>83</v>
      </c>
      <c r="BK717" s="86">
        <f>ROUND(I717*H717,2)</f>
        <v>0</v>
      </c>
      <c r="BL717" s="12" t="s">
        <v>148</v>
      </c>
      <c r="BM717" s="143" t="s">
        <v>1301</v>
      </c>
    </row>
    <row r="718" spans="2:65" s="1" customFormat="1">
      <c r="B718" s="26"/>
      <c r="D718" s="144" t="s">
        <v>150</v>
      </c>
      <c r="F718" s="145" t="s">
        <v>252</v>
      </c>
      <c r="L718" s="26"/>
      <c r="M718" s="146"/>
      <c r="T718" s="50"/>
      <c r="AT718" s="12" t="s">
        <v>150</v>
      </c>
      <c r="AU718" s="12" t="s">
        <v>83</v>
      </c>
    </row>
    <row r="719" spans="2:65" s="1" customFormat="1" ht="24.15" customHeight="1">
      <c r="B719" s="132"/>
      <c r="C719" s="147" t="s">
        <v>1302</v>
      </c>
      <c r="D719" s="147" t="s">
        <v>166</v>
      </c>
      <c r="E719" s="148" t="s">
        <v>475</v>
      </c>
      <c r="F719" s="149" t="s">
        <v>476</v>
      </c>
      <c r="G719" s="150" t="s">
        <v>250</v>
      </c>
      <c r="H719" s="151">
        <v>0.39200000000000002</v>
      </c>
      <c r="I719" s="152"/>
      <c r="J719" s="152">
        <f>ROUND(I719*H719,2)</f>
        <v>0</v>
      </c>
      <c r="K719" s="153"/>
      <c r="L719" s="154"/>
      <c r="M719" s="155" t="s">
        <v>1</v>
      </c>
      <c r="N719" s="156" t="s">
        <v>40</v>
      </c>
      <c r="O719" s="141">
        <v>0</v>
      </c>
      <c r="P719" s="141">
        <f>O719*H719</f>
        <v>0</v>
      </c>
      <c r="Q719" s="141">
        <v>2.4289999999999998</v>
      </c>
      <c r="R719" s="141">
        <f>Q719*H719</f>
        <v>0.95216800000000001</v>
      </c>
      <c r="S719" s="141">
        <v>0</v>
      </c>
      <c r="T719" s="142">
        <f>S719*H719</f>
        <v>0</v>
      </c>
      <c r="AR719" s="143" t="s">
        <v>169</v>
      </c>
      <c r="AT719" s="143" t="s">
        <v>166</v>
      </c>
      <c r="AU719" s="143" t="s">
        <v>83</v>
      </c>
      <c r="AY719" s="12" t="s">
        <v>143</v>
      </c>
      <c r="BE719" s="86">
        <f>IF(N719="základní",J719,0)</f>
        <v>0</v>
      </c>
      <c r="BF719" s="86">
        <f>IF(N719="snížená",J719,0)</f>
        <v>0</v>
      </c>
      <c r="BG719" s="86">
        <f>IF(N719="zákl. přenesená",J719,0)</f>
        <v>0</v>
      </c>
      <c r="BH719" s="86">
        <f>IF(N719="sníž. přenesená",J719,0)</f>
        <v>0</v>
      </c>
      <c r="BI719" s="86">
        <f>IF(N719="nulová",J719,0)</f>
        <v>0</v>
      </c>
      <c r="BJ719" s="12" t="s">
        <v>83</v>
      </c>
      <c r="BK719" s="86">
        <f>ROUND(I719*H719,2)</f>
        <v>0</v>
      </c>
      <c r="BL719" s="12" t="s">
        <v>148</v>
      </c>
      <c r="BM719" s="143" t="s">
        <v>1303</v>
      </c>
    </row>
    <row r="720" spans="2:65" s="1" customFormat="1" ht="16.5" customHeight="1">
      <c r="B720" s="132"/>
      <c r="C720" s="147" t="s">
        <v>1304</v>
      </c>
      <c r="D720" s="147" t="s">
        <v>166</v>
      </c>
      <c r="E720" s="148" t="s">
        <v>1305</v>
      </c>
      <c r="F720" s="149" t="s">
        <v>1306</v>
      </c>
      <c r="G720" s="150" t="s">
        <v>147</v>
      </c>
      <c r="H720" s="151">
        <v>1</v>
      </c>
      <c r="I720" s="152"/>
      <c r="J720" s="152">
        <f>ROUND(I720*H720,2)</f>
        <v>0</v>
      </c>
      <c r="K720" s="153"/>
      <c r="L720" s="154"/>
      <c r="M720" s="155" t="s">
        <v>1</v>
      </c>
      <c r="N720" s="156" t="s">
        <v>40</v>
      </c>
      <c r="O720" s="141">
        <v>0</v>
      </c>
      <c r="P720" s="141">
        <f>O720*H720</f>
        <v>0</v>
      </c>
      <c r="Q720" s="141">
        <v>9.6000000000000002E-2</v>
      </c>
      <c r="R720" s="141">
        <f>Q720*H720</f>
        <v>9.6000000000000002E-2</v>
      </c>
      <c r="S720" s="141">
        <v>0</v>
      </c>
      <c r="T720" s="142">
        <f>S720*H720</f>
        <v>0</v>
      </c>
      <c r="AR720" s="143" t="s">
        <v>169</v>
      </c>
      <c r="AT720" s="143" t="s">
        <v>166</v>
      </c>
      <c r="AU720" s="143" t="s">
        <v>83</v>
      </c>
      <c r="AY720" s="12" t="s">
        <v>143</v>
      </c>
      <c r="BE720" s="86">
        <f>IF(N720="základní",J720,0)</f>
        <v>0</v>
      </c>
      <c r="BF720" s="86">
        <f>IF(N720="snížená",J720,0)</f>
        <v>0</v>
      </c>
      <c r="BG720" s="86">
        <f>IF(N720="zákl. přenesená",J720,0)</f>
        <v>0</v>
      </c>
      <c r="BH720" s="86">
        <f>IF(N720="sníž. přenesená",J720,0)</f>
        <v>0</v>
      </c>
      <c r="BI720" s="86">
        <f>IF(N720="nulová",J720,0)</f>
        <v>0</v>
      </c>
      <c r="BJ720" s="12" t="s">
        <v>83</v>
      </c>
      <c r="BK720" s="86">
        <f>ROUND(I720*H720,2)</f>
        <v>0</v>
      </c>
      <c r="BL720" s="12" t="s">
        <v>148</v>
      </c>
      <c r="BM720" s="143" t="s">
        <v>1307</v>
      </c>
    </row>
    <row r="721" spans="2:65" s="1" customFormat="1" ht="44.25" customHeight="1">
      <c r="B721" s="132"/>
      <c r="C721" s="133" t="s">
        <v>1308</v>
      </c>
      <c r="D721" s="133" t="s">
        <v>144</v>
      </c>
      <c r="E721" s="134" t="s">
        <v>449</v>
      </c>
      <c r="F721" s="135" t="s">
        <v>450</v>
      </c>
      <c r="G721" s="136" t="s">
        <v>245</v>
      </c>
      <c r="H721" s="137">
        <v>0.52800000000000002</v>
      </c>
      <c r="I721" s="138"/>
      <c r="J721" s="138">
        <f>ROUND(I721*H721,2)</f>
        <v>0</v>
      </c>
      <c r="K721" s="139"/>
      <c r="L721" s="26"/>
      <c r="M721" s="140" t="s">
        <v>1</v>
      </c>
      <c r="N721" s="113" t="s">
        <v>40</v>
      </c>
      <c r="O721" s="141">
        <v>0</v>
      </c>
      <c r="P721" s="141">
        <f>O721*H721</f>
        <v>0</v>
      </c>
      <c r="Q721" s="141">
        <v>0</v>
      </c>
      <c r="R721" s="141">
        <f>Q721*H721</f>
        <v>0</v>
      </c>
      <c r="S721" s="141">
        <v>0</v>
      </c>
      <c r="T721" s="142">
        <f>S721*H721</f>
        <v>0</v>
      </c>
      <c r="AR721" s="143" t="s">
        <v>148</v>
      </c>
      <c r="AT721" s="143" t="s">
        <v>144</v>
      </c>
      <c r="AU721" s="143" t="s">
        <v>83</v>
      </c>
      <c r="AY721" s="12" t="s">
        <v>143</v>
      </c>
      <c r="BE721" s="86">
        <f>IF(N721="základní",J721,0)</f>
        <v>0</v>
      </c>
      <c r="BF721" s="86">
        <f>IF(N721="snížená",J721,0)</f>
        <v>0</v>
      </c>
      <c r="BG721" s="86">
        <f>IF(N721="zákl. přenesená",J721,0)</f>
        <v>0</v>
      </c>
      <c r="BH721" s="86">
        <f>IF(N721="sníž. přenesená",J721,0)</f>
        <v>0</v>
      </c>
      <c r="BI721" s="86">
        <f>IF(N721="nulová",J721,0)</f>
        <v>0</v>
      </c>
      <c r="BJ721" s="12" t="s">
        <v>83</v>
      </c>
      <c r="BK721" s="86">
        <f>ROUND(I721*H721,2)</f>
        <v>0</v>
      </c>
      <c r="BL721" s="12" t="s">
        <v>148</v>
      </c>
      <c r="BM721" s="143" t="s">
        <v>1309</v>
      </c>
    </row>
    <row r="722" spans="2:65" s="1" customFormat="1">
      <c r="B722" s="26"/>
      <c r="D722" s="144" t="s">
        <v>150</v>
      </c>
      <c r="F722" s="145" t="s">
        <v>452</v>
      </c>
      <c r="L722" s="26"/>
      <c r="M722" s="146"/>
      <c r="T722" s="50"/>
      <c r="AT722" s="12" t="s">
        <v>150</v>
      </c>
      <c r="AU722" s="12" t="s">
        <v>83</v>
      </c>
    </row>
    <row r="723" spans="2:65" s="10" customFormat="1" ht="25.95" customHeight="1">
      <c r="B723" s="123"/>
      <c r="D723" s="124" t="s">
        <v>74</v>
      </c>
      <c r="E723" s="125" t="s">
        <v>1310</v>
      </c>
      <c r="F723" s="125" t="s">
        <v>1311</v>
      </c>
      <c r="J723" s="126">
        <f>BK723</f>
        <v>0</v>
      </c>
      <c r="L723" s="123"/>
      <c r="M723" s="127"/>
      <c r="P723" s="128">
        <f>SUM(P724:P735)</f>
        <v>4.4429999999999996</v>
      </c>
      <c r="R723" s="128">
        <f>SUM(R724:R735)</f>
        <v>0</v>
      </c>
      <c r="T723" s="129">
        <f>SUM(T724:T735)</f>
        <v>4.8000000000000004E-3</v>
      </c>
      <c r="AR723" s="124" t="s">
        <v>83</v>
      </c>
      <c r="AT723" s="130" t="s">
        <v>74</v>
      </c>
      <c r="AU723" s="130" t="s">
        <v>75</v>
      </c>
      <c r="AY723" s="124" t="s">
        <v>143</v>
      </c>
      <c r="BK723" s="131">
        <f>SUM(BK724:BK735)</f>
        <v>0</v>
      </c>
    </row>
    <row r="724" spans="2:65" s="1" customFormat="1" ht="24.15" customHeight="1">
      <c r="B724" s="132"/>
      <c r="C724" s="133" t="s">
        <v>1312</v>
      </c>
      <c r="D724" s="133" t="s">
        <v>144</v>
      </c>
      <c r="E724" s="134" t="s">
        <v>1313</v>
      </c>
      <c r="F724" s="135" t="s">
        <v>1314</v>
      </c>
      <c r="G724" s="136" t="s">
        <v>147</v>
      </c>
      <c r="H724" s="137">
        <v>3</v>
      </c>
      <c r="I724" s="138"/>
      <c r="J724" s="138">
        <f>ROUND(I724*H724,2)</f>
        <v>0</v>
      </c>
      <c r="K724" s="139"/>
      <c r="L724" s="26"/>
      <c r="M724" s="140" t="s">
        <v>1</v>
      </c>
      <c r="N724" s="113" t="s">
        <v>40</v>
      </c>
      <c r="O724" s="141">
        <v>0.191</v>
      </c>
      <c r="P724" s="141">
        <f>O724*H724</f>
        <v>0.57299999999999995</v>
      </c>
      <c r="Q724" s="141">
        <v>0</v>
      </c>
      <c r="R724" s="141">
        <f>Q724*H724</f>
        <v>0</v>
      </c>
      <c r="S724" s="141">
        <v>0</v>
      </c>
      <c r="T724" s="142">
        <f>S724*H724</f>
        <v>0</v>
      </c>
      <c r="AR724" s="143" t="s">
        <v>148</v>
      </c>
      <c r="AT724" s="143" t="s">
        <v>144</v>
      </c>
      <c r="AU724" s="143" t="s">
        <v>83</v>
      </c>
      <c r="AY724" s="12" t="s">
        <v>143</v>
      </c>
      <c r="BE724" s="86">
        <f>IF(N724="základní",J724,0)</f>
        <v>0</v>
      </c>
      <c r="BF724" s="86">
        <f>IF(N724="snížená",J724,0)</f>
        <v>0</v>
      </c>
      <c r="BG724" s="86">
        <f>IF(N724="zákl. přenesená",J724,0)</f>
        <v>0</v>
      </c>
      <c r="BH724" s="86">
        <f>IF(N724="sníž. přenesená",J724,0)</f>
        <v>0</v>
      </c>
      <c r="BI724" s="86">
        <f>IF(N724="nulová",J724,0)</f>
        <v>0</v>
      </c>
      <c r="BJ724" s="12" t="s">
        <v>83</v>
      </c>
      <c r="BK724" s="86">
        <f>ROUND(I724*H724,2)</f>
        <v>0</v>
      </c>
      <c r="BL724" s="12" t="s">
        <v>148</v>
      </c>
      <c r="BM724" s="143" t="s">
        <v>1315</v>
      </c>
    </row>
    <row r="725" spans="2:65" s="1" customFormat="1">
      <c r="B725" s="26"/>
      <c r="D725" s="144" t="s">
        <v>150</v>
      </c>
      <c r="F725" s="145" t="s">
        <v>1316</v>
      </c>
      <c r="L725" s="26"/>
      <c r="M725" s="146"/>
      <c r="T725" s="50"/>
      <c r="AT725" s="12" t="s">
        <v>150</v>
      </c>
      <c r="AU725" s="12" t="s">
        <v>83</v>
      </c>
    </row>
    <row r="726" spans="2:65" s="1" customFormat="1" ht="24.15" customHeight="1">
      <c r="B726" s="132"/>
      <c r="C726" s="133" t="s">
        <v>1317</v>
      </c>
      <c r="D726" s="133" t="s">
        <v>144</v>
      </c>
      <c r="E726" s="134" t="s">
        <v>1318</v>
      </c>
      <c r="F726" s="135" t="s">
        <v>1319</v>
      </c>
      <c r="G726" s="136" t="s">
        <v>147</v>
      </c>
      <c r="H726" s="137">
        <v>3</v>
      </c>
      <c r="I726" s="138"/>
      <c r="J726" s="138">
        <f>ROUND(I726*H726,2)</f>
        <v>0</v>
      </c>
      <c r="K726" s="139"/>
      <c r="L726" s="26"/>
      <c r="M726" s="140" t="s">
        <v>1</v>
      </c>
      <c r="N726" s="113" t="s">
        <v>40</v>
      </c>
      <c r="O726" s="141">
        <v>0.312</v>
      </c>
      <c r="P726" s="141">
        <f>O726*H726</f>
        <v>0.93599999999999994</v>
      </c>
      <c r="Q726" s="141">
        <v>0</v>
      </c>
      <c r="R726" s="141">
        <f>Q726*H726</f>
        <v>0</v>
      </c>
      <c r="S726" s="141">
        <v>0</v>
      </c>
      <c r="T726" s="142">
        <f>S726*H726</f>
        <v>0</v>
      </c>
      <c r="AR726" s="143" t="s">
        <v>148</v>
      </c>
      <c r="AT726" s="143" t="s">
        <v>144</v>
      </c>
      <c r="AU726" s="143" t="s">
        <v>83</v>
      </c>
      <c r="AY726" s="12" t="s">
        <v>143</v>
      </c>
      <c r="BE726" s="86">
        <f>IF(N726="základní",J726,0)</f>
        <v>0</v>
      </c>
      <c r="BF726" s="86">
        <f>IF(N726="snížená",J726,0)</f>
        <v>0</v>
      </c>
      <c r="BG726" s="86">
        <f>IF(N726="zákl. přenesená",J726,0)</f>
        <v>0</v>
      </c>
      <c r="BH726" s="86">
        <f>IF(N726="sníž. přenesená",J726,0)</f>
        <v>0</v>
      </c>
      <c r="BI726" s="86">
        <f>IF(N726="nulová",J726,0)</f>
        <v>0</v>
      </c>
      <c r="BJ726" s="12" t="s">
        <v>83</v>
      </c>
      <c r="BK726" s="86">
        <f>ROUND(I726*H726,2)</f>
        <v>0</v>
      </c>
      <c r="BL726" s="12" t="s">
        <v>148</v>
      </c>
      <c r="BM726" s="143" t="s">
        <v>1320</v>
      </c>
    </row>
    <row r="727" spans="2:65" s="1" customFormat="1">
      <c r="B727" s="26"/>
      <c r="D727" s="144" t="s">
        <v>150</v>
      </c>
      <c r="F727" s="145" t="s">
        <v>1321</v>
      </c>
      <c r="L727" s="26"/>
      <c r="M727" s="146"/>
      <c r="T727" s="50"/>
      <c r="AT727" s="12" t="s">
        <v>150</v>
      </c>
      <c r="AU727" s="12" t="s">
        <v>83</v>
      </c>
    </row>
    <row r="728" spans="2:65" s="1" customFormat="1" ht="49.05" customHeight="1">
      <c r="B728" s="132"/>
      <c r="C728" s="133" t="s">
        <v>1322</v>
      </c>
      <c r="D728" s="133" t="s">
        <v>144</v>
      </c>
      <c r="E728" s="134" t="s">
        <v>1323</v>
      </c>
      <c r="F728" s="135" t="s">
        <v>1324</v>
      </c>
      <c r="G728" s="136" t="s">
        <v>190</v>
      </c>
      <c r="H728" s="137">
        <v>6</v>
      </c>
      <c r="I728" s="138"/>
      <c r="J728" s="138">
        <f>ROUND(I728*H728,2)</f>
        <v>0</v>
      </c>
      <c r="K728" s="139"/>
      <c r="L728" s="26"/>
      <c r="M728" s="140" t="s">
        <v>1</v>
      </c>
      <c r="N728" s="113" t="s">
        <v>40</v>
      </c>
      <c r="O728" s="141">
        <v>2.5000000000000001E-2</v>
      </c>
      <c r="P728" s="141">
        <f>O728*H728</f>
        <v>0.15000000000000002</v>
      </c>
      <c r="Q728" s="141">
        <v>0</v>
      </c>
      <c r="R728" s="141">
        <f>Q728*H728</f>
        <v>0</v>
      </c>
      <c r="S728" s="141">
        <v>8.0000000000000004E-4</v>
      </c>
      <c r="T728" s="142">
        <f>S728*H728</f>
        <v>4.8000000000000004E-3</v>
      </c>
      <c r="AR728" s="143" t="s">
        <v>148</v>
      </c>
      <c r="AT728" s="143" t="s">
        <v>144</v>
      </c>
      <c r="AU728" s="143" t="s">
        <v>83</v>
      </c>
      <c r="AY728" s="12" t="s">
        <v>143</v>
      </c>
      <c r="BE728" s="86">
        <f>IF(N728="základní",J728,0)</f>
        <v>0</v>
      </c>
      <c r="BF728" s="86">
        <f>IF(N728="snížená",J728,0)</f>
        <v>0</v>
      </c>
      <c r="BG728" s="86">
        <f>IF(N728="zákl. přenesená",J728,0)</f>
        <v>0</v>
      </c>
      <c r="BH728" s="86">
        <f>IF(N728="sníž. přenesená",J728,0)</f>
        <v>0</v>
      </c>
      <c r="BI728" s="86">
        <f>IF(N728="nulová",J728,0)</f>
        <v>0</v>
      </c>
      <c r="BJ728" s="12" t="s">
        <v>83</v>
      </c>
      <c r="BK728" s="86">
        <f>ROUND(I728*H728,2)</f>
        <v>0</v>
      </c>
      <c r="BL728" s="12" t="s">
        <v>148</v>
      </c>
      <c r="BM728" s="143" t="s">
        <v>1325</v>
      </c>
    </row>
    <row r="729" spans="2:65" s="1" customFormat="1">
      <c r="B729" s="26"/>
      <c r="D729" s="144" t="s">
        <v>150</v>
      </c>
      <c r="F729" s="145" t="s">
        <v>1326</v>
      </c>
      <c r="L729" s="26"/>
      <c r="M729" s="146"/>
      <c r="T729" s="50"/>
      <c r="AT729" s="12" t="s">
        <v>150</v>
      </c>
      <c r="AU729" s="12" t="s">
        <v>83</v>
      </c>
    </row>
    <row r="730" spans="2:65" s="1" customFormat="1" ht="24.15" customHeight="1">
      <c r="B730" s="132"/>
      <c r="C730" s="133" t="s">
        <v>1327</v>
      </c>
      <c r="D730" s="133" t="s">
        <v>144</v>
      </c>
      <c r="E730" s="134" t="s">
        <v>1328</v>
      </c>
      <c r="F730" s="135" t="s">
        <v>1329</v>
      </c>
      <c r="G730" s="136" t="s">
        <v>147</v>
      </c>
      <c r="H730" s="137">
        <v>12</v>
      </c>
      <c r="I730" s="138"/>
      <c r="J730" s="138">
        <f>ROUND(I730*H730,2)</f>
        <v>0</v>
      </c>
      <c r="K730" s="139"/>
      <c r="L730" s="26"/>
      <c r="M730" s="140" t="s">
        <v>1</v>
      </c>
      <c r="N730" s="113" t="s">
        <v>40</v>
      </c>
      <c r="O730" s="141">
        <v>0.17899999999999999</v>
      </c>
      <c r="P730" s="141">
        <f>O730*H730</f>
        <v>2.1479999999999997</v>
      </c>
      <c r="Q730" s="141">
        <v>0</v>
      </c>
      <c r="R730" s="141">
        <f>Q730*H730</f>
        <v>0</v>
      </c>
      <c r="S730" s="141">
        <v>0</v>
      </c>
      <c r="T730" s="142">
        <f>S730*H730</f>
        <v>0</v>
      </c>
      <c r="AR730" s="143" t="s">
        <v>148</v>
      </c>
      <c r="AT730" s="143" t="s">
        <v>144</v>
      </c>
      <c r="AU730" s="143" t="s">
        <v>83</v>
      </c>
      <c r="AY730" s="12" t="s">
        <v>143</v>
      </c>
      <c r="BE730" s="86">
        <f>IF(N730="základní",J730,0)</f>
        <v>0</v>
      </c>
      <c r="BF730" s="86">
        <f>IF(N730="snížená",J730,0)</f>
        <v>0</v>
      </c>
      <c r="BG730" s="86">
        <f>IF(N730="zákl. přenesená",J730,0)</f>
        <v>0</v>
      </c>
      <c r="BH730" s="86">
        <f>IF(N730="sníž. přenesená",J730,0)</f>
        <v>0</v>
      </c>
      <c r="BI730" s="86">
        <f>IF(N730="nulová",J730,0)</f>
        <v>0</v>
      </c>
      <c r="BJ730" s="12" t="s">
        <v>83</v>
      </c>
      <c r="BK730" s="86">
        <f>ROUND(I730*H730,2)</f>
        <v>0</v>
      </c>
      <c r="BL730" s="12" t="s">
        <v>148</v>
      </c>
      <c r="BM730" s="143" t="s">
        <v>1330</v>
      </c>
    </row>
    <row r="731" spans="2:65" s="1" customFormat="1" ht="24.15" customHeight="1">
      <c r="B731" s="132"/>
      <c r="C731" s="133" t="s">
        <v>1331</v>
      </c>
      <c r="D731" s="133" t="s">
        <v>144</v>
      </c>
      <c r="E731" s="134" t="s">
        <v>1332</v>
      </c>
      <c r="F731" s="135" t="s">
        <v>1333</v>
      </c>
      <c r="G731" s="136" t="s">
        <v>147</v>
      </c>
      <c r="H731" s="137">
        <v>9</v>
      </c>
      <c r="I731" s="138"/>
      <c r="J731" s="138">
        <f>ROUND(I731*H731,2)</f>
        <v>0</v>
      </c>
      <c r="K731" s="139"/>
      <c r="L731" s="26"/>
      <c r="M731" s="140" t="s">
        <v>1</v>
      </c>
      <c r="N731" s="113" t="s">
        <v>40</v>
      </c>
      <c r="O731" s="141">
        <v>0.01</v>
      </c>
      <c r="P731" s="141">
        <f>O731*H731</f>
        <v>0.09</v>
      </c>
      <c r="Q731" s="141">
        <v>0</v>
      </c>
      <c r="R731" s="141">
        <f>Q731*H731</f>
        <v>0</v>
      </c>
      <c r="S731" s="141">
        <v>0</v>
      </c>
      <c r="T731" s="142">
        <f>S731*H731</f>
        <v>0</v>
      </c>
      <c r="AR731" s="143" t="s">
        <v>148</v>
      </c>
      <c r="AT731" s="143" t="s">
        <v>144</v>
      </c>
      <c r="AU731" s="143" t="s">
        <v>83</v>
      </c>
      <c r="AY731" s="12" t="s">
        <v>143</v>
      </c>
      <c r="BE731" s="86">
        <f>IF(N731="základní",J731,0)</f>
        <v>0</v>
      </c>
      <c r="BF731" s="86">
        <f>IF(N731="snížená",J731,0)</f>
        <v>0</v>
      </c>
      <c r="BG731" s="86">
        <f>IF(N731="zákl. přenesená",J731,0)</f>
        <v>0</v>
      </c>
      <c r="BH731" s="86">
        <f>IF(N731="sníž. přenesená",J731,0)</f>
        <v>0</v>
      </c>
      <c r="BI731" s="86">
        <f>IF(N731="nulová",J731,0)</f>
        <v>0</v>
      </c>
      <c r="BJ731" s="12" t="s">
        <v>83</v>
      </c>
      <c r="BK731" s="86">
        <f>ROUND(I731*H731,2)</f>
        <v>0</v>
      </c>
      <c r="BL731" s="12" t="s">
        <v>148</v>
      </c>
      <c r="BM731" s="143" t="s">
        <v>1334</v>
      </c>
    </row>
    <row r="732" spans="2:65" s="1" customFormat="1">
      <c r="B732" s="26"/>
      <c r="D732" s="144" t="s">
        <v>150</v>
      </c>
      <c r="F732" s="145" t="s">
        <v>1335</v>
      </c>
      <c r="L732" s="26"/>
      <c r="M732" s="146"/>
      <c r="T732" s="50"/>
      <c r="AT732" s="12" t="s">
        <v>150</v>
      </c>
      <c r="AU732" s="12" t="s">
        <v>83</v>
      </c>
    </row>
    <row r="733" spans="2:65" s="1" customFormat="1" ht="37.799999999999997" customHeight="1">
      <c r="B733" s="132"/>
      <c r="C733" s="133" t="s">
        <v>1336</v>
      </c>
      <c r="D733" s="133" t="s">
        <v>144</v>
      </c>
      <c r="E733" s="134" t="s">
        <v>1337</v>
      </c>
      <c r="F733" s="135" t="s">
        <v>1338</v>
      </c>
      <c r="G733" s="136" t="s">
        <v>147</v>
      </c>
      <c r="H733" s="137">
        <v>3</v>
      </c>
      <c r="I733" s="138"/>
      <c r="J733" s="138">
        <f>ROUND(I733*H733,2)</f>
        <v>0</v>
      </c>
      <c r="K733" s="139"/>
      <c r="L733" s="26"/>
      <c r="M733" s="140" t="s">
        <v>1</v>
      </c>
      <c r="N733" s="113" t="s">
        <v>40</v>
      </c>
      <c r="O733" s="141">
        <v>0.182</v>
      </c>
      <c r="P733" s="141">
        <f>O733*H733</f>
        <v>0.54600000000000004</v>
      </c>
      <c r="Q733" s="141">
        <v>0</v>
      </c>
      <c r="R733" s="141">
        <f>Q733*H733</f>
        <v>0</v>
      </c>
      <c r="S733" s="141">
        <v>0</v>
      </c>
      <c r="T733" s="142">
        <f>S733*H733</f>
        <v>0</v>
      </c>
      <c r="AR733" s="143" t="s">
        <v>148</v>
      </c>
      <c r="AT733" s="143" t="s">
        <v>144</v>
      </c>
      <c r="AU733" s="143" t="s">
        <v>83</v>
      </c>
      <c r="AY733" s="12" t="s">
        <v>143</v>
      </c>
      <c r="BE733" s="86">
        <f>IF(N733="základní",J733,0)</f>
        <v>0</v>
      </c>
      <c r="BF733" s="86">
        <f>IF(N733="snížená",J733,0)</f>
        <v>0</v>
      </c>
      <c r="BG733" s="86">
        <f>IF(N733="zákl. přenesená",J733,0)</f>
        <v>0</v>
      </c>
      <c r="BH733" s="86">
        <f>IF(N733="sníž. přenesená",J733,0)</f>
        <v>0</v>
      </c>
      <c r="BI733" s="86">
        <f>IF(N733="nulová",J733,0)</f>
        <v>0</v>
      </c>
      <c r="BJ733" s="12" t="s">
        <v>83</v>
      </c>
      <c r="BK733" s="86">
        <f>ROUND(I733*H733,2)</f>
        <v>0</v>
      </c>
      <c r="BL733" s="12" t="s">
        <v>148</v>
      </c>
      <c r="BM733" s="143" t="s">
        <v>1339</v>
      </c>
    </row>
    <row r="734" spans="2:65" s="1" customFormat="1">
      <c r="B734" s="26"/>
      <c r="D734" s="144" t="s">
        <v>150</v>
      </c>
      <c r="F734" s="145" t="s">
        <v>1340</v>
      </c>
      <c r="L734" s="26"/>
      <c r="M734" s="146"/>
      <c r="T734" s="50"/>
      <c r="AT734" s="12" t="s">
        <v>150</v>
      </c>
      <c r="AU734" s="12" t="s">
        <v>83</v>
      </c>
    </row>
    <row r="735" spans="2:65" s="1" customFormat="1" ht="16.5" customHeight="1">
      <c r="B735" s="132"/>
      <c r="C735" s="147" t="s">
        <v>1341</v>
      </c>
      <c r="D735" s="147" t="s">
        <v>166</v>
      </c>
      <c r="E735" s="148" t="s">
        <v>1342</v>
      </c>
      <c r="F735" s="149" t="s">
        <v>1343</v>
      </c>
      <c r="G735" s="150" t="s">
        <v>147</v>
      </c>
      <c r="H735" s="151">
        <v>3</v>
      </c>
      <c r="I735" s="152"/>
      <c r="J735" s="152">
        <f>ROUND(I735*H735,2)</f>
        <v>0</v>
      </c>
      <c r="K735" s="153"/>
      <c r="L735" s="154"/>
      <c r="M735" s="155" t="s">
        <v>1</v>
      </c>
      <c r="N735" s="156" t="s">
        <v>40</v>
      </c>
      <c r="O735" s="141">
        <v>0</v>
      </c>
      <c r="P735" s="141">
        <f>O735*H735</f>
        <v>0</v>
      </c>
      <c r="Q735" s="141">
        <v>0</v>
      </c>
      <c r="R735" s="141">
        <f>Q735*H735</f>
        <v>0</v>
      </c>
      <c r="S735" s="141">
        <v>0</v>
      </c>
      <c r="T735" s="142">
        <f>S735*H735</f>
        <v>0</v>
      </c>
      <c r="AR735" s="143" t="s">
        <v>169</v>
      </c>
      <c r="AT735" s="143" t="s">
        <v>166</v>
      </c>
      <c r="AU735" s="143" t="s">
        <v>83</v>
      </c>
      <c r="AY735" s="12" t="s">
        <v>143</v>
      </c>
      <c r="BE735" s="86">
        <f>IF(N735="základní",J735,0)</f>
        <v>0</v>
      </c>
      <c r="BF735" s="86">
        <f>IF(N735="snížená",J735,0)</f>
        <v>0</v>
      </c>
      <c r="BG735" s="86">
        <f>IF(N735="zákl. přenesená",J735,0)</f>
        <v>0</v>
      </c>
      <c r="BH735" s="86">
        <f>IF(N735="sníž. přenesená",J735,0)</f>
        <v>0</v>
      </c>
      <c r="BI735" s="86">
        <f>IF(N735="nulová",J735,0)</f>
        <v>0</v>
      </c>
      <c r="BJ735" s="12" t="s">
        <v>83</v>
      </c>
      <c r="BK735" s="86">
        <f>ROUND(I735*H735,2)</f>
        <v>0</v>
      </c>
      <c r="BL735" s="12" t="s">
        <v>148</v>
      </c>
      <c r="BM735" s="143" t="s">
        <v>1344</v>
      </c>
    </row>
    <row r="736" spans="2:65" s="10" customFormat="1" ht="25.95" customHeight="1">
      <c r="B736" s="123"/>
      <c r="D736" s="124" t="s">
        <v>74</v>
      </c>
      <c r="E736" s="125" t="s">
        <v>1345</v>
      </c>
      <c r="F736" s="125" t="s">
        <v>1346</v>
      </c>
      <c r="J736" s="126">
        <f>BK736</f>
        <v>0</v>
      </c>
      <c r="L736" s="123"/>
      <c r="M736" s="127"/>
      <c r="P736" s="128">
        <f>SUM(P737:P745)</f>
        <v>39.907624999999996</v>
      </c>
      <c r="R736" s="128">
        <f>SUM(R737:R745)</f>
        <v>1.0000000000000001E-5</v>
      </c>
      <c r="T736" s="129">
        <f>SUM(T737:T745)</f>
        <v>0</v>
      </c>
      <c r="AR736" s="124" t="s">
        <v>83</v>
      </c>
      <c r="AT736" s="130" t="s">
        <v>74</v>
      </c>
      <c r="AU736" s="130" t="s">
        <v>75</v>
      </c>
      <c r="AY736" s="124" t="s">
        <v>143</v>
      </c>
      <c r="BK736" s="131">
        <f>SUM(BK737:BK745)</f>
        <v>0</v>
      </c>
    </row>
    <row r="737" spans="2:65" s="1" customFormat="1" ht="16.5" customHeight="1">
      <c r="B737" s="132"/>
      <c r="C737" s="147" t="s">
        <v>1347</v>
      </c>
      <c r="D737" s="147" t="s">
        <v>166</v>
      </c>
      <c r="E737" s="148" t="s">
        <v>1348</v>
      </c>
      <c r="F737" s="149" t="s">
        <v>1349</v>
      </c>
      <c r="G737" s="150" t="s">
        <v>147</v>
      </c>
      <c r="H737" s="151">
        <v>1</v>
      </c>
      <c r="I737" s="152"/>
      <c r="J737" s="152">
        <f>ROUND(I737*H737,2)</f>
        <v>0</v>
      </c>
      <c r="K737" s="153"/>
      <c r="L737" s="154"/>
      <c r="M737" s="155" t="s">
        <v>1</v>
      </c>
      <c r="N737" s="156" t="s">
        <v>40</v>
      </c>
      <c r="O737" s="141">
        <v>0</v>
      </c>
      <c r="P737" s="141">
        <f>O737*H737</f>
        <v>0</v>
      </c>
      <c r="Q737" s="141">
        <v>1.0000000000000001E-5</v>
      </c>
      <c r="R737" s="141">
        <f>Q737*H737</f>
        <v>1.0000000000000001E-5</v>
      </c>
      <c r="S737" s="141">
        <v>0</v>
      </c>
      <c r="T737" s="142">
        <f>S737*H737</f>
        <v>0</v>
      </c>
      <c r="AR737" s="143" t="s">
        <v>169</v>
      </c>
      <c r="AT737" s="143" t="s">
        <v>166</v>
      </c>
      <c r="AU737" s="143" t="s">
        <v>83</v>
      </c>
      <c r="AY737" s="12" t="s">
        <v>143</v>
      </c>
      <c r="BE737" s="86">
        <f>IF(N737="základní",J737,0)</f>
        <v>0</v>
      </c>
      <c r="BF737" s="86">
        <f>IF(N737="snížená",J737,0)</f>
        <v>0</v>
      </c>
      <c r="BG737" s="86">
        <f>IF(N737="zákl. přenesená",J737,0)</f>
        <v>0</v>
      </c>
      <c r="BH737" s="86">
        <f>IF(N737="sníž. přenesená",J737,0)</f>
        <v>0</v>
      </c>
      <c r="BI737" s="86">
        <f>IF(N737="nulová",J737,0)</f>
        <v>0</v>
      </c>
      <c r="BJ737" s="12" t="s">
        <v>83</v>
      </c>
      <c r="BK737" s="86">
        <f>ROUND(I737*H737,2)</f>
        <v>0</v>
      </c>
      <c r="BL737" s="12" t="s">
        <v>148</v>
      </c>
      <c r="BM737" s="143" t="s">
        <v>1350</v>
      </c>
    </row>
    <row r="738" spans="2:65" s="1" customFormat="1" ht="49.05" customHeight="1">
      <c r="B738" s="132"/>
      <c r="C738" s="133" t="s">
        <v>1351</v>
      </c>
      <c r="D738" s="133" t="s">
        <v>144</v>
      </c>
      <c r="E738" s="134" t="s">
        <v>1352</v>
      </c>
      <c r="F738" s="135" t="s">
        <v>1353</v>
      </c>
      <c r="G738" s="136" t="s">
        <v>147</v>
      </c>
      <c r="H738" s="137">
        <v>1</v>
      </c>
      <c r="I738" s="138"/>
      <c r="J738" s="138">
        <f>ROUND(I738*H738,2)</f>
        <v>0</v>
      </c>
      <c r="K738" s="139"/>
      <c r="L738" s="26"/>
      <c r="M738" s="140" t="s">
        <v>1</v>
      </c>
      <c r="N738" s="113" t="s">
        <v>40</v>
      </c>
      <c r="O738" s="141">
        <v>31.841999999999999</v>
      </c>
      <c r="P738" s="141">
        <f>O738*H738</f>
        <v>31.841999999999999</v>
      </c>
      <c r="Q738" s="141">
        <v>0</v>
      </c>
      <c r="R738" s="141">
        <f>Q738*H738</f>
        <v>0</v>
      </c>
      <c r="S738" s="141">
        <v>0</v>
      </c>
      <c r="T738" s="142">
        <f>S738*H738</f>
        <v>0</v>
      </c>
      <c r="AR738" s="143" t="s">
        <v>148</v>
      </c>
      <c r="AT738" s="143" t="s">
        <v>144</v>
      </c>
      <c r="AU738" s="143" t="s">
        <v>83</v>
      </c>
      <c r="AY738" s="12" t="s">
        <v>143</v>
      </c>
      <c r="BE738" s="86">
        <f>IF(N738="základní",J738,0)</f>
        <v>0</v>
      </c>
      <c r="BF738" s="86">
        <f>IF(N738="snížená",J738,0)</f>
        <v>0</v>
      </c>
      <c r="BG738" s="86">
        <f>IF(N738="zákl. přenesená",J738,0)</f>
        <v>0</v>
      </c>
      <c r="BH738" s="86">
        <f>IF(N738="sníž. přenesená",J738,0)</f>
        <v>0</v>
      </c>
      <c r="BI738" s="86">
        <f>IF(N738="nulová",J738,0)</f>
        <v>0</v>
      </c>
      <c r="BJ738" s="12" t="s">
        <v>83</v>
      </c>
      <c r="BK738" s="86">
        <f>ROUND(I738*H738,2)</f>
        <v>0</v>
      </c>
      <c r="BL738" s="12" t="s">
        <v>148</v>
      </c>
      <c r="BM738" s="143" t="s">
        <v>1354</v>
      </c>
    </row>
    <row r="739" spans="2:65" s="1" customFormat="1">
      <c r="B739" s="26"/>
      <c r="D739" s="144" t="s">
        <v>150</v>
      </c>
      <c r="F739" s="145" t="s">
        <v>1355</v>
      </c>
      <c r="L739" s="26"/>
      <c r="M739" s="146"/>
      <c r="T739" s="50"/>
      <c r="AT739" s="12" t="s">
        <v>150</v>
      </c>
      <c r="AU739" s="12" t="s">
        <v>83</v>
      </c>
    </row>
    <row r="740" spans="2:65" s="1" customFormat="1" ht="24.15" customHeight="1">
      <c r="B740" s="132"/>
      <c r="C740" s="133" t="s">
        <v>1356</v>
      </c>
      <c r="D740" s="133" t="s">
        <v>144</v>
      </c>
      <c r="E740" s="134" t="s">
        <v>1357</v>
      </c>
      <c r="F740" s="135" t="s">
        <v>1358</v>
      </c>
      <c r="G740" s="136" t="s">
        <v>147</v>
      </c>
      <c r="H740" s="137">
        <v>1</v>
      </c>
      <c r="I740" s="138"/>
      <c r="J740" s="138">
        <f>ROUND(I740*H740,2)</f>
        <v>0</v>
      </c>
      <c r="K740" s="139"/>
      <c r="L740" s="26"/>
      <c r="M740" s="140" t="s">
        <v>1</v>
      </c>
      <c r="N740" s="113" t="s">
        <v>40</v>
      </c>
      <c r="O740" s="141">
        <v>6.4050000000000002</v>
      </c>
      <c r="P740" s="141">
        <f>O740*H740</f>
        <v>6.4050000000000002</v>
      </c>
      <c r="Q740" s="141">
        <v>0</v>
      </c>
      <c r="R740" s="141">
        <f>Q740*H740</f>
        <v>0</v>
      </c>
      <c r="S740" s="141">
        <v>0</v>
      </c>
      <c r="T740" s="142">
        <f>S740*H740</f>
        <v>0</v>
      </c>
      <c r="AR740" s="143" t="s">
        <v>148</v>
      </c>
      <c r="AT740" s="143" t="s">
        <v>144</v>
      </c>
      <c r="AU740" s="143" t="s">
        <v>83</v>
      </c>
      <c r="AY740" s="12" t="s">
        <v>143</v>
      </c>
      <c r="BE740" s="86">
        <f>IF(N740="základní",J740,0)</f>
        <v>0</v>
      </c>
      <c r="BF740" s="86">
        <f>IF(N740="snížená",J740,0)</f>
        <v>0</v>
      </c>
      <c r="BG740" s="86">
        <f>IF(N740="zákl. přenesená",J740,0)</f>
        <v>0</v>
      </c>
      <c r="BH740" s="86">
        <f>IF(N740="sníž. přenesená",J740,0)</f>
        <v>0</v>
      </c>
      <c r="BI740" s="86">
        <f>IF(N740="nulová",J740,0)</f>
        <v>0</v>
      </c>
      <c r="BJ740" s="12" t="s">
        <v>83</v>
      </c>
      <c r="BK740" s="86">
        <f>ROUND(I740*H740,2)</f>
        <v>0</v>
      </c>
      <c r="BL740" s="12" t="s">
        <v>148</v>
      </c>
      <c r="BM740" s="143" t="s">
        <v>1359</v>
      </c>
    </row>
    <row r="741" spans="2:65" s="1" customFormat="1">
      <c r="B741" s="26"/>
      <c r="D741" s="144" t="s">
        <v>150</v>
      </c>
      <c r="F741" s="145" t="s">
        <v>1360</v>
      </c>
      <c r="L741" s="26"/>
      <c r="M741" s="146"/>
      <c r="T741" s="50"/>
      <c r="AT741" s="12" t="s">
        <v>150</v>
      </c>
      <c r="AU741" s="12" t="s">
        <v>83</v>
      </c>
    </row>
    <row r="742" spans="2:65" s="1" customFormat="1" ht="24.15" customHeight="1">
      <c r="B742" s="132"/>
      <c r="C742" s="133" t="s">
        <v>1361</v>
      </c>
      <c r="D742" s="133" t="s">
        <v>144</v>
      </c>
      <c r="E742" s="134" t="s">
        <v>1362</v>
      </c>
      <c r="F742" s="135" t="s">
        <v>1363</v>
      </c>
      <c r="G742" s="136" t="s">
        <v>147</v>
      </c>
      <c r="H742" s="137">
        <v>2</v>
      </c>
      <c r="I742" s="138"/>
      <c r="J742" s="138">
        <f>ROUND(I742*H742,2)</f>
        <v>0</v>
      </c>
      <c r="K742" s="139"/>
      <c r="L742" s="26"/>
      <c r="M742" s="140" t="s">
        <v>1</v>
      </c>
      <c r="N742" s="113" t="s">
        <v>40</v>
      </c>
      <c r="O742" s="141">
        <v>0.61499999999999999</v>
      </c>
      <c r="P742" s="141">
        <f>O742*H742</f>
        <v>1.23</v>
      </c>
      <c r="Q742" s="141">
        <v>0</v>
      </c>
      <c r="R742" s="141">
        <f>Q742*H742</f>
        <v>0</v>
      </c>
      <c r="S742" s="141">
        <v>0</v>
      </c>
      <c r="T742" s="142">
        <f>S742*H742</f>
        <v>0</v>
      </c>
      <c r="AR742" s="143" t="s">
        <v>148</v>
      </c>
      <c r="AT742" s="143" t="s">
        <v>144</v>
      </c>
      <c r="AU742" s="143" t="s">
        <v>83</v>
      </c>
      <c r="AY742" s="12" t="s">
        <v>143</v>
      </c>
      <c r="BE742" s="86">
        <f>IF(N742="základní",J742,0)</f>
        <v>0</v>
      </c>
      <c r="BF742" s="86">
        <f>IF(N742="snížená",J742,0)</f>
        <v>0</v>
      </c>
      <c r="BG742" s="86">
        <f>IF(N742="zákl. přenesená",J742,0)</f>
        <v>0</v>
      </c>
      <c r="BH742" s="86">
        <f>IF(N742="sníž. přenesená",J742,0)</f>
        <v>0</v>
      </c>
      <c r="BI742" s="86">
        <f>IF(N742="nulová",J742,0)</f>
        <v>0</v>
      </c>
      <c r="BJ742" s="12" t="s">
        <v>83</v>
      </c>
      <c r="BK742" s="86">
        <f>ROUND(I742*H742,2)</f>
        <v>0</v>
      </c>
      <c r="BL742" s="12" t="s">
        <v>148</v>
      </c>
      <c r="BM742" s="143" t="s">
        <v>1364</v>
      </c>
    </row>
    <row r="743" spans="2:65" s="1" customFormat="1">
      <c r="B743" s="26"/>
      <c r="D743" s="144" t="s">
        <v>150</v>
      </c>
      <c r="F743" s="145" t="s">
        <v>1365</v>
      </c>
      <c r="L743" s="26"/>
      <c r="M743" s="146"/>
      <c r="T743" s="50"/>
      <c r="AT743" s="12" t="s">
        <v>150</v>
      </c>
      <c r="AU743" s="12" t="s">
        <v>83</v>
      </c>
    </row>
    <row r="744" spans="2:65" s="1" customFormat="1" ht="55.5" customHeight="1">
      <c r="B744" s="132"/>
      <c r="C744" s="133" t="s">
        <v>1366</v>
      </c>
      <c r="D744" s="133" t="s">
        <v>144</v>
      </c>
      <c r="E744" s="134" t="s">
        <v>1367</v>
      </c>
      <c r="F744" s="135" t="s">
        <v>1368</v>
      </c>
      <c r="G744" s="136" t="s">
        <v>250</v>
      </c>
      <c r="H744" s="137">
        <v>33.125</v>
      </c>
      <c r="I744" s="138"/>
      <c r="J744" s="138">
        <f>ROUND(I744*H744,2)</f>
        <v>0</v>
      </c>
      <c r="K744" s="139"/>
      <c r="L744" s="26"/>
      <c r="M744" s="140" t="s">
        <v>1</v>
      </c>
      <c r="N744" s="113" t="s">
        <v>40</v>
      </c>
      <c r="O744" s="141">
        <v>1.2999999999999999E-2</v>
      </c>
      <c r="P744" s="141">
        <f>O744*H744</f>
        <v>0.43062499999999998</v>
      </c>
      <c r="Q744" s="141">
        <v>0</v>
      </c>
      <c r="R744" s="141">
        <f>Q744*H744</f>
        <v>0</v>
      </c>
      <c r="S744" s="141">
        <v>0</v>
      </c>
      <c r="T744" s="142">
        <f>S744*H744</f>
        <v>0</v>
      </c>
      <c r="AR744" s="143" t="s">
        <v>148</v>
      </c>
      <c r="AT744" s="143" t="s">
        <v>144</v>
      </c>
      <c r="AU744" s="143" t="s">
        <v>83</v>
      </c>
      <c r="AY744" s="12" t="s">
        <v>143</v>
      </c>
      <c r="BE744" s="86">
        <f>IF(N744="základní",J744,0)</f>
        <v>0</v>
      </c>
      <c r="BF744" s="86">
        <f>IF(N744="snížená",J744,0)</f>
        <v>0</v>
      </c>
      <c r="BG744" s="86">
        <f>IF(N744="zákl. přenesená",J744,0)</f>
        <v>0</v>
      </c>
      <c r="BH744" s="86">
        <f>IF(N744="sníž. přenesená",J744,0)</f>
        <v>0</v>
      </c>
      <c r="BI744" s="86">
        <f>IF(N744="nulová",J744,0)</f>
        <v>0</v>
      </c>
      <c r="BJ744" s="12" t="s">
        <v>83</v>
      </c>
      <c r="BK744" s="86">
        <f>ROUND(I744*H744,2)</f>
        <v>0</v>
      </c>
      <c r="BL744" s="12" t="s">
        <v>148</v>
      </c>
      <c r="BM744" s="143" t="s">
        <v>1369</v>
      </c>
    </row>
    <row r="745" spans="2:65" s="1" customFormat="1">
      <c r="B745" s="26"/>
      <c r="D745" s="144" t="s">
        <v>150</v>
      </c>
      <c r="F745" s="145" t="s">
        <v>1370</v>
      </c>
      <c r="L745" s="26"/>
      <c r="M745" s="157"/>
      <c r="N745" s="158"/>
      <c r="O745" s="158"/>
      <c r="P745" s="158"/>
      <c r="Q745" s="158"/>
      <c r="R745" s="158"/>
      <c r="S745" s="158"/>
      <c r="T745" s="159"/>
      <c r="AT745" s="12" t="s">
        <v>150</v>
      </c>
      <c r="AU745" s="12" t="s">
        <v>83</v>
      </c>
    </row>
    <row r="746" spans="2:65" s="1" customFormat="1" ht="6.9" customHeight="1">
      <c r="B746" s="38"/>
      <c r="C746" s="39"/>
      <c r="D746" s="39"/>
      <c r="E746" s="39"/>
      <c r="F746" s="39"/>
      <c r="G746" s="39"/>
      <c r="H746" s="39"/>
      <c r="I746" s="39"/>
      <c r="J746" s="39"/>
      <c r="K746" s="39"/>
      <c r="L746" s="26"/>
    </row>
  </sheetData>
  <autoFilter ref="C134:K745" xr:uid="{00000000-0009-0000-0000-000001000000}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hyperlinks>
    <hyperlink ref="F138" r:id="rId1" xr:uid="{00000000-0004-0000-0100-000000000000}"/>
    <hyperlink ref="F140" r:id="rId2" xr:uid="{00000000-0004-0000-0100-000001000000}"/>
    <hyperlink ref="F142" r:id="rId3" xr:uid="{00000000-0004-0000-0100-000002000000}"/>
    <hyperlink ref="F144" r:id="rId4" xr:uid="{00000000-0004-0000-0100-000003000000}"/>
    <hyperlink ref="F147" r:id="rId5" xr:uid="{00000000-0004-0000-0100-000004000000}"/>
    <hyperlink ref="F152" r:id="rId6" xr:uid="{00000000-0004-0000-0100-000005000000}"/>
    <hyperlink ref="F154" r:id="rId7" xr:uid="{00000000-0004-0000-0100-000006000000}"/>
    <hyperlink ref="F156" r:id="rId8" xr:uid="{00000000-0004-0000-0100-000007000000}"/>
    <hyperlink ref="F158" r:id="rId9" xr:uid="{00000000-0004-0000-0100-000008000000}"/>
    <hyperlink ref="F164" r:id="rId10" xr:uid="{00000000-0004-0000-0100-000009000000}"/>
    <hyperlink ref="F167" r:id="rId11" xr:uid="{00000000-0004-0000-0100-00000A000000}"/>
    <hyperlink ref="F169" r:id="rId12" xr:uid="{00000000-0004-0000-0100-00000B000000}"/>
    <hyperlink ref="F172" r:id="rId13" xr:uid="{00000000-0004-0000-0100-00000C000000}"/>
    <hyperlink ref="F175" r:id="rId14" xr:uid="{00000000-0004-0000-0100-00000D000000}"/>
    <hyperlink ref="F177" r:id="rId15" xr:uid="{00000000-0004-0000-0100-00000E000000}"/>
    <hyperlink ref="F179" r:id="rId16" xr:uid="{00000000-0004-0000-0100-00000F000000}"/>
    <hyperlink ref="F181" r:id="rId17" xr:uid="{00000000-0004-0000-0100-000010000000}"/>
    <hyperlink ref="F183" r:id="rId18" xr:uid="{00000000-0004-0000-0100-000011000000}"/>
    <hyperlink ref="F185" r:id="rId19" xr:uid="{00000000-0004-0000-0100-000012000000}"/>
    <hyperlink ref="F187" r:id="rId20" xr:uid="{00000000-0004-0000-0100-000013000000}"/>
    <hyperlink ref="F191" r:id="rId21" xr:uid="{00000000-0004-0000-0100-000014000000}"/>
    <hyperlink ref="F193" r:id="rId22" xr:uid="{00000000-0004-0000-0100-000015000000}"/>
    <hyperlink ref="F195" r:id="rId23" xr:uid="{00000000-0004-0000-0100-000016000000}"/>
    <hyperlink ref="F197" r:id="rId24" xr:uid="{00000000-0004-0000-0100-000017000000}"/>
    <hyperlink ref="F199" r:id="rId25" xr:uid="{00000000-0004-0000-0100-000018000000}"/>
    <hyperlink ref="F203" r:id="rId26" xr:uid="{00000000-0004-0000-0100-000019000000}"/>
    <hyperlink ref="F205" r:id="rId27" xr:uid="{00000000-0004-0000-0100-00001B000000}"/>
    <hyperlink ref="F207" r:id="rId28" xr:uid="{00000000-0004-0000-0100-00001D000000}"/>
    <hyperlink ref="F210" r:id="rId29" xr:uid="{00000000-0004-0000-0100-00001E000000}"/>
    <hyperlink ref="F214" r:id="rId30" xr:uid="{00000000-0004-0000-0100-00001F000000}"/>
    <hyperlink ref="F216" r:id="rId31" xr:uid="{00000000-0004-0000-0100-000020000000}"/>
    <hyperlink ref="F218" r:id="rId32" xr:uid="{00000000-0004-0000-0100-000021000000}"/>
    <hyperlink ref="F220" r:id="rId33" xr:uid="{00000000-0004-0000-0100-000022000000}"/>
    <hyperlink ref="F223" r:id="rId34" xr:uid="{00000000-0004-0000-0100-000023000000}"/>
    <hyperlink ref="F225" r:id="rId35" xr:uid="{00000000-0004-0000-0100-000024000000}"/>
    <hyperlink ref="F228" r:id="rId36" xr:uid="{00000000-0004-0000-0100-000025000000}"/>
    <hyperlink ref="F232" r:id="rId37" xr:uid="{00000000-0004-0000-0100-000026000000}"/>
    <hyperlink ref="F237" r:id="rId38" xr:uid="{00000000-0004-0000-0100-000028000000}"/>
    <hyperlink ref="F239" r:id="rId39" xr:uid="{00000000-0004-0000-0100-000029000000}"/>
    <hyperlink ref="F243" r:id="rId40" xr:uid="{00000000-0004-0000-0100-00002A000000}"/>
    <hyperlink ref="F248" r:id="rId41" xr:uid="{00000000-0004-0000-0100-00002C000000}"/>
    <hyperlink ref="F250" r:id="rId42" xr:uid="{00000000-0004-0000-0100-00002D000000}"/>
    <hyperlink ref="F253" r:id="rId43" xr:uid="{00000000-0004-0000-0100-00002E000000}"/>
    <hyperlink ref="F256" r:id="rId44" xr:uid="{00000000-0004-0000-0100-00002F000000}"/>
    <hyperlink ref="F258" r:id="rId45" xr:uid="{00000000-0004-0000-0100-000030000000}"/>
    <hyperlink ref="F260" r:id="rId46" xr:uid="{00000000-0004-0000-0100-000031000000}"/>
    <hyperlink ref="F270" r:id="rId47" xr:uid="{00000000-0004-0000-0100-000032000000}"/>
    <hyperlink ref="F273" r:id="rId48" xr:uid="{00000000-0004-0000-0100-000033000000}"/>
    <hyperlink ref="F277" r:id="rId49" xr:uid="{00000000-0004-0000-0100-000034000000}"/>
    <hyperlink ref="F279" r:id="rId50" xr:uid="{00000000-0004-0000-0100-000035000000}"/>
    <hyperlink ref="F281" r:id="rId51" xr:uid="{00000000-0004-0000-0100-000036000000}"/>
    <hyperlink ref="F284" r:id="rId52" xr:uid="{00000000-0004-0000-0100-000037000000}"/>
    <hyperlink ref="F287" r:id="rId53" xr:uid="{00000000-0004-0000-0100-000038000000}"/>
    <hyperlink ref="F289" r:id="rId54" xr:uid="{00000000-0004-0000-0100-000039000000}"/>
    <hyperlink ref="F291" r:id="rId55" xr:uid="{00000000-0004-0000-0100-00003A000000}"/>
    <hyperlink ref="F293" r:id="rId56" xr:uid="{00000000-0004-0000-0100-00003B000000}"/>
    <hyperlink ref="F309" r:id="rId57" xr:uid="{00000000-0004-0000-0100-00003C000000}"/>
    <hyperlink ref="F313" r:id="rId58" xr:uid="{00000000-0004-0000-0100-00003D000000}"/>
    <hyperlink ref="F316" r:id="rId59" xr:uid="{00000000-0004-0000-0100-00003E000000}"/>
    <hyperlink ref="F318" r:id="rId60" xr:uid="{00000000-0004-0000-0100-00003F000000}"/>
    <hyperlink ref="F320" r:id="rId61" xr:uid="{00000000-0004-0000-0100-000040000000}"/>
    <hyperlink ref="F322" r:id="rId62" xr:uid="{00000000-0004-0000-0100-000041000000}"/>
    <hyperlink ref="F324" r:id="rId63" xr:uid="{00000000-0004-0000-0100-000042000000}"/>
    <hyperlink ref="F328" r:id="rId64" xr:uid="{00000000-0004-0000-0100-000043000000}"/>
    <hyperlink ref="F330" r:id="rId65" xr:uid="{00000000-0004-0000-0100-000044000000}"/>
    <hyperlink ref="F333" r:id="rId66" xr:uid="{00000000-0004-0000-0100-000045000000}"/>
    <hyperlink ref="F335" r:id="rId67" xr:uid="{00000000-0004-0000-0100-000046000000}"/>
    <hyperlink ref="F337" r:id="rId68" xr:uid="{00000000-0004-0000-0100-000047000000}"/>
    <hyperlink ref="F339" r:id="rId69" xr:uid="{00000000-0004-0000-0100-000048000000}"/>
    <hyperlink ref="F343" r:id="rId70" xr:uid="{00000000-0004-0000-0100-000049000000}"/>
    <hyperlink ref="F345" r:id="rId71" xr:uid="{00000000-0004-0000-0100-00004A000000}"/>
    <hyperlink ref="F347" r:id="rId72" xr:uid="{00000000-0004-0000-0100-00004B000000}"/>
    <hyperlink ref="F349" r:id="rId73" xr:uid="{00000000-0004-0000-0100-00004C000000}"/>
    <hyperlink ref="F351" r:id="rId74" xr:uid="{00000000-0004-0000-0100-00004D000000}"/>
    <hyperlink ref="F354" r:id="rId75" xr:uid="{00000000-0004-0000-0100-00004E000000}"/>
    <hyperlink ref="F356" r:id="rId76" xr:uid="{00000000-0004-0000-0100-00004F000000}"/>
    <hyperlink ref="F358" r:id="rId77" xr:uid="{00000000-0004-0000-0100-000050000000}"/>
    <hyperlink ref="F360" r:id="rId78" xr:uid="{00000000-0004-0000-0100-000051000000}"/>
    <hyperlink ref="F366" r:id="rId79" xr:uid="{00000000-0004-0000-0100-000053000000}"/>
    <hyperlink ref="F368" r:id="rId80" xr:uid="{00000000-0004-0000-0100-000054000000}"/>
    <hyperlink ref="F370" r:id="rId81" xr:uid="{00000000-0004-0000-0100-000055000000}"/>
    <hyperlink ref="F373" r:id="rId82" xr:uid="{00000000-0004-0000-0100-000056000000}"/>
    <hyperlink ref="F376" r:id="rId83" xr:uid="{00000000-0004-0000-0100-000057000000}"/>
    <hyperlink ref="F378" r:id="rId84" xr:uid="{00000000-0004-0000-0100-000058000000}"/>
    <hyperlink ref="F380" r:id="rId85" xr:uid="{00000000-0004-0000-0100-000059000000}"/>
    <hyperlink ref="F383" r:id="rId86" xr:uid="{00000000-0004-0000-0100-00005A000000}"/>
    <hyperlink ref="F386" r:id="rId87" xr:uid="{00000000-0004-0000-0100-00005E000000}"/>
    <hyperlink ref="F388" r:id="rId88" xr:uid="{00000000-0004-0000-0100-000060000000}"/>
    <hyperlink ref="F391" r:id="rId89" xr:uid="{00000000-0004-0000-0100-000061000000}"/>
    <hyperlink ref="F394" r:id="rId90" xr:uid="{00000000-0004-0000-0100-000069000000}"/>
    <hyperlink ref="F396" r:id="rId91" xr:uid="{00000000-0004-0000-0100-00006A000000}"/>
    <hyperlink ref="F398" r:id="rId92" xr:uid="{00000000-0004-0000-0100-00006B000000}"/>
    <hyperlink ref="F400" r:id="rId93" xr:uid="{00000000-0004-0000-0100-00006C000000}"/>
    <hyperlink ref="F403" r:id="rId94" xr:uid="{00000000-0004-0000-0100-00006D000000}"/>
    <hyperlink ref="F406" r:id="rId95" xr:uid="{00000000-0004-0000-0100-00006E000000}"/>
    <hyperlink ref="F409" r:id="rId96" xr:uid="{00000000-0004-0000-0100-00006F000000}"/>
    <hyperlink ref="F412" r:id="rId97" xr:uid="{00000000-0004-0000-0100-000070000000}"/>
    <hyperlink ref="F415" r:id="rId98" xr:uid="{00000000-0004-0000-0100-000074000000}"/>
    <hyperlink ref="F417" r:id="rId99" xr:uid="{00000000-0004-0000-0100-000075000000}"/>
    <hyperlink ref="F419" r:id="rId100" xr:uid="{00000000-0004-0000-0100-000076000000}"/>
    <hyperlink ref="F421" r:id="rId101" xr:uid="{00000000-0004-0000-0100-000077000000}"/>
    <hyperlink ref="F427" r:id="rId102" xr:uid="{00000000-0004-0000-0100-000078000000}"/>
    <hyperlink ref="F429" r:id="rId103" xr:uid="{00000000-0004-0000-0100-000079000000}"/>
    <hyperlink ref="F431" r:id="rId104" xr:uid="{00000000-0004-0000-0100-00007A000000}"/>
    <hyperlink ref="F433" r:id="rId105" xr:uid="{00000000-0004-0000-0100-00007B000000}"/>
    <hyperlink ref="F437" r:id="rId106" xr:uid="{00000000-0004-0000-0100-00007C000000}"/>
    <hyperlink ref="F440" r:id="rId107" xr:uid="{00000000-0004-0000-0100-00007D000000}"/>
    <hyperlink ref="F442" r:id="rId108" xr:uid="{00000000-0004-0000-0100-00007E000000}"/>
    <hyperlink ref="F444" r:id="rId109" xr:uid="{00000000-0004-0000-0100-00007F000000}"/>
    <hyperlink ref="F446" r:id="rId110" xr:uid="{00000000-0004-0000-0100-000080000000}"/>
    <hyperlink ref="F449" r:id="rId111" xr:uid="{00000000-0004-0000-0100-000081000000}"/>
    <hyperlink ref="F451" r:id="rId112" xr:uid="{00000000-0004-0000-0100-000082000000}"/>
    <hyperlink ref="F464" r:id="rId113" xr:uid="{00000000-0004-0000-0100-000083000000}"/>
    <hyperlink ref="F469" r:id="rId114" xr:uid="{00000000-0004-0000-0100-000084000000}"/>
    <hyperlink ref="F473" r:id="rId115" xr:uid="{00000000-0004-0000-0100-000085000000}"/>
    <hyperlink ref="F475" r:id="rId116" xr:uid="{00000000-0004-0000-0100-000086000000}"/>
    <hyperlink ref="F477" r:id="rId117" xr:uid="{00000000-0004-0000-0100-000087000000}"/>
    <hyperlink ref="F480" r:id="rId118" xr:uid="{00000000-0004-0000-0100-000088000000}"/>
    <hyperlink ref="F482" r:id="rId119" xr:uid="{00000000-0004-0000-0100-000089000000}"/>
    <hyperlink ref="F484" r:id="rId120" xr:uid="{00000000-0004-0000-0100-00008A000000}"/>
    <hyperlink ref="F486" r:id="rId121" xr:uid="{00000000-0004-0000-0100-00008B000000}"/>
    <hyperlink ref="F489" r:id="rId122" xr:uid="{00000000-0004-0000-0100-00008C000000}"/>
    <hyperlink ref="F492" r:id="rId123" xr:uid="{00000000-0004-0000-0100-00008D000000}"/>
    <hyperlink ref="F494" r:id="rId124" xr:uid="{00000000-0004-0000-0100-00008E000000}"/>
    <hyperlink ref="F498" r:id="rId125" xr:uid="{00000000-0004-0000-0100-00008F000000}"/>
    <hyperlink ref="F500" r:id="rId126" xr:uid="{00000000-0004-0000-0100-000090000000}"/>
    <hyperlink ref="F502" r:id="rId127" xr:uid="{00000000-0004-0000-0100-000091000000}"/>
    <hyperlink ref="F505" r:id="rId128" xr:uid="{00000000-0004-0000-0100-000092000000}"/>
    <hyperlink ref="F508" r:id="rId129" xr:uid="{00000000-0004-0000-0100-000093000000}"/>
    <hyperlink ref="F511" r:id="rId130" xr:uid="{00000000-0004-0000-0100-000094000000}"/>
    <hyperlink ref="F513" r:id="rId131" xr:uid="{00000000-0004-0000-0100-000095000000}"/>
    <hyperlink ref="F515" r:id="rId132" xr:uid="{00000000-0004-0000-0100-000096000000}"/>
    <hyperlink ref="F517" r:id="rId133" xr:uid="{00000000-0004-0000-0100-000097000000}"/>
    <hyperlink ref="F519" r:id="rId134" xr:uid="{00000000-0004-0000-0100-000098000000}"/>
    <hyperlink ref="F522" r:id="rId135" xr:uid="{00000000-0004-0000-0100-000099000000}"/>
    <hyperlink ref="F524" r:id="rId136" xr:uid="{00000000-0004-0000-0100-00009A000000}"/>
    <hyperlink ref="F526" r:id="rId137" xr:uid="{00000000-0004-0000-0100-00009B000000}"/>
    <hyperlink ref="F528" r:id="rId138" xr:uid="{00000000-0004-0000-0100-00009C000000}"/>
    <hyperlink ref="F530" r:id="rId139" xr:uid="{00000000-0004-0000-0100-00009D000000}"/>
    <hyperlink ref="F532" r:id="rId140" xr:uid="{00000000-0004-0000-0100-00009E000000}"/>
    <hyperlink ref="F535" r:id="rId141" xr:uid="{00000000-0004-0000-0100-00009F000000}"/>
    <hyperlink ref="F538" r:id="rId142" xr:uid="{00000000-0004-0000-0100-0000A0000000}"/>
    <hyperlink ref="F541" r:id="rId143" xr:uid="{00000000-0004-0000-0100-0000A1000000}"/>
    <hyperlink ref="F544" r:id="rId144" xr:uid="{00000000-0004-0000-0100-0000A2000000}"/>
    <hyperlink ref="F546" r:id="rId145" xr:uid="{00000000-0004-0000-0100-0000A3000000}"/>
    <hyperlink ref="F548" r:id="rId146" xr:uid="{00000000-0004-0000-0100-0000A4000000}"/>
    <hyperlink ref="F551" r:id="rId147" xr:uid="{00000000-0004-0000-0100-0000A6000000}"/>
    <hyperlink ref="F553" r:id="rId148" xr:uid="{00000000-0004-0000-0100-0000A7000000}"/>
    <hyperlink ref="F555" r:id="rId149" xr:uid="{00000000-0004-0000-0100-0000A8000000}"/>
    <hyperlink ref="F557" r:id="rId150" xr:uid="{00000000-0004-0000-0100-0000A9000000}"/>
    <hyperlink ref="F564" r:id="rId151" xr:uid="{00000000-0004-0000-0100-0000AA000000}"/>
    <hyperlink ref="F566" r:id="rId152" xr:uid="{00000000-0004-0000-0100-0000AB000000}"/>
    <hyperlink ref="F568" r:id="rId153" xr:uid="{00000000-0004-0000-0100-0000AC000000}"/>
    <hyperlink ref="F570" r:id="rId154" xr:uid="{00000000-0004-0000-0100-0000AD000000}"/>
    <hyperlink ref="F572" r:id="rId155" xr:uid="{00000000-0004-0000-0100-0000AE000000}"/>
    <hyperlink ref="F576" r:id="rId156" xr:uid="{00000000-0004-0000-0100-0000AF000000}"/>
    <hyperlink ref="F579" r:id="rId157" xr:uid="{00000000-0004-0000-0100-0000B0000000}"/>
    <hyperlink ref="F581" r:id="rId158" xr:uid="{00000000-0004-0000-0100-0000B1000000}"/>
    <hyperlink ref="F583" r:id="rId159" xr:uid="{00000000-0004-0000-0100-0000B2000000}"/>
    <hyperlink ref="F585" r:id="rId160" xr:uid="{00000000-0004-0000-0100-0000B3000000}"/>
    <hyperlink ref="F588" r:id="rId161" xr:uid="{00000000-0004-0000-0100-0000B4000000}"/>
    <hyperlink ref="F590" r:id="rId162" xr:uid="{00000000-0004-0000-0100-0000B5000000}"/>
    <hyperlink ref="F601" r:id="rId163" xr:uid="{00000000-0004-0000-0100-0000B6000000}"/>
    <hyperlink ref="F605" r:id="rId164" xr:uid="{00000000-0004-0000-0100-0000B7000000}"/>
    <hyperlink ref="F607" r:id="rId165" xr:uid="{00000000-0004-0000-0100-0000B8000000}"/>
    <hyperlink ref="F609" r:id="rId166" xr:uid="{00000000-0004-0000-0100-0000B9000000}"/>
    <hyperlink ref="F612" r:id="rId167" xr:uid="{00000000-0004-0000-0100-0000BA000000}"/>
    <hyperlink ref="F614" r:id="rId168" xr:uid="{00000000-0004-0000-0100-0000BB000000}"/>
    <hyperlink ref="F616" r:id="rId169" xr:uid="{00000000-0004-0000-0100-0000BC000000}"/>
    <hyperlink ref="F618" r:id="rId170" xr:uid="{00000000-0004-0000-0100-0000BD000000}"/>
    <hyperlink ref="F621" r:id="rId171" xr:uid="{00000000-0004-0000-0100-0000BE000000}"/>
    <hyperlink ref="F624" r:id="rId172" xr:uid="{00000000-0004-0000-0100-0000BF000000}"/>
    <hyperlink ref="F628" r:id="rId173" xr:uid="{00000000-0004-0000-0100-0000C0000000}"/>
    <hyperlink ref="F631" r:id="rId174" xr:uid="{00000000-0004-0000-0100-0000C1000000}"/>
    <hyperlink ref="F633" r:id="rId175" xr:uid="{00000000-0004-0000-0100-0000C2000000}"/>
    <hyperlink ref="F635" r:id="rId176" xr:uid="{00000000-0004-0000-0100-0000C3000000}"/>
    <hyperlink ref="F645" r:id="rId177" xr:uid="{00000000-0004-0000-0100-0000C4000000}"/>
    <hyperlink ref="F649" r:id="rId178" xr:uid="{00000000-0004-0000-0100-0000C5000000}"/>
    <hyperlink ref="F651" r:id="rId179" xr:uid="{00000000-0004-0000-0100-0000C6000000}"/>
    <hyperlink ref="F654" r:id="rId180" xr:uid="{00000000-0004-0000-0100-0000C7000000}"/>
    <hyperlink ref="F656" r:id="rId181" xr:uid="{00000000-0004-0000-0100-0000C8000000}"/>
    <hyperlink ref="F658" r:id="rId182" xr:uid="{00000000-0004-0000-0100-0000C9000000}"/>
    <hyperlink ref="F660" r:id="rId183" xr:uid="{00000000-0004-0000-0100-0000CA000000}"/>
    <hyperlink ref="F672" r:id="rId184" xr:uid="{00000000-0004-0000-0100-0000CB000000}"/>
    <hyperlink ref="F676" r:id="rId185" xr:uid="{00000000-0004-0000-0100-0000CC000000}"/>
    <hyperlink ref="F679" r:id="rId186" xr:uid="{00000000-0004-0000-0100-0000CD000000}"/>
    <hyperlink ref="F681" r:id="rId187" xr:uid="{00000000-0004-0000-0100-0000CE000000}"/>
    <hyperlink ref="F683" r:id="rId188" xr:uid="{00000000-0004-0000-0100-0000CF000000}"/>
    <hyperlink ref="F685" r:id="rId189" xr:uid="{00000000-0004-0000-0100-0000D0000000}"/>
    <hyperlink ref="F687" r:id="rId190" xr:uid="{00000000-0004-0000-0100-0000D1000000}"/>
    <hyperlink ref="F691" r:id="rId191" xr:uid="{00000000-0004-0000-0100-0000D2000000}"/>
    <hyperlink ref="F694" r:id="rId192" xr:uid="{00000000-0004-0000-0100-0000D3000000}"/>
    <hyperlink ref="F696" r:id="rId193" xr:uid="{00000000-0004-0000-0100-0000D4000000}"/>
    <hyperlink ref="F698" r:id="rId194" xr:uid="{00000000-0004-0000-0100-0000D5000000}"/>
    <hyperlink ref="F701" r:id="rId195" xr:uid="{00000000-0004-0000-0100-0000D6000000}"/>
    <hyperlink ref="F705" r:id="rId196" xr:uid="{00000000-0004-0000-0100-0000D7000000}"/>
    <hyperlink ref="F707" r:id="rId197" xr:uid="{00000000-0004-0000-0100-0000D8000000}"/>
    <hyperlink ref="F709" r:id="rId198" xr:uid="{00000000-0004-0000-0100-0000D9000000}"/>
    <hyperlink ref="F712" r:id="rId199" xr:uid="{00000000-0004-0000-0100-0000DA000000}"/>
    <hyperlink ref="F714" r:id="rId200" xr:uid="{00000000-0004-0000-0100-0000DB000000}"/>
    <hyperlink ref="F716" r:id="rId201" xr:uid="{00000000-0004-0000-0100-0000DC000000}"/>
    <hyperlink ref="F718" r:id="rId202" xr:uid="{00000000-0004-0000-0100-0000DD000000}"/>
    <hyperlink ref="F722" r:id="rId203" xr:uid="{00000000-0004-0000-0100-0000DE000000}"/>
    <hyperlink ref="F725" r:id="rId204" xr:uid="{00000000-0004-0000-0100-0000E0000000}"/>
    <hyperlink ref="F727" r:id="rId205" xr:uid="{00000000-0004-0000-0100-0000E1000000}"/>
    <hyperlink ref="F729" r:id="rId206" xr:uid="{00000000-0004-0000-0100-0000E2000000}"/>
    <hyperlink ref="F732" r:id="rId207" xr:uid="{00000000-0004-0000-0100-0000E3000000}"/>
    <hyperlink ref="F734" r:id="rId208" xr:uid="{00000000-0004-0000-0100-0000E4000000}"/>
    <hyperlink ref="F739" r:id="rId209" xr:uid="{00000000-0004-0000-0100-0000E5000000}"/>
    <hyperlink ref="F741" r:id="rId210" xr:uid="{00000000-0004-0000-0100-0000E6000000}"/>
    <hyperlink ref="F743" r:id="rId211" xr:uid="{00000000-0004-0000-0100-0000E7000000}"/>
    <hyperlink ref="F745" r:id="rId212" xr:uid="{00000000-0004-0000-0100-0000E8000000}"/>
    <hyperlink ref="F234" r:id="rId213" xr:uid="{00000000-0004-0000-0100-00002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7"/>
  <sheetViews>
    <sheetView showGridLines="0" topLeftCell="A61" workbookViewId="0">
      <selection activeCell="I124" sqref="I12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9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2" t="s">
        <v>88</v>
      </c>
    </row>
    <row r="3" spans="2:46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85</v>
      </c>
    </row>
    <row r="4" spans="2:46" ht="24.9" customHeight="1">
      <c r="B4" s="15"/>
      <c r="D4" s="16" t="s">
        <v>102</v>
      </c>
      <c r="L4" s="15"/>
      <c r="M4" s="93" t="s">
        <v>10</v>
      </c>
      <c r="AT4" s="12" t="s">
        <v>3</v>
      </c>
    </row>
    <row r="5" spans="2:46" ht="6.9" customHeight="1">
      <c r="B5" s="15"/>
      <c r="L5" s="15"/>
    </row>
    <row r="6" spans="2:46" ht="12" customHeight="1">
      <c r="B6" s="15"/>
      <c r="D6" s="21" t="s">
        <v>14</v>
      </c>
      <c r="L6" s="15"/>
    </row>
    <row r="7" spans="2:46" ht="16.5" customHeight="1">
      <c r="B7" s="15"/>
      <c r="E7" s="199" t="str">
        <f>'Rekapitulace stavby'!K6</f>
        <v>Nové přípojky NN pro objekty č.p. 642, 840 a 648 ve Šluknově.</v>
      </c>
      <c r="F7" s="200"/>
      <c r="G7" s="200"/>
      <c r="H7" s="200"/>
      <c r="L7" s="15"/>
    </row>
    <row r="8" spans="2:46" s="1" customFormat="1" ht="12" customHeight="1">
      <c r="B8" s="26"/>
      <c r="D8" s="21" t="s">
        <v>103</v>
      </c>
      <c r="L8" s="26"/>
    </row>
    <row r="9" spans="2:46" s="1" customFormat="1" ht="16.5" customHeight="1">
      <c r="B9" s="26"/>
      <c r="E9" s="185" t="s">
        <v>1371</v>
      </c>
      <c r="F9" s="198"/>
      <c r="G9" s="198"/>
      <c r="H9" s="198"/>
      <c r="L9" s="26"/>
    </row>
    <row r="10" spans="2:46" s="1" customFormat="1">
      <c r="B10" s="26"/>
      <c r="L10" s="26"/>
    </row>
    <row r="11" spans="2:46" s="1" customFormat="1" ht="12" customHeight="1">
      <c r="B11" s="26"/>
      <c r="D11" s="21" t="s">
        <v>16</v>
      </c>
      <c r="F11" s="19" t="s">
        <v>1</v>
      </c>
      <c r="I11" s="21" t="s">
        <v>17</v>
      </c>
      <c r="J11" s="19" t="s">
        <v>1</v>
      </c>
      <c r="L11" s="26"/>
    </row>
    <row r="12" spans="2:46" s="1" customFormat="1" ht="12" customHeight="1">
      <c r="B12" s="26"/>
      <c r="D12" s="21" t="s">
        <v>18</v>
      </c>
      <c r="F12" s="19" t="s">
        <v>19</v>
      </c>
      <c r="I12" s="21" t="s">
        <v>20</v>
      </c>
      <c r="J12" s="46" t="str">
        <f>'Rekapitulace stavby'!AN8</f>
        <v>17. 9. 2024</v>
      </c>
      <c r="L12" s="26"/>
    </row>
    <row r="13" spans="2:46" s="1" customFormat="1" ht="10.8" customHeight="1">
      <c r="B13" s="26"/>
      <c r="L13" s="26"/>
    </row>
    <row r="14" spans="2:46" s="1" customFormat="1" ht="12" customHeight="1">
      <c r="B14" s="26"/>
      <c r="D14" s="21" t="s">
        <v>22</v>
      </c>
      <c r="I14" s="21" t="s">
        <v>23</v>
      </c>
      <c r="J14" s="19" t="s">
        <v>1</v>
      </c>
      <c r="L14" s="26"/>
    </row>
    <row r="15" spans="2:46" s="1" customFormat="1" ht="18" customHeight="1">
      <c r="B15" s="26"/>
      <c r="E15" s="19" t="s">
        <v>24</v>
      </c>
      <c r="I15" s="21" t="s">
        <v>25</v>
      </c>
      <c r="J15" s="19" t="s">
        <v>1</v>
      </c>
      <c r="L15" s="26"/>
    </row>
    <row r="16" spans="2:46" s="1" customFormat="1" ht="6.9" customHeight="1">
      <c r="B16" s="26"/>
      <c r="L16" s="26"/>
    </row>
    <row r="17" spans="2:12" s="1" customFormat="1" ht="12" customHeight="1">
      <c r="B17" s="26"/>
      <c r="D17" s="21" t="s">
        <v>26</v>
      </c>
      <c r="I17" s="21" t="s">
        <v>23</v>
      </c>
      <c r="J17" s="19" t="str">
        <f>'Rekapitulace stavby'!AN13</f>
        <v/>
      </c>
      <c r="L17" s="26"/>
    </row>
    <row r="18" spans="2:12" s="1" customFormat="1" ht="18" customHeight="1">
      <c r="B18" s="26"/>
      <c r="E18" s="190" t="str">
        <f>'Rekapitulace stavby'!E14</f>
        <v xml:space="preserve"> </v>
      </c>
      <c r="F18" s="190"/>
      <c r="G18" s="190"/>
      <c r="H18" s="190"/>
      <c r="I18" s="21" t="s">
        <v>25</v>
      </c>
      <c r="J18" s="19" t="str">
        <f>'Rekapitulace stavby'!AN14</f>
        <v/>
      </c>
      <c r="L18" s="26"/>
    </row>
    <row r="19" spans="2:12" s="1" customFormat="1" ht="6.9" customHeight="1">
      <c r="B19" s="26"/>
      <c r="L19" s="26"/>
    </row>
    <row r="20" spans="2:12" s="1" customFormat="1" ht="12" customHeight="1">
      <c r="B20" s="26"/>
      <c r="D20" s="21" t="s">
        <v>28</v>
      </c>
      <c r="I20" s="21" t="s">
        <v>23</v>
      </c>
      <c r="J20" s="19" t="str">
        <f>IF('Rekapitulace stavby'!AN16="","",'Rekapitulace stavby'!AN16)</f>
        <v/>
      </c>
      <c r="L20" s="26"/>
    </row>
    <row r="21" spans="2:12" s="1" customFormat="1" ht="18" customHeight="1">
      <c r="B21" s="26"/>
      <c r="E21" s="19" t="str">
        <f>IF('Rekapitulace stavby'!E17="","",'Rekapitulace stavby'!E17)</f>
        <v xml:space="preserve"> </v>
      </c>
      <c r="I21" s="21" t="s">
        <v>25</v>
      </c>
      <c r="J21" s="19" t="str">
        <f>IF('Rekapitulace stavby'!AN17="","",'Rekapitulace stavby'!AN17)</f>
        <v/>
      </c>
      <c r="L21" s="26"/>
    </row>
    <row r="22" spans="2:12" s="1" customFormat="1" ht="6.9" customHeight="1">
      <c r="B22" s="26"/>
      <c r="L22" s="26"/>
    </row>
    <row r="23" spans="2:12" s="1" customFormat="1" ht="12" customHeight="1">
      <c r="B23" s="26"/>
      <c r="D23" s="21" t="s">
        <v>30</v>
      </c>
      <c r="I23" s="21" t="s">
        <v>23</v>
      </c>
      <c r="J23" s="19" t="s">
        <v>1</v>
      </c>
      <c r="L23" s="26"/>
    </row>
    <row r="24" spans="2:12" s="1" customFormat="1" ht="18" customHeight="1">
      <c r="B24" s="26"/>
      <c r="E24" s="19" t="s">
        <v>31</v>
      </c>
      <c r="I24" s="21" t="s">
        <v>25</v>
      </c>
      <c r="J24" s="19" t="s">
        <v>1</v>
      </c>
      <c r="L24" s="26"/>
    </row>
    <row r="25" spans="2:12" s="1" customFormat="1" ht="6.9" customHeight="1">
      <c r="B25" s="26"/>
      <c r="L25" s="26"/>
    </row>
    <row r="26" spans="2:12" s="1" customFormat="1" ht="12" customHeight="1">
      <c r="B26" s="26"/>
      <c r="D26" s="21" t="s">
        <v>32</v>
      </c>
      <c r="L26" s="26"/>
    </row>
    <row r="27" spans="2:12" s="7" customFormat="1" ht="16.5" customHeight="1">
      <c r="B27" s="94"/>
      <c r="E27" s="192" t="s">
        <v>1</v>
      </c>
      <c r="F27" s="192"/>
      <c r="G27" s="192"/>
      <c r="H27" s="192"/>
      <c r="L27" s="94"/>
    </row>
    <row r="28" spans="2:12" s="1" customFormat="1" ht="6.9" customHeight="1">
      <c r="B28" s="26"/>
      <c r="L28" s="26"/>
    </row>
    <row r="29" spans="2:12" s="1" customFormat="1" ht="6.9" customHeight="1">
      <c r="B29" s="26"/>
      <c r="D29" s="47"/>
      <c r="E29" s="47"/>
      <c r="F29" s="47"/>
      <c r="G29" s="47"/>
      <c r="H29" s="47"/>
      <c r="I29" s="47"/>
      <c r="J29" s="47"/>
      <c r="K29" s="47"/>
      <c r="L29" s="26"/>
    </row>
    <row r="30" spans="2:12" s="1" customFormat="1" ht="14.4" customHeight="1">
      <c r="B30" s="26"/>
      <c r="D30" s="19" t="s">
        <v>105</v>
      </c>
      <c r="J30" s="25">
        <f>J96</f>
        <v>0</v>
      </c>
      <c r="L30" s="26"/>
    </row>
    <row r="31" spans="2:12" s="1" customFormat="1" ht="14.4" customHeight="1">
      <c r="B31" s="26"/>
      <c r="D31" s="24" t="s">
        <v>106</v>
      </c>
      <c r="J31" s="25">
        <f>J101</f>
        <v>0</v>
      </c>
      <c r="L31" s="26"/>
    </row>
    <row r="32" spans="2:12" s="1" customFormat="1" ht="25.35" customHeight="1">
      <c r="B32" s="26"/>
      <c r="D32" s="95" t="s">
        <v>35</v>
      </c>
      <c r="J32" s="60">
        <f>ROUND(J30 + J31, 2)</f>
        <v>0</v>
      </c>
      <c r="L32" s="26"/>
    </row>
    <row r="33" spans="2:12" s="1" customFormat="1" ht="6.9" customHeight="1">
      <c r="B33" s="26"/>
      <c r="D33" s="47"/>
      <c r="E33" s="47"/>
      <c r="F33" s="47"/>
      <c r="G33" s="47"/>
      <c r="H33" s="47"/>
      <c r="I33" s="47"/>
      <c r="J33" s="47"/>
      <c r="K33" s="47"/>
      <c r="L33" s="26"/>
    </row>
    <row r="34" spans="2:12" s="1" customFormat="1" ht="14.4" customHeight="1">
      <c r="B34" s="26"/>
      <c r="F34" s="29" t="s">
        <v>37</v>
      </c>
      <c r="I34" s="29" t="s">
        <v>36</v>
      </c>
      <c r="J34" s="29" t="s">
        <v>38</v>
      </c>
      <c r="L34" s="26"/>
    </row>
    <row r="35" spans="2:12" s="1" customFormat="1" ht="14.4" customHeight="1">
      <c r="B35" s="26"/>
      <c r="D35" s="49" t="s">
        <v>39</v>
      </c>
      <c r="E35" s="21" t="s">
        <v>40</v>
      </c>
      <c r="F35" s="96">
        <f>ROUND((SUM(BE101:BE102) + SUM(BE122:BE186)),  2)</f>
        <v>0</v>
      </c>
      <c r="I35" s="97">
        <v>0.21</v>
      </c>
      <c r="J35" s="96">
        <f>ROUND(((SUM(BE101:BE102) + SUM(BE122:BE186))*I35),  2)</f>
        <v>0</v>
      </c>
      <c r="L35" s="26"/>
    </row>
    <row r="36" spans="2:12" s="1" customFormat="1" ht="14.4" customHeight="1">
      <c r="B36" s="26"/>
      <c r="E36" s="21" t="s">
        <v>41</v>
      </c>
      <c r="F36" s="96">
        <f>ROUND((SUM(BF101:BF102) + SUM(BF122:BF186)),  2)</f>
        <v>0</v>
      </c>
      <c r="I36" s="97">
        <v>0.12</v>
      </c>
      <c r="J36" s="96">
        <f>ROUND(((SUM(BF101:BF102) + SUM(BF122:BF186))*I36),  2)</f>
        <v>0</v>
      </c>
      <c r="L36" s="26"/>
    </row>
    <row r="37" spans="2:12" s="1" customFormat="1" ht="14.4" hidden="1" customHeight="1">
      <c r="B37" s="26"/>
      <c r="E37" s="21" t="s">
        <v>42</v>
      </c>
      <c r="F37" s="96">
        <f>ROUND((SUM(BG101:BG102) + SUM(BG122:BG186)),  2)</f>
        <v>0</v>
      </c>
      <c r="I37" s="97">
        <v>0.21</v>
      </c>
      <c r="J37" s="96">
        <f>0</f>
        <v>0</v>
      </c>
      <c r="L37" s="26"/>
    </row>
    <row r="38" spans="2:12" s="1" customFormat="1" ht="14.4" hidden="1" customHeight="1">
      <c r="B38" s="26"/>
      <c r="E38" s="21" t="s">
        <v>43</v>
      </c>
      <c r="F38" s="96">
        <f>ROUND((SUM(BH101:BH102) + SUM(BH122:BH186)),  2)</f>
        <v>0</v>
      </c>
      <c r="I38" s="97">
        <v>0.12</v>
      </c>
      <c r="J38" s="96">
        <f>0</f>
        <v>0</v>
      </c>
      <c r="L38" s="26"/>
    </row>
    <row r="39" spans="2:12" s="1" customFormat="1" ht="14.4" hidden="1" customHeight="1">
      <c r="B39" s="26"/>
      <c r="E39" s="21" t="s">
        <v>44</v>
      </c>
      <c r="F39" s="96">
        <f>ROUND((SUM(BI101:BI102) + SUM(BI122:BI186)),  2)</f>
        <v>0</v>
      </c>
      <c r="I39" s="97">
        <v>0</v>
      </c>
      <c r="J39" s="96">
        <f>0</f>
        <v>0</v>
      </c>
      <c r="L39" s="26"/>
    </row>
    <row r="40" spans="2:12" s="1" customFormat="1" ht="6.9" customHeight="1">
      <c r="B40" s="26"/>
      <c r="L40" s="26"/>
    </row>
    <row r="41" spans="2:12" s="1" customFormat="1" ht="25.35" customHeight="1">
      <c r="B41" s="26"/>
      <c r="C41" s="91"/>
      <c r="D41" s="98" t="s">
        <v>45</v>
      </c>
      <c r="E41" s="51"/>
      <c r="F41" s="51"/>
      <c r="G41" s="99" t="s">
        <v>46</v>
      </c>
      <c r="H41" s="100" t="s">
        <v>47</v>
      </c>
      <c r="I41" s="51"/>
      <c r="J41" s="101">
        <f>SUM(J32:J39)</f>
        <v>0</v>
      </c>
      <c r="K41" s="102"/>
      <c r="L41" s="26"/>
    </row>
    <row r="42" spans="2:12" s="1" customFormat="1" ht="14.4" customHeight="1">
      <c r="B42" s="26"/>
      <c r="L42" s="26"/>
    </row>
    <row r="43" spans="2:12" ht="14.4" customHeight="1">
      <c r="B43" s="15"/>
      <c r="L43" s="15"/>
    </row>
    <row r="44" spans="2:12" ht="14.4" customHeight="1">
      <c r="B44" s="15"/>
      <c r="L44" s="15"/>
    </row>
    <row r="45" spans="2:12" ht="14.4" customHeight="1">
      <c r="B45" s="15"/>
      <c r="L45" s="15"/>
    </row>
    <row r="46" spans="2:12" ht="14.4" customHeight="1">
      <c r="B46" s="15"/>
      <c r="L46" s="15"/>
    </row>
    <row r="47" spans="2:12" ht="14.4" customHeight="1">
      <c r="B47" s="15"/>
      <c r="L47" s="15"/>
    </row>
    <row r="48" spans="2:12" ht="14.4" customHeight="1">
      <c r="B48" s="15"/>
      <c r="L48" s="15"/>
    </row>
    <row r="49" spans="2:12" ht="14.4" customHeight="1">
      <c r="B49" s="15"/>
      <c r="L49" s="15"/>
    </row>
    <row r="50" spans="2:12" s="1" customFormat="1" ht="14.4" customHeight="1">
      <c r="B50" s="26"/>
      <c r="D50" s="35" t="s">
        <v>48</v>
      </c>
      <c r="E50" s="36"/>
      <c r="F50" s="36"/>
      <c r="G50" s="35" t="s">
        <v>49</v>
      </c>
      <c r="H50" s="36"/>
      <c r="I50" s="36"/>
      <c r="J50" s="36"/>
      <c r="K50" s="36"/>
      <c r="L50" s="26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>
      <c r="B59" s="15"/>
      <c r="L59" s="15"/>
    </row>
    <row r="60" spans="2:12">
      <c r="B60" s="15"/>
      <c r="L60" s="15"/>
    </row>
    <row r="61" spans="2:12" s="1" customFormat="1" ht="13.2">
      <c r="B61" s="26"/>
      <c r="D61" s="37" t="s">
        <v>50</v>
      </c>
      <c r="E61" s="28"/>
      <c r="F61" s="103" t="s">
        <v>51</v>
      </c>
      <c r="G61" s="37" t="s">
        <v>50</v>
      </c>
      <c r="H61" s="28"/>
      <c r="I61" s="28"/>
      <c r="J61" s="104" t="s">
        <v>51</v>
      </c>
      <c r="K61" s="28"/>
      <c r="L61" s="26"/>
    </row>
    <row r="62" spans="2:12">
      <c r="B62" s="15"/>
      <c r="L62" s="15"/>
    </row>
    <row r="63" spans="2:12">
      <c r="B63" s="15"/>
      <c r="L63" s="15"/>
    </row>
    <row r="64" spans="2:12">
      <c r="B64" s="15"/>
      <c r="L64" s="15"/>
    </row>
    <row r="65" spans="2:12" s="1" customFormat="1" ht="13.2">
      <c r="B65" s="26"/>
      <c r="D65" s="35" t="s">
        <v>52</v>
      </c>
      <c r="E65" s="36"/>
      <c r="F65" s="36"/>
      <c r="G65" s="35" t="s">
        <v>53</v>
      </c>
      <c r="H65" s="36"/>
      <c r="I65" s="36"/>
      <c r="J65" s="36"/>
      <c r="K65" s="36"/>
      <c r="L65" s="26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>
      <c r="B74" s="15"/>
      <c r="L74" s="15"/>
    </row>
    <row r="75" spans="2:12">
      <c r="B75" s="15"/>
      <c r="L75" s="15"/>
    </row>
    <row r="76" spans="2:12" s="1" customFormat="1" ht="13.2">
      <c r="B76" s="26"/>
      <c r="D76" s="37" t="s">
        <v>50</v>
      </c>
      <c r="E76" s="28"/>
      <c r="F76" s="103" t="s">
        <v>51</v>
      </c>
      <c r="G76" s="37" t="s">
        <v>50</v>
      </c>
      <c r="H76" s="28"/>
      <c r="I76" s="28"/>
      <c r="J76" s="104" t="s">
        <v>51</v>
      </c>
      <c r="K76" s="28"/>
      <c r="L76" s="26"/>
    </row>
    <row r="77" spans="2:12" s="1" customFormat="1" ht="14.4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26"/>
    </row>
    <row r="81" spans="2:47" s="1" customFormat="1" ht="6.9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26"/>
    </row>
    <row r="82" spans="2:47" s="1" customFormat="1" ht="24.9" customHeight="1">
      <c r="B82" s="26"/>
      <c r="C82" s="16" t="s">
        <v>107</v>
      </c>
      <c r="L82" s="26"/>
    </row>
    <row r="83" spans="2:47" s="1" customFormat="1" ht="6.9" customHeight="1">
      <c r="B83" s="26"/>
      <c r="L83" s="26"/>
    </row>
    <row r="84" spans="2:47" s="1" customFormat="1" ht="12" customHeight="1">
      <c r="B84" s="26"/>
      <c r="C84" s="21" t="s">
        <v>14</v>
      </c>
      <c r="L84" s="26"/>
    </row>
    <row r="85" spans="2:47" s="1" customFormat="1" ht="16.5" customHeight="1">
      <c r="B85" s="26"/>
      <c r="E85" s="199" t="str">
        <f>E7</f>
        <v>Nové přípojky NN pro objekty č.p. 642, 840 a 648 ve Šluknově.</v>
      </c>
      <c r="F85" s="200"/>
      <c r="G85" s="200"/>
      <c r="H85" s="200"/>
      <c r="L85" s="26"/>
    </row>
    <row r="86" spans="2:47" s="1" customFormat="1" ht="12" customHeight="1">
      <c r="B86" s="26"/>
      <c r="C86" s="21" t="s">
        <v>103</v>
      </c>
      <c r="L86" s="26"/>
    </row>
    <row r="87" spans="2:47" s="1" customFormat="1" ht="16.5" customHeight="1">
      <c r="B87" s="26"/>
      <c r="E87" s="185" t="str">
        <f>E9</f>
        <v>SO 02 - Instalace kabel. vedení uvnitř zámku</v>
      </c>
      <c r="F87" s="198"/>
      <c r="G87" s="198"/>
      <c r="H87" s="198"/>
      <c r="L87" s="26"/>
    </row>
    <row r="88" spans="2:47" s="1" customFormat="1" ht="6.9" customHeight="1">
      <c r="B88" s="26"/>
      <c r="L88" s="26"/>
    </row>
    <row r="89" spans="2:47" s="1" customFormat="1" ht="12" customHeight="1">
      <c r="B89" s="26"/>
      <c r="C89" s="21" t="s">
        <v>18</v>
      </c>
      <c r="F89" s="19" t="str">
        <f>F12</f>
        <v>Šluknov</v>
      </c>
      <c r="I89" s="21" t="s">
        <v>20</v>
      </c>
      <c r="J89" s="46" t="str">
        <f>IF(J12="","",J12)</f>
        <v>17. 9. 2024</v>
      </c>
      <c r="L89" s="26"/>
    </row>
    <row r="90" spans="2:47" s="1" customFormat="1" ht="6.9" customHeight="1">
      <c r="B90" s="26"/>
      <c r="L90" s="26"/>
    </row>
    <row r="91" spans="2:47" s="1" customFormat="1" ht="15.15" customHeight="1">
      <c r="B91" s="26"/>
      <c r="C91" s="21" t="s">
        <v>22</v>
      </c>
      <c r="F91" s="19" t="str">
        <f>E15</f>
        <v>Město Šluknov</v>
      </c>
      <c r="I91" s="21" t="s">
        <v>28</v>
      </c>
      <c r="J91" s="22" t="str">
        <f>E21</f>
        <v xml:space="preserve"> </v>
      </c>
      <c r="L91" s="26"/>
    </row>
    <row r="92" spans="2:47" s="1" customFormat="1" ht="15.15" customHeight="1">
      <c r="B92" s="26"/>
      <c r="C92" s="21" t="s">
        <v>26</v>
      </c>
      <c r="F92" s="19" t="str">
        <f>IF(E18="","",E18)</f>
        <v xml:space="preserve"> </v>
      </c>
      <c r="I92" s="21" t="s">
        <v>30</v>
      </c>
      <c r="J92" s="22" t="str">
        <f>E24</f>
        <v>V A M A s.r.o.</v>
      </c>
      <c r="L92" s="26"/>
    </row>
    <row r="93" spans="2:47" s="1" customFormat="1" ht="10.35" customHeight="1">
      <c r="B93" s="26"/>
      <c r="L93" s="26"/>
    </row>
    <row r="94" spans="2:47" s="1" customFormat="1" ht="29.25" customHeight="1">
      <c r="B94" s="26"/>
      <c r="C94" s="105" t="s">
        <v>108</v>
      </c>
      <c r="D94" s="91"/>
      <c r="E94" s="91"/>
      <c r="F94" s="91"/>
      <c r="G94" s="91"/>
      <c r="H94" s="91"/>
      <c r="I94" s="91"/>
      <c r="J94" s="106" t="s">
        <v>109</v>
      </c>
      <c r="K94" s="91"/>
      <c r="L94" s="26"/>
    </row>
    <row r="95" spans="2:47" s="1" customFormat="1" ht="10.35" customHeight="1">
      <c r="B95" s="26"/>
      <c r="L95" s="26"/>
    </row>
    <row r="96" spans="2:47" s="1" customFormat="1" ht="22.8" customHeight="1">
      <c r="B96" s="26"/>
      <c r="C96" s="107" t="s">
        <v>110</v>
      </c>
      <c r="J96" s="60">
        <f>J122</f>
        <v>0</v>
      </c>
      <c r="L96" s="26"/>
      <c r="AU96" s="12" t="s">
        <v>111</v>
      </c>
    </row>
    <row r="97" spans="2:14" s="8" customFormat="1" ht="24.9" customHeight="1">
      <c r="B97" s="108"/>
      <c r="D97" s="109" t="s">
        <v>1372</v>
      </c>
      <c r="E97" s="110"/>
      <c r="F97" s="110"/>
      <c r="G97" s="110"/>
      <c r="H97" s="110"/>
      <c r="I97" s="110"/>
      <c r="J97" s="111">
        <f>J123</f>
        <v>0</v>
      </c>
      <c r="L97" s="108"/>
    </row>
    <row r="98" spans="2:14" s="8" customFormat="1" ht="24.9" customHeight="1">
      <c r="B98" s="108"/>
      <c r="D98" s="109" t="s">
        <v>1373</v>
      </c>
      <c r="E98" s="110"/>
      <c r="F98" s="110"/>
      <c r="G98" s="110"/>
      <c r="H98" s="110"/>
      <c r="I98" s="110"/>
      <c r="J98" s="111">
        <f>J159</f>
        <v>0</v>
      </c>
      <c r="L98" s="108"/>
    </row>
    <row r="99" spans="2:14" s="1" customFormat="1" ht="21.75" customHeight="1">
      <c r="B99" s="26"/>
      <c r="L99" s="26"/>
    </row>
    <row r="100" spans="2:14" s="1" customFormat="1" ht="6.9" customHeight="1">
      <c r="B100" s="26"/>
      <c r="L100" s="26"/>
    </row>
    <row r="101" spans="2:14" s="1" customFormat="1" ht="29.25" customHeight="1">
      <c r="B101" s="26"/>
      <c r="C101" s="107" t="s">
        <v>127</v>
      </c>
      <c r="J101" s="112">
        <v>0</v>
      </c>
      <c r="L101" s="26"/>
      <c r="N101" s="113" t="s">
        <v>39</v>
      </c>
    </row>
    <row r="102" spans="2:14" s="1" customFormat="1" ht="18" customHeight="1">
      <c r="B102" s="26"/>
      <c r="L102" s="26"/>
    </row>
    <row r="103" spans="2:14" s="1" customFormat="1" ht="29.25" customHeight="1">
      <c r="B103" s="26"/>
      <c r="C103" s="90" t="s">
        <v>101</v>
      </c>
      <c r="D103" s="91"/>
      <c r="E103" s="91"/>
      <c r="F103" s="91"/>
      <c r="G103" s="91"/>
      <c r="H103" s="91"/>
      <c r="I103" s="91"/>
      <c r="J103" s="92">
        <f>ROUND(J96+J101,2)</f>
        <v>0</v>
      </c>
      <c r="K103" s="91"/>
      <c r="L103" s="26"/>
    </row>
    <row r="104" spans="2:14" s="1" customFormat="1" ht="6.9" customHeight="1"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26"/>
    </row>
    <row r="108" spans="2:14" s="1" customFormat="1" ht="6.9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6"/>
    </row>
    <row r="109" spans="2:14" s="1" customFormat="1" ht="24.9" customHeight="1">
      <c r="B109" s="26"/>
      <c r="C109" s="16" t="s">
        <v>128</v>
      </c>
      <c r="L109" s="26"/>
    </row>
    <row r="110" spans="2:14" s="1" customFormat="1" ht="6.9" customHeight="1">
      <c r="B110" s="26"/>
      <c r="L110" s="26"/>
    </row>
    <row r="111" spans="2:14" s="1" customFormat="1" ht="12" customHeight="1">
      <c r="B111" s="26"/>
      <c r="C111" s="21" t="s">
        <v>14</v>
      </c>
      <c r="L111" s="26"/>
    </row>
    <row r="112" spans="2:14" s="1" customFormat="1" ht="16.5" customHeight="1">
      <c r="B112" s="26"/>
      <c r="E112" s="199" t="str">
        <f>E7</f>
        <v>Nové přípojky NN pro objekty č.p. 642, 840 a 648 ve Šluknově.</v>
      </c>
      <c r="F112" s="200"/>
      <c r="G112" s="200"/>
      <c r="H112" s="200"/>
      <c r="L112" s="26"/>
    </row>
    <row r="113" spans="2:65" s="1" customFormat="1" ht="12" customHeight="1">
      <c r="B113" s="26"/>
      <c r="C113" s="21" t="s">
        <v>103</v>
      </c>
      <c r="L113" s="26"/>
    </row>
    <row r="114" spans="2:65" s="1" customFormat="1" ht="16.5" customHeight="1">
      <c r="B114" s="26"/>
      <c r="E114" s="185" t="str">
        <f>E9</f>
        <v>SO 02 - Instalace kabel. vedení uvnitř zámku</v>
      </c>
      <c r="F114" s="198"/>
      <c r="G114" s="198"/>
      <c r="H114" s="198"/>
      <c r="L114" s="26"/>
    </row>
    <row r="115" spans="2:65" s="1" customFormat="1" ht="6.9" customHeight="1">
      <c r="B115" s="26"/>
      <c r="L115" s="26"/>
    </row>
    <row r="116" spans="2:65" s="1" customFormat="1" ht="12" customHeight="1">
      <c r="B116" s="26"/>
      <c r="C116" s="21" t="s">
        <v>18</v>
      </c>
      <c r="F116" s="19" t="str">
        <f>F12</f>
        <v>Šluknov</v>
      </c>
      <c r="I116" s="21" t="s">
        <v>20</v>
      </c>
      <c r="J116" s="46" t="str">
        <f>IF(J12="","",J12)</f>
        <v>17. 9. 2024</v>
      </c>
      <c r="L116" s="26"/>
    </row>
    <row r="117" spans="2:65" s="1" customFormat="1" ht="6.9" customHeight="1">
      <c r="B117" s="26"/>
      <c r="L117" s="26"/>
    </row>
    <row r="118" spans="2:65" s="1" customFormat="1" ht="15.15" customHeight="1">
      <c r="B118" s="26"/>
      <c r="C118" s="21" t="s">
        <v>22</v>
      </c>
      <c r="F118" s="19" t="str">
        <f>E15</f>
        <v>Město Šluknov</v>
      </c>
      <c r="I118" s="21" t="s">
        <v>28</v>
      </c>
      <c r="J118" s="22" t="str">
        <f>E21</f>
        <v xml:space="preserve"> </v>
      </c>
      <c r="L118" s="26"/>
    </row>
    <row r="119" spans="2:65" s="1" customFormat="1" ht="15.15" customHeight="1">
      <c r="B119" s="26"/>
      <c r="C119" s="21" t="s">
        <v>26</v>
      </c>
      <c r="F119" s="19" t="str">
        <f>IF(E18="","",E18)</f>
        <v xml:space="preserve"> </v>
      </c>
      <c r="I119" s="21" t="s">
        <v>30</v>
      </c>
      <c r="J119" s="22" t="str">
        <f>E24</f>
        <v>V A M A s.r.o.</v>
      </c>
      <c r="L119" s="26"/>
    </row>
    <row r="120" spans="2:65" s="1" customFormat="1" ht="10.35" customHeight="1">
      <c r="B120" s="26"/>
      <c r="L120" s="26"/>
    </row>
    <row r="121" spans="2:65" s="9" customFormat="1" ht="29.25" customHeight="1">
      <c r="B121" s="114"/>
      <c r="C121" s="115" t="s">
        <v>129</v>
      </c>
      <c r="D121" s="116" t="s">
        <v>60</v>
      </c>
      <c r="E121" s="116" t="s">
        <v>56</v>
      </c>
      <c r="F121" s="116" t="s">
        <v>57</v>
      </c>
      <c r="G121" s="116" t="s">
        <v>130</v>
      </c>
      <c r="H121" s="116" t="s">
        <v>131</v>
      </c>
      <c r="I121" s="116" t="s">
        <v>132</v>
      </c>
      <c r="J121" s="117" t="s">
        <v>109</v>
      </c>
      <c r="K121" s="118" t="s">
        <v>133</v>
      </c>
      <c r="L121" s="114"/>
      <c r="M121" s="53" t="s">
        <v>1</v>
      </c>
      <c r="N121" s="54" t="s">
        <v>39</v>
      </c>
      <c r="O121" s="54" t="s">
        <v>134</v>
      </c>
      <c r="P121" s="54" t="s">
        <v>135</v>
      </c>
      <c r="Q121" s="54" t="s">
        <v>136</v>
      </c>
      <c r="R121" s="54" t="s">
        <v>137</v>
      </c>
      <c r="S121" s="54" t="s">
        <v>138</v>
      </c>
      <c r="T121" s="55" t="s">
        <v>139</v>
      </c>
    </row>
    <row r="122" spans="2:65" s="1" customFormat="1" ht="22.8" customHeight="1">
      <c r="B122" s="26"/>
      <c r="C122" s="58" t="s">
        <v>140</v>
      </c>
      <c r="J122" s="119">
        <f>BK122</f>
        <v>0</v>
      </c>
      <c r="L122" s="26"/>
      <c r="M122" s="56"/>
      <c r="N122" s="47"/>
      <c r="O122" s="47"/>
      <c r="P122" s="120">
        <f>P123+P159</f>
        <v>40.066800000000001</v>
      </c>
      <c r="Q122" s="47"/>
      <c r="R122" s="120">
        <f>R123+R159</f>
        <v>6.4478000000000008E-2</v>
      </c>
      <c r="S122" s="47"/>
      <c r="T122" s="121">
        <f>T123+T159</f>
        <v>9.0200000000000002E-2</v>
      </c>
      <c r="AT122" s="12" t="s">
        <v>74</v>
      </c>
      <c r="AU122" s="12" t="s">
        <v>111</v>
      </c>
      <c r="BK122" s="122">
        <f>BK123+BK159</f>
        <v>0</v>
      </c>
    </row>
    <row r="123" spans="2:65" s="10" customFormat="1" ht="25.95" customHeight="1">
      <c r="B123" s="123"/>
      <c r="D123" s="124" t="s">
        <v>74</v>
      </c>
      <c r="E123" s="125" t="s">
        <v>141</v>
      </c>
      <c r="F123" s="125" t="s">
        <v>1374</v>
      </c>
      <c r="J123" s="126">
        <f>BK123</f>
        <v>0</v>
      </c>
      <c r="L123" s="123"/>
      <c r="M123" s="127"/>
      <c r="P123" s="128">
        <f>SUM(P124:P158)</f>
        <v>32.835000000000001</v>
      </c>
      <c r="R123" s="128">
        <f>SUM(R124:R158)</f>
        <v>6.4478000000000008E-2</v>
      </c>
      <c r="T123" s="129">
        <f>SUM(T124:T158)</f>
        <v>6.9800000000000001E-2</v>
      </c>
      <c r="AR123" s="124" t="s">
        <v>83</v>
      </c>
      <c r="AT123" s="130" t="s">
        <v>74</v>
      </c>
      <c r="AU123" s="130" t="s">
        <v>75</v>
      </c>
      <c r="AY123" s="124" t="s">
        <v>143</v>
      </c>
      <c r="BK123" s="131">
        <f>SUM(BK124:BK158)</f>
        <v>0</v>
      </c>
    </row>
    <row r="124" spans="2:65" s="1" customFormat="1" ht="24.15" customHeight="1">
      <c r="B124" s="132"/>
      <c r="C124" s="133" t="s">
        <v>83</v>
      </c>
      <c r="D124" s="133" t="s">
        <v>144</v>
      </c>
      <c r="E124" s="134" t="s">
        <v>1375</v>
      </c>
      <c r="F124" s="135" t="s">
        <v>1376</v>
      </c>
      <c r="G124" s="136" t="s">
        <v>234</v>
      </c>
      <c r="H124" s="137">
        <v>3.2</v>
      </c>
      <c r="I124" s="138"/>
      <c r="J124" s="138">
        <f>ROUND(I124*H124,2)</f>
        <v>0</v>
      </c>
      <c r="K124" s="139"/>
      <c r="L124" s="26"/>
      <c r="M124" s="140" t="s">
        <v>1</v>
      </c>
      <c r="N124" s="113" t="s">
        <v>40</v>
      </c>
      <c r="O124" s="141">
        <v>0.23</v>
      </c>
      <c r="P124" s="141">
        <f>O124*H124</f>
        <v>0.7360000000000001</v>
      </c>
      <c r="Q124" s="141">
        <v>0</v>
      </c>
      <c r="R124" s="141">
        <f>Q124*H124</f>
        <v>0</v>
      </c>
      <c r="S124" s="141">
        <v>2E-3</v>
      </c>
      <c r="T124" s="142">
        <f>S124*H124</f>
        <v>6.4000000000000003E-3</v>
      </c>
      <c r="AR124" s="143" t="s">
        <v>148</v>
      </c>
      <c r="AT124" s="143" t="s">
        <v>144</v>
      </c>
      <c r="AU124" s="143" t="s">
        <v>83</v>
      </c>
      <c r="AY124" s="12" t="s">
        <v>143</v>
      </c>
      <c r="BE124" s="86">
        <f>IF(N124="základní",J124,0)</f>
        <v>0</v>
      </c>
      <c r="BF124" s="86">
        <f>IF(N124="snížená",J124,0)</f>
        <v>0</v>
      </c>
      <c r="BG124" s="86">
        <f>IF(N124="zákl. přenesená",J124,0)</f>
        <v>0</v>
      </c>
      <c r="BH124" s="86">
        <f>IF(N124="sníž. přenesená",J124,0)</f>
        <v>0</v>
      </c>
      <c r="BI124" s="86">
        <f>IF(N124="nulová",J124,0)</f>
        <v>0</v>
      </c>
      <c r="BJ124" s="12" t="s">
        <v>83</v>
      </c>
      <c r="BK124" s="86">
        <f>ROUND(I124*H124,2)</f>
        <v>0</v>
      </c>
      <c r="BL124" s="12" t="s">
        <v>148</v>
      </c>
      <c r="BM124" s="143" t="s">
        <v>1377</v>
      </c>
    </row>
    <row r="125" spans="2:65" s="1" customFormat="1">
      <c r="B125" s="26"/>
      <c r="D125" s="144" t="s">
        <v>150</v>
      </c>
      <c r="F125" s="145" t="s">
        <v>1378</v>
      </c>
      <c r="L125" s="26"/>
      <c r="M125" s="146"/>
      <c r="T125" s="50"/>
      <c r="AT125" s="12" t="s">
        <v>150</v>
      </c>
      <c r="AU125" s="12" t="s">
        <v>83</v>
      </c>
    </row>
    <row r="126" spans="2:65" s="1" customFormat="1" ht="24.15" customHeight="1">
      <c r="B126" s="132"/>
      <c r="C126" s="133" t="s">
        <v>148</v>
      </c>
      <c r="D126" s="133" t="s">
        <v>144</v>
      </c>
      <c r="E126" s="134" t="s">
        <v>1379</v>
      </c>
      <c r="F126" s="135" t="s">
        <v>1380</v>
      </c>
      <c r="G126" s="136" t="s">
        <v>234</v>
      </c>
      <c r="H126" s="137">
        <v>3.2</v>
      </c>
      <c r="I126" s="138"/>
      <c r="J126" s="138">
        <f t="shared" ref="J126:J133" si="0">ROUND(I126*H126,2)</f>
        <v>0</v>
      </c>
      <c r="K126" s="139"/>
      <c r="L126" s="26"/>
      <c r="M126" s="140" t="s">
        <v>1</v>
      </c>
      <c r="N126" s="113" t="s">
        <v>40</v>
      </c>
      <c r="O126" s="141">
        <v>0.23</v>
      </c>
      <c r="P126" s="141">
        <f t="shared" ref="P126:P133" si="1">O126*H126</f>
        <v>0.7360000000000001</v>
      </c>
      <c r="Q126" s="141">
        <v>0</v>
      </c>
      <c r="R126" s="141">
        <f t="shared" ref="R126:R133" si="2">Q126*H126</f>
        <v>0</v>
      </c>
      <c r="S126" s="141">
        <v>2E-3</v>
      </c>
      <c r="T126" s="142">
        <f t="shared" ref="T126:T133" si="3">S126*H126</f>
        <v>6.4000000000000003E-3</v>
      </c>
      <c r="AR126" s="143" t="s">
        <v>148</v>
      </c>
      <c r="AT126" s="143" t="s">
        <v>144</v>
      </c>
      <c r="AU126" s="143" t="s">
        <v>83</v>
      </c>
      <c r="AY126" s="12" t="s">
        <v>143</v>
      </c>
      <c r="BE126" s="86">
        <f t="shared" ref="BE126:BE133" si="4">IF(N126="základní",J126,0)</f>
        <v>0</v>
      </c>
      <c r="BF126" s="86">
        <f t="shared" ref="BF126:BF133" si="5">IF(N126="snížená",J126,0)</f>
        <v>0</v>
      </c>
      <c r="BG126" s="86">
        <f t="shared" ref="BG126:BG133" si="6">IF(N126="zákl. přenesená",J126,0)</f>
        <v>0</v>
      </c>
      <c r="BH126" s="86">
        <f t="shared" ref="BH126:BH133" si="7">IF(N126="sníž. přenesená",J126,0)</f>
        <v>0</v>
      </c>
      <c r="BI126" s="86">
        <f t="shared" ref="BI126:BI133" si="8">IF(N126="nulová",J126,0)</f>
        <v>0</v>
      </c>
      <c r="BJ126" s="12" t="s">
        <v>83</v>
      </c>
      <c r="BK126" s="86">
        <f t="shared" ref="BK126:BK133" si="9">ROUND(I126*H126,2)</f>
        <v>0</v>
      </c>
      <c r="BL126" s="12" t="s">
        <v>148</v>
      </c>
      <c r="BM126" s="143" t="s">
        <v>1381</v>
      </c>
    </row>
    <row r="127" spans="2:65" s="1" customFormat="1" ht="16.5" customHeight="1">
      <c r="B127" s="132"/>
      <c r="C127" s="147" t="s">
        <v>165</v>
      </c>
      <c r="D127" s="147" t="s">
        <v>166</v>
      </c>
      <c r="E127" s="148" t="s">
        <v>1382</v>
      </c>
      <c r="F127" s="149" t="s">
        <v>1383</v>
      </c>
      <c r="G127" s="150" t="s">
        <v>414</v>
      </c>
      <c r="H127" s="151">
        <v>3</v>
      </c>
      <c r="I127" s="152"/>
      <c r="J127" s="152">
        <f t="shared" si="0"/>
        <v>0</v>
      </c>
      <c r="K127" s="153"/>
      <c r="L127" s="154"/>
      <c r="M127" s="155" t="s">
        <v>1</v>
      </c>
      <c r="N127" s="156" t="s">
        <v>40</v>
      </c>
      <c r="O127" s="141">
        <v>0</v>
      </c>
      <c r="P127" s="141">
        <f t="shared" si="1"/>
        <v>0</v>
      </c>
      <c r="Q127" s="141">
        <v>1.9E-3</v>
      </c>
      <c r="R127" s="141">
        <f t="shared" si="2"/>
        <v>5.7000000000000002E-3</v>
      </c>
      <c r="S127" s="141">
        <v>0</v>
      </c>
      <c r="T127" s="142">
        <f t="shared" si="3"/>
        <v>0</v>
      </c>
      <c r="AR127" s="143" t="s">
        <v>169</v>
      </c>
      <c r="AT127" s="143" t="s">
        <v>166</v>
      </c>
      <c r="AU127" s="143" t="s">
        <v>83</v>
      </c>
      <c r="AY127" s="12" t="s">
        <v>143</v>
      </c>
      <c r="BE127" s="86">
        <f t="shared" si="4"/>
        <v>0</v>
      </c>
      <c r="BF127" s="86">
        <f t="shared" si="5"/>
        <v>0</v>
      </c>
      <c r="BG127" s="86">
        <f t="shared" si="6"/>
        <v>0</v>
      </c>
      <c r="BH127" s="86">
        <f t="shared" si="7"/>
        <v>0</v>
      </c>
      <c r="BI127" s="86">
        <f t="shared" si="8"/>
        <v>0</v>
      </c>
      <c r="BJ127" s="12" t="s">
        <v>83</v>
      </c>
      <c r="BK127" s="86">
        <f t="shared" si="9"/>
        <v>0</v>
      </c>
      <c r="BL127" s="12" t="s">
        <v>148</v>
      </c>
      <c r="BM127" s="143" t="s">
        <v>1384</v>
      </c>
    </row>
    <row r="128" spans="2:65" s="1" customFormat="1" ht="21.75" customHeight="1">
      <c r="B128" s="132"/>
      <c r="C128" s="147" t="s">
        <v>171</v>
      </c>
      <c r="D128" s="147" t="s">
        <v>166</v>
      </c>
      <c r="E128" s="148" t="s">
        <v>1385</v>
      </c>
      <c r="F128" s="149" t="s">
        <v>1386</v>
      </c>
      <c r="G128" s="150" t="s">
        <v>1387</v>
      </c>
      <c r="H128" s="151">
        <v>1</v>
      </c>
      <c r="I128" s="152"/>
      <c r="J128" s="152">
        <f t="shared" si="0"/>
        <v>0</v>
      </c>
      <c r="K128" s="153"/>
      <c r="L128" s="154"/>
      <c r="M128" s="155" t="s">
        <v>1</v>
      </c>
      <c r="N128" s="156" t="s">
        <v>40</v>
      </c>
      <c r="O128" s="141">
        <v>0</v>
      </c>
      <c r="P128" s="141">
        <f t="shared" si="1"/>
        <v>0</v>
      </c>
      <c r="Q128" s="141">
        <v>1.9E-3</v>
      </c>
      <c r="R128" s="141">
        <f t="shared" si="2"/>
        <v>1.9E-3</v>
      </c>
      <c r="S128" s="141">
        <v>0</v>
      </c>
      <c r="T128" s="142">
        <f t="shared" si="3"/>
        <v>0</v>
      </c>
      <c r="AR128" s="143" t="s">
        <v>169</v>
      </c>
      <c r="AT128" s="143" t="s">
        <v>166</v>
      </c>
      <c r="AU128" s="143" t="s">
        <v>83</v>
      </c>
      <c r="AY128" s="12" t="s">
        <v>143</v>
      </c>
      <c r="BE128" s="86">
        <f t="shared" si="4"/>
        <v>0</v>
      </c>
      <c r="BF128" s="86">
        <f t="shared" si="5"/>
        <v>0</v>
      </c>
      <c r="BG128" s="86">
        <f t="shared" si="6"/>
        <v>0</v>
      </c>
      <c r="BH128" s="86">
        <f t="shared" si="7"/>
        <v>0</v>
      </c>
      <c r="BI128" s="86">
        <f t="shared" si="8"/>
        <v>0</v>
      </c>
      <c r="BJ128" s="12" t="s">
        <v>83</v>
      </c>
      <c r="BK128" s="86">
        <f t="shared" si="9"/>
        <v>0</v>
      </c>
      <c r="BL128" s="12" t="s">
        <v>148</v>
      </c>
      <c r="BM128" s="143" t="s">
        <v>1388</v>
      </c>
    </row>
    <row r="129" spans="2:65" s="1" customFormat="1" ht="24.15" customHeight="1">
      <c r="B129" s="132"/>
      <c r="C129" s="147" t="s">
        <v>176</v>
      </c>
      <c r="D129" s="147" t="s">
        <v>166</v>
      </c>
      <c r="E129" s="148" t="s">
        <v>1389</v>
      </c>
      <c r="F129" s="149" t="s">
        <v>1390</v>
      </c>
      <c r="G129" s="150" t="s">
        <v>414</v>
      </c>
      <c r="H129" s="151">
        <v>5</v>
      </c>
      <c r="I129" s="152"/>
      <c r="J129" s="152">
        <f t="shared" si="0"/>
        <v>0</v>
      </c>
      <c r="K129" s="153"/>
      <c r="L129" s="154"/>
      <c r="M129" s="155" t="s">
        <v>1</v>
      </c>
      <c r="N129" s="156" t="s">
        <v>40</v>
      </c>
      <c r="O129" s="141">
        <v>0</v>
      </c>
      <c r="P129" s="141">
        <f t="shared" si="1"/>
        <v>0</v>
      </c>
      <c r="Q129" s="141">
        <v>1E-3</v>
      </c>
      <c r="R129" s="141">
        <f t="shared" si="2"/>
        <v>5.0000000000000001E-3</v>
      </c>
      <c r="S129" s="141">
        <v>0</v>
      </c>
      <c r="T129" s="142">
        <f t="shared" si="3"/>
        <v>0</v>
      </c>
      <c r="AR129" s="143" t="s">
        <v>169</v>
      </c>
      <c r="AT129" s="143" t="s">
        <v>166</v>
      </c>
      <c r="AU129" s="143" t="s">
        <v>83</v>
      </c>
      <c r="AY129" s="12" t="s">
        <v>143</v>
      </c>
      <c r="BE129" s="86">
        <f t="shared" si="4"/>
        <v>0</v>
      </c>
      <c r="BF129" s="86">
        <f t="shared" si="5"/>
        <v>0</v>
      </c>
      <c r="BG129" s="86">
        <f t="shared" si="6"/>
        <v>0</v>
      </c>
      <c r="BH129" s="86">
        <f t="shared" si="7"/>
        <v>0</v>
      </c>
      <c r="BI129" s="86">
        <f t="shared" si="8"/>
        <v>0</v>
      </c>
      <c r="BJ129" s="12" t="s">
        <v>83</v>
      </c>
      <c r="BK129" s="86">
        <f t="shared" si="9"/>
        <v>0</v>
      </c>
      <c r="BL129" s="12" t="s">
        <v>148</v>
      </c>
      <c r="BM129" s="143" t="s">
        <v>1391</v>
      </c>
    </row>
    <row r="130" spans="2:65" s="1" customFormat="1" ht="16.5" customHeight="1">
      <c r="B130" s="132"/>
      <c r="C130" s="147" t="s">
        <v>169</v>
      </c>
      <c r="D130" s="147" t="s">
        <v>166</v>
      </c>
      <c r="E130" s="148" t="s">
        <v>1392</v>
      </c>
      <c r="F130" s="149" t="s">
        <v>1393</v>
      </c>
      <c r="G130" s="150" t="s">
        <v>147</v>
      </c>
      <c r="H130" s="151">
        <v>20</v>
      </c>
      <c r="I130" s="152"/>
      <c r="J130" s="152">
        <f t="shared" si="0"/>
        <v>0</v>
      </c>
      <c r="K130" s="153"/>
      <c r="L130" s="154"/>
      <c r="M130" s="155" t="s">
        <v>1</v>
      </c>
      <c r="N130" s="156" t="s">
        <v>40</v>
      </c>
      <c r="O130" s="141">
        <v>0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169</v>
      </c>
      <c r="AT130" s="143" t="s">
        <v>166</v>
      </c>
      <c r="AU130" s="143" t="s">
        <v>83</v>
      </c>
      <c r="AY130" s="12" t="s">
        <v>143</v>
      </c>
      <c r="BE130" s="86">
        <f t="shared" si="4"/>
        <v>0</v>
      </c>
      <c r="BF130" s="86">
        <f t="shared" si="5"/>
        <v>0</v>
      </c>
      <c r="BG130" s="86">
        <f t="shared" si="6"/>
        <v>0</v>
      </c>
      <c r="BH130" s="86">
        <f t="shared" si="7"/>
        <v>0</v>
      </c>
      <c r="BI130" s="86">
        <f t="shared" si="8"/>
        <v>0</v>
      </c>
      <c r="BJ130" s="12" t="s">
        <v>83</v>
      </c>
      <c r="BK130" s="86">
        <f t="shared" si="9"/>
        <v>0</v>
      </c>
      <c r="BL130" s="12" t="s">
        <v>148</v>
      </c>
      <c r="BM130" s="143" t="s">
        <v>1394</v>
      </c>
    </row>
    <row r="131" spans="2:65" s="1" customFormat="1" ht="24.15" customHeight="1">
      <c r="B131" s="132"/>
      <c r="C131" s="133" t="s">
        <v>85</v>
      </c>
      <c r="D131" s="133" t="s">
        <v>144</v>
      </c>
      <c r="E131" s="134" t="s">
        <v>1395</v>
      </c>
      <c r="F131" s="135" t="s">
        <v>1396</v>
      </c>
      <c r="G131" s="136" t="s">
        <v>147</v>
      </c>
      <c r="H131" s="137">
        <v>1</v>
      </c>
      <c r="I131" s="138"/>
      <c r="J131" s="138">
        <f t="shared" si="0"/>
        <v>0</v>
      </c>
      <c r="K131" s="139"/>
      <c r="L131" s="26"/>
      <c r="M131" s="140" t="s">
        <v>1</v>
      </c>
      <c r="N131" s="113" t="s">
        <v>40</v>
      </c>
      <c r="O131" s="141">
        <v>1.0609999999999999</v>
      </c>
      <c r="P131" s="141">
        <f t="shared" si="1"/>
        <v>1.0609999999999999</v>
      </c>
      <c r="Q131" s="141">
        <v>8.1099999999999992E-3</v>
      </c>
      <c r="R131" s="141">
        <f t="shared" si="2"/>
        <v>8.1099999999999992E-3</v>
      </c>
      <c r="S131" s="141">
        <v>0</v>
      </c>
      <c r="T131" s="142">
        <f t="shared" si="3"/>
        <v>0</v>
      </c>
      <c r="AR131" s="143" t="s">
        <v>148</v>
      </c>
      <c r="AT131" s="143" t="s">
        <v>144</v>
      </c>
      <c r="AU131" s="143" t="s">
        <v>83</v>
      </c>
      <c r="AY131" s="12" t="s">
        <v>143</v>
      </c>
      <c r="BE131" s="86">
        <f t="shared" si="4"/>
        <v>0</v>
      </c>
      <c r="BF131" s="86">
        <f t="shared" si="5"/>
        <v>0</v>
      </c>
      <c r="BG131" s="86">
        <f t="shared" si="6"/>
        <v>0</v>
      </c>
      <c r="BH131" s="86">
        <f t="shared" si="7"/>
        <v>0</v>
      </c>
      <c r="BI131" s="86">
        <f t="shared" si="8"/>
        <v>0</v>
      </c>
      <c r="BJ131" s="12" t="s">
        <v>83</v>
      </c>
      <c r="BK131" s="86">
        <f t="shared" si="9"/>
        <v>0</v>
      </c>
      <c r="BL131" s="12" t="s">
        <v>148</v>
      </c>
      <c r="BM131" s="143" t="s">
        <v>1397</v>
      </c>
    </row>
    <row r="132" spans="2:65" s="1" customFormat="1" ht="21.75" customHeight="1">
      <c r="B132" s="132"/>
      <c r="C132" s="147" t="s">
        <v>363</v>
      </c>
      <c r="D132" s="147" t="s">
        <v>166</v>
      </c>
      <c r="E132" s="148" t="s">
        <v>1398</v>
      </c>
      <c r="F132" s="149" t="s">
        <v>1399</v>
      </c>
      <c r="G132" s="150" t="s">
        <v>147</v>
      </c>
      <c r="H132" s="151">
        <v>1</v>
      </c>
      <c r="I132" s="152"/>
      <c r="J132" s="152">
        <f t="shared" si="0"/>
        <v>0</v>
      </c>
      <c r="K132" s="153"/>
      <c r="L132" s="154"/>
      <c r="M132" s="155" t="s">
        <v>1</v>
      </c>
      <c r="N132" s="156" t="s">
        <v>40</v>
      </c>
      <c r="O132" s="141">
        <v>0</v>
      </c>
      <c r="P132" s="141">
        <f t="shared" si="1"/>
        <v>0</v>
      </c>
      <c r="Q132" s="141">
        <v>2.5999999999999998E-4</v>
      </c>
      <c r="R132" s="141">
        <f t="shared" si="2"/>
        <v>2.5999999999999998E-4</v>
      </c>
      <c r="S132" s="141">
        <v>0</v>
      </c>
      <c r="T132" s="142">
        <f t="shared" si="3"/>
        <v>0</v>
      </c>
      <c r="AR132" s="143" t="s">
        <v>169</v>
      </c>
      <c r="AT132" s="143" t="s">
        <v>166</v>
      </c>
      <c r="AU132" s="143" t="s">
        <v>83</v>
      </c>
      <c r="AY132" s="12" t="s">
        <v>143</v>
      </c>
      <c r="BE132" s="86">
        <f t="shared" si="4"/>
        <v>0</v>
      </c>
      <c r="BF132" s="86">
        <f t="shared" si="5"/>
        <v>0</v>
      </c>
      <c r="BG132" s="86">
        <f t="shared" si="6"/>
        <v>0</v>
      </c>
      <c r="BH132" s="86">
        <f t="shared" si="7"/>
        <v>0</v>
      </c>
      <c r="BI132" s="86">
        <f t="shared" si="8"/>
        <v>0</v>
      </c>
      <c r="BJ132" s="12" t="s">
        <v>83</v>
      </c>
      <c r="BK132" s="86">
        <f t="shared" si="9"/>
        <v>0</v>
      </c>
      <c r="BL132" s="12" t="s">
        <v>148</v>
      </c>
      <c r="BM132" s="143" t="s">
        <v>1400</v>
      </c>
    </row>
    <row r="133" spans="2:65" s="1" customFormat="1" ht="24.15" customHeight="1">
      <c r="B133" s="132"/>
      <c r="C133" s="133" t="s">
        <v>345</v>
      </c>
      <c r="D133" s="133" t="s">
        <v>144</v>
      </c>
      <c r="E133" s="134" t="s">
        <v>1401</v>
      </c>
      <c r="F133" s="135" t="s">
        <v>1402</v>
      </c>
      <c r="G133" s="136" t="s">
        <v>638</v>
      </c>
      <c r="H133" s="137">
        <v>8</v>
      </c>
      <c r="I133" s="138"/>
      <c r="J133" s="138">
        <f t="shared" si="0"/>
        <v>0</v>
      </c>
      <c r="K133" s="139"/>
      <c r="L133" s="26"/>
      <c r="M133" s="140" t="s">
        <v>1</v>
      </c>
      <c r="N133" s="113" t="s">
        <v>40</v>
      </c>
      <c r="O133" s="141">
        <v>1</v>
      </c>
      <c r="P133" s="141">
        <f t="shared" si="1"/>
        <v>8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148</v>
      </c>
      <c r="AT133" s="143" t="s">
        <v>144</v>
      </c>
      <c r="AU133" s="143" t="s">
        <v>83</v>
      </c>
      <c r="AY133" s="12" t="s">
        <v>143</v>
      </c>
      <c r="BE133" s="86">
        <f t="shared" si="4"/>
        <v>0</v>
      </c>
      <c r="BF133" s="86">
        <f t="shared" si="5"/>
        <v>0</v>
      </c>
      <c r="BG133" s="86">
        <f t="shared" si="6"/>
        <v>0</v>
      </c>
      <c r="BH133" s="86">
        <f t="shared" si="7"/>
        <v>0</v>
      </c>
      <c r="BI133" s="86">
        <f t="shared" si="8"/>
        <v>0</v>
      </c>
      <c r="BJ133" s="12" t="s">
        <v>83</v>
      </c>
      <c r="BK133" s="86">
        <f t="shared" si="9"/>
        <v>0</v>
      </c>
      <c r="BL133" s="12" t="s">
        <v>148</v>
      </c>
      <c r="BM133" s="143" t="s">
        <v>1403</v>
      </c>
    </row>
    <row r="134" spans="2:65" s="1" customFormat="1">
      <c r="B134" s="26"/>
      <c r="D134" s="144" t="s">
        <v>150</v>
      </c>
      <c r="F134" s="145" t="s">
        <v>1404</v>
      </c>
      <c r="L134" s="26"/>
      <c r="M134" s="146"/>
      <c r="T134" s="50"/>
      <c r="AT134" s="12" t="s">
        <v>150</v>
      </c>
      <c r="AU134" s="12" t="s">
        <v>83</v>
      </c>
    </row>
    <row r="135" spans="2:65" s="1" customFormat="1" ht="24.15" customHeight="1">
      <c r="B135" s="132"/>
      <c r="C135" s="133" t="s">
        <v>187</v>
      </c>
      <c r="D135" s="133" t="s">
        <v>144</v>
      </c>
      <c r="E135" s="134" t="s">
        <v>1405</v>
      </c>
      <c r="F135" s="135" t="s">
        <v>1406</v>
      </c>
      <c r="G135" s="136" t="s">
        <v>147</v>
      </c>
      <c r="H135" s="137">
        <v>57</v>
      </c>
      <c r="I135" s="138"/>
      <c r="J135" s="138">
        <f>ROUND(I135*H135,2)</f>
        <v>0</v>
      </c>
      <c r="K135" s="139"/>
      <c r="L135" s="26"/>
      <c r="M135" s="140" t="s">
        <v>1</v>
      </c>
      <c r="N135" s="113" t="s">
        <v>40</v>
      </c>
      <c r="O135" s="141">
        <v>0.21</v>
      </c>
      <c r="P135" s="141">
        <f>O135*H135</f>
        <v>11.969999999999999</v>
      </c>
      <c r="Q135" s="141">
        <v>0</v>
      </c>
      <c r="R135" s="141">
        <f>Q135*H135</f>
        <v>0</v>
      </c>
      <c r="S135" s="141">
        <v>1E-3</v>
      </c>
      <c r="T135" s="142">
        <f>S135*H135</f>
        <v>5.7000000000000002E-2</v>
      </c>
      <c r="AR135" s="143" t="s">
        <v>148</v>
      </c>
      <c r="AT135" s="143" t="s">
        <v>144</v>
      </c>
      <c r="AU135" s="143" t="s">
        <v>83</v>
      </c>
      <c r="AY135" s="12" t="s">
        <v>143</v>
      </c>
      <c r="BE135" s="86">
        <f>IF(N135="základní",J135,0)</f>
        <v>0</v>
      </c>
      <c r="BF135" s="86">
        <f>IF(N135="snížená",J135,0)</f>
        <v>0</v>
      </c>
      <c r="BG135" s="86">
        <f>IF(N135="zákl. přenesená",J135,0)</f>
        <v>0</v>
      </c>
      <c r="BH135" s="86">
        <f>IF(N135="sníž. přenesená",J135,0)</f>
        <v>0</v>
      </c>
      <c r="BI135" s="86">
        <f>IF(N135="nulová",J135,0)</f>
        <v>0</v>
      </c>
      <c r="BJ135" s="12" t="s">
        <v>83</v>
      </c>
      <c r="BK135" s="86">
        <f>ROUND(I135*H135,2)</f>
        <v>0</v>
      </c>
      <c r="BL135" s="12" t="s">
        <v>148</v>
      </c>
      <c r="BM135" s="143" t="s">
        <v>1407</v>
      </c>
    </row>
    <row r="136" spans="2:65" s="1" customFormat="1">
      <c r="B136" s="26"/>
      <c r="D136" s="144" t="s">
        <v>150</v>
      </c>
      <c r="F136" s="145" t="s">
        <v>1408</v>
      </c>
      <c r="L136" s="26"/>
      <c r="M136" s="146"/>
      <c r="T136" s="50"/>
      <c r="AT136" s="12" t="s">
        <v>150</v>
      </c>
      <c r="AU136" s="12" t="s">
        <v>83</v>
      </c>
    </row>
    <row r="137" spans="2:65" s="1" customFormat="1" ht="24.15" customHeight="1">
      <c r="B137" s="132"/>
      <c r="C137" s="133" t="s">
        <v>1409</v>
      </c>
      <c r="D137" s="133" t="s">
        <v>144</v>
      </c>
      <c r="E137" s="134" t="s">
        <v>1410</v>
      </c>
      <c r="F137" s="135" t="s">
        <v>1411</v>
      </c>
      <c r="G137" s="136" t="s">
        <v>147</v>
      </c>
      <c r="H137" s="137">
        <v>57</v>
      </c>
      <c r="I137" s="138"/>
      <c r="J137" s="138">
        <f>ROUND(I137*H137,2)</f>
        <v>0</v>
      </c>
      <c r="K137" s="139"/>
      <c r="L137" s="26"/>
      <c r="M137" s="140" t="s">
        <v>1</v>
      </c>
      <c r="N137" s="113" t="s">
        <v>40</v>
      </c>
      <c r="O137" s="141">
        <v>0.05</v>
      </c>
      <c r="P137" s="141">
        <f>O137*H137</f>
        <v>2.85</v>
      </c>
      <c r="Q137" s="141">
        <v>1.0000000000000001E-5</v>
      </c>
      <c r="R137" s="141">
        <f>Q137*H137</f>
        <v>5.7000000000000009E-4</v>
      </c>
      <c r="S137" s="141">
        <v>0</v>
      </c>
      <c r="T137" s="142">
        <f>S137*H137</f>
        <v>0</v>
      </c>
      <c r="AR137" s="143" t="s">
        <v>148</v>
      </c>
      <c r="AT137" s="143" t="s">
        <v>144</v>
      </c>
      <c r="AU137" s="143" t="s">
        <v>83</v>
      </c>
      <c r="AY137" s="12" t="s">
        <v>143</v>
      </c>
      <c r="BE137" s="86">
        <f>IF(N137="základní",J137,0)</f>
        <v>0</v>
      </c>
      <c r="BF137" s="86">
        <f>IF(N137="snížená",J137,0)</f>
        <v>0</v>
      </c>
      <c r="BG137" s="86">
        <f>IF(N137="zákl. přenesená",J137,0)</f>
        <v>0</v>
      </c>
      <c r="BH137" s="86">
        <f>IF(N137="sníž. přenesená",J137,0)</f>
        <v>0</v>
      </c>
      <c r="BI137" s="86">
        <f>IF(N137="nulová",J137,0)</f>
        <v>0</v>
      </c>
      <c r="BJ137" s="12" t="s">
        <v>83</v>
      </c>
      <c r="BK137" s="86">
        <f>ROUND(I137*H137,2)</f>
        <v>0</v>
      </c>
      <c r="BL137" s="12" t="s">
        <v>148</v>
      </c>
      <c r="BM137" s="143" t="s">
        <v>1412</v>
      </c>
    </row>
    <row r="138" spans="2:65" s="1" customFormat="1">
      <c r="B138" s="26"/>
      <c r="D138" s="144" t="s">
        <v>150</v>
      </c>
      <c r="F138" s="145" t="s">
        <v>1413</v>
      </c>
      <c r="L138" s="26"/>
      <c r="M138" s="146"/>
      <c r="T138" s="50"/>
      <c r="AT138" s="12" t="s">
        <v>150</v>
      </c>
      <c r="AU138" s="12" t="s">
        <v>83</v>
      </c>
    </row>
    <row r="139" spans="2:65" s="1" customFormat="1" ht="16.5" customHeight="1">
      <c r="B139" s="132"/>
      <c r="C139" s="147" t="s">
        <v>183</v>
      </c>
      <c r="D139" s="147" t="s">
        <v>166</v>
      </c>
      <c r="E139" s="148" t="s">
        <v>1414</v>
      </c>
      <c r="F139" s="149" t="s">
        <v>1415</v>
      </c>
      <c r="G139" s="150" t="s">
        <v>1067</v>
      </c>
      <c r="H139" s="151">
        <v>1.2</v>
      </c>
      <c r="I139" s="152"/>
      <c r="J139" s="152">
        <f>ROUND(I139*H139,2)</f>
        <v>0</v>
      </c>
      <c r="K139" s="153"/>
      <c r="L139" s="154"/>
      <c r="M139" s="155" t="s">
        <v>1</v>
      </c>
      <c r="N139" s="156" t="s">
        <v>40</v>
      </c>
      <c r="O139" s="141">
        <v>0</v>
      </c>
      <c r="P139" s="141">
        <f>O139*H139</f>
        <v>0</v>
      </c>
      <c r="Q139" s="141">
        <v>3.0000000000000001E-5</v>
      </c>
      <c r="R139" s="141">
        <f>Q139*H139</f>
        <v>3.6000000000000001E-5</v>
      </c>
      <c r="S139" s="141">
        <v>0</v>
      </c>
      <c r="T139" s="142">
        <f>S139*H139</f>
        <v>0</v>
      </c>
      <c r="AR139" s="143" t="s">
        <v>169</v>
      </c>
      <c r="AT139" s="143" t="s">
        <v>166</v>
      </c>
      <c r="AU139" s="143" t="s">
        <v>83</v>
      </c>
      <c r="AY139" s="12" t="s">
        <v>143</v>
      </c>
      <c r="BE139" s="86">
        <f>IF(N139="základní",J139,0)</f>
        <v>0</v>
      </c>
      <c r="BF139" s="86">
        <f>IF(N139="snížená",J139,0)</f>
        <v>0</v>
      </c>
      <c r="BG139" s="86">
        <f>IF(N139="zákl. přenesená",J139,0)</f>
        <v>0</v>
      </c>
      <c r="BH139" s="86">
        <f>IF(N139="sníž. přenesená",J139,0)</f>
        <v>0</v>
      </c>
      <c r="BI139" s="86">
        <f>IF(N139="nulová",J139,0)</f>
        <v>0</v>
      </c>
      <c r="BJ139" s="12" t="s">
        <v>83</v>
      </c>
      <c r="BK139" s="86">
        <f>ROUND(I139*H139,2)</f>
        <v>0</v>
      </c>
      <c r="BL139" s="12" t="s">
        <v>148</v>
      </c>
      <c r="BM139" s="143" t="s">
        <v>1416</v>
      </c>
    </row>
    <row r="140" spans="2:65" s="1" customFormat="1" ht="16.5" customHeight="1">
      <c r="B140" s="132"/>
      <c r="C140" s="147" t="s">
        <v>237</v>
      </c>
      <c r="D140" s="147" t="s">
        <v>166</v>
      </c>
      <c r="E140" s="148" t="s">
        <v>1417</v>
      </c>
      <c r="F140" s="149" t="s">
        <v>1418</v>
      </c>
      <c r="G140" s="150" t="s">
        <v>147</v>
      </c>
      <c r="H140" s="151">
        <v>8</v>
      </c>
      <c r="I140" s="152"/>
      <c r="J140" s="152">
        <f>ROUND(I140*H140,2)</f>
        <v>0</v>
      </c>
      <c r="K140" s="153"/>
      <c r="L140" s="154"/>
      <c r="M140" s="155" t="s">
        <v>1</v>
      </c>
      <c r="N140" s="156" t="s">
        <v>40</v>
      </c>
      <c r="O140" s="141">
        <v>0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169</v>
      </c>
      <c r="AT140" s="143" t="s">
        <v>166</v>
      </c>
      <c r="AU140" s="143" t="s">
        <v>83</v>
      </c>
      <c r="AY140" s="12" t="s">
        <v>143</v>
      </c>
      <c r="BE140" s="86">
        <f>IF(N140="základní",J140,0)</f>
        <v>0</v>
      </c>
      <c r="BF140" s="86">
        <f>IF(N140="snížená",J140,0)</f>
        <v>0</v>
      </c>
      <c r="BG140" s="86">
        <f>IF(N140="zákl. přenesená",J140,0)</f>
        <v>0</v>
      </c>
      <c r="BH140" s="86">
        <f>IF(N140="sníž. přenesená",J140,0)</f>
        <v>0</v>
      </c>
      <c r="BI140" s="86">
        <f>IF(N140="nulová",J140,0)</f>
        <v>0</v>
      </c>
      <c r="BJ140" s="12" t="s">
        <v>83</v>
      </c>
      <c r="BK140" s="86">
        <f>ROUND(I140*H140,2)</f>
        <v>0</v>
      </c>
      <c r="BL140" s="12" t="s">
        <v>148</v>
      </c>
      <c r="BM140" s="143" t="s">
        <v>1419</v>
      </c>
    </row>
    <row r="141" spans="2:65" s="1" customFormat="1" ht="24.15" customHeight="1">
      <c r="B141" s="132"/>
      <c r="C141" s="147" t="s">
        <v>242</v>
      </c>
      <c r="D141" s="147" t="s">
        <v>166</v>
      </c>
      <c r="E141" s="148" t="s">
        <v>1420</v>
      </c>
      <c r="F141" s="149" t="s">
        <v>1421</v>
      </c>
      <c r="G141" s="150" t="s">
        <v>147</v>
      </c>
      <c r="H141" s="151">
        <v>8</v>
      </c>
      <c r="I141" s="152"/>
      <c r="J141" s="152">
        <f>ROUND(I141*H141,2)</f>
        <v>0</v>
      </c>
      <c r="K141" s="153"/>
      <c r="L141" s="154"/>
      <c r="M141" s="155" t="s">
        <v>1</v>
      </c>
      <c r="N141" s="156" t="s">
        <v>40</v>
      </c>
      <c r="O141" s="141">
        <v>0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169</v>
      </c>
      <c r="AT141" s="143" t="s">
        <v>166</v>
      </c>
      <c r="AU141" s="143" t="s">
        <v>83</v>
      </c>
      <c r="AY141" s="12" t="s">
        <v>143</v>
      </c>
      <c r="BE141" s="86">
        <f>IF(N141="základní",J141,0)</f>
        <v>0</v>
      </c>
      <c r="BF141" s="86">
        <f>IF(N141="snížená",J141,0)</f>
        <v>0</v>
      </c>
      <c r="BG141" s="86">
        <f>IF(N141="zákl. přenesená",J141,0)</f>
        <v>0</v>
      </c>
      <c r="BH141" s="86">
        <f>IF(N141="sníž. přenesená",J141,0)</f>
        <v>0</v>
      </c>
      <c r="BI141" s="86">
        <f>IF(N141="nulová",J141,0)</f>
        <v>0</v>
      </c>
      <c r="BJ141" s="12" t="s">
        <v>83</v>
      </c>
      <c r="BK141" s="86">
        <f>ROUND(I141*H141,2)</f>
        <v>0</v>
      </c>
      <c r="BL141" s="12" t="s">
        <v>148</v>
      </c>
      <c r="BM141" s="143" t="s">
        <v>1422</v>
      </c>
    </row>
    <row r="142" spans="2:65" s="1" customFormat="1" ht="33" customHeight="1">
      <c r="B142" s="132"/>
      <c r="C142" s="133" t="s">
        <v>305</v>
      </c>
      <c r="D142" s="133" t="s">
        <v>144</v>
      </c>
      <c r="E142" s="134" t="s">
        <v>1423</v>
      </c>
      <c r="F142" s="135" t="s">
        <v>1424</v>
      </c>
      <c r="G142" s="136" t="s">
        <v>147</v>
      </c>
      <c r="H142" s="137">
        <v>8</v>
      </c>
      <c r="I142" s="138"/>
      <c r="J142" s="138">
        <f>ROUND(I142*H142,2)</f>
        <v>0</v>
      </c>
      <c r="K142" s="139"/>
      <c r="L142" s="26"/>
      <c r="M142" s="140" t="s">
        <v>1</v>
      </c>
      <c r="N142" s="113" t="s">
        <v>40</v>
      </c>
      <c r="O142" s="141">
        <v>4.3999999999999997E-2</v>
      </c>
      <c r="P142" s="141">
        <f>O142*H142</f>
        <v>0.35199999999999998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148</v>
      </c>
      <c r="AT142" s="143" t="s">
        <v>144</v>
      </c>
      <c r="AU142" s="143" t="s">
        <v>83</v>
      </c>
      <c r="AY142" s="12" t="s">
        <v>143</v>
      </c>
      <c r="BE142" s="86">
        <f>IF(N142="základní",J142,0)</f>
        <v>0</v>
      </c>
      <c r="BF142" s="86">
        <f>IF(N142="snížená",J142,0)</f>
        <v>0</v>
      </c>
      <c r="BG142" s="86">
        <f>IF(N142="zákl. přenesená",J142,0)</f>
        <v>0</v>
      </c>
      <c r="BH142" s="86">
        <f>IF(N142="sníž. přenesená",J142,0)</f>
        <v>0</v>
      </c>
      <c r="BI142" s="86">
        <f>IF(N142="nulová",J142,0)</f>
        <v>0</v>
      </c>
      <c r="BJ142" s="12" t="s">
        <v>83</v>
      </c>
      <c r="BK142" s="86">
        <f>ROUND(I142*H142,2)</f>
        <v>0</v>
      </c>
      <c r="BL142" s="12" t="s">
        <v>148</v>
      </c>
      <c r="BM142" s="143" t="s">
        <v>1425</v>
      </c>
    </row>
    <row r="143" spans="2:65" s="1" customFormat="1">
      <c r="B143" s="26"/>
      <c r="D143" s="144" t="s">
        <v>150</v>
      </c>
      <c r="F143" s="145" t="s">
        <v>1426</v>
      </c>
      <c r="L143" s="26"/>
      <c r="M143" s="146"/>
      <c r="T143" s="50"/>
      <c r="AT143" s="12" t="s">
        <v>150</v>
      </c>
      <c r="AU143" s="12" t="s">
        <v>83</v>
      </c>
    </row>
    <row r="144" spans="2:65" s="1" customFormat="1" ht="37.799999999999997" customHeight="1">
      <c r="B144" s="132"/>
      <c r="C144" s="133" t="s">
        <v>300</v>
      </c>
      <c r="D144" s="133" t="s">
        <v>144</v>
      </c>
      <c r="E144" s="134" t="s">
        <v>1427</v>
      </c>
      <c r="F144" s="135" t="s">
        <v>1428</v>
      </c>
      <c r="G144" s="136" t="s">
        <v>147</v>
      </c>
      <c r="H144" s="137">
        <v>5</v>
      </c>
      <c r="I144" s="138"/>
      <c r="J144" s="138">
        <f>ROUND(I144*H144,2)</f>
        <v>0</v>
      </c>
      <c r="K144" s="139"/>
      <c r="L144" s="26"/>
      <c r="M144" s="140" t="s">
        <v>1</v>
      </c>
      <c r="N144" s="113" t="s">
        <v>40</v>
      </c>
      <c r="O144" s="141">
        <v>0.42499999999999999</v>
      </c>
      <c r="P144" s="141">
        <f>O144*H144</f>
        <v>2.125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148</v>
      </c>
      <c r="AT144" s="143" t="s">
        <v>144</v>
      </c>
      <c r="AU144" s="143" t="s">
        <v>83</v>
      </c>
      <c r="AY144" s="12" t="s">
        <v>143</v>
      </c>
      <c r="BE144" s="86">
        <f>IF(N144="základní",J144,0)</f>
        <v>0</v>
      </c>
      <c r="BF144" s="86">
        <f>IF(N144="snížená",J144,0)</f>
        <v>0</v>
      </c>
      <c r="BG144" s="86">
        <f>IF(N144="zákl. přenesená",J144,0)</f>
        <v>0</v>
      </c>
      <c r="BH144" s="86">
        <f>IF(N144="sníž. přenesená",J144,0)</f>
        <v>0</v>
      </c>
      <c r="BI144" s="86">
        <f>IF(N144="nulová",J144,0)</f>
        <v>0</v>
      </c>
      <c r="BJ144" s="12" t="s">
        <v>83</v>
      </c>
      <c r="BK144" s="86">
        <f>ROUND(I144*H144,2)</f>
        <v>0</v>
      </c>
      <c r="BL144" s="12" t="s">
        <v>148</v>
      </c>
      <c r="BM144" s="143" t="s">
        <v>1429</v>
      </c>
    </row>
    <row r="145" spans="2:65" s="1" customFormat="1">
      <c r="B145" s="26"/>
      <c r="D145" s="144" t="s">
        <v>150</v>
      </c>
      <c r="F145" s="145" t="s">
        <v>1430</v>
      </c>
      <c r="L145" s="26"/>
      <c r="M145" s="146"/>
      <c r="T145" s="50"/>
      <c r="AT145" s="12" t="s">
        <v>150</v>
      </c>
      <c r="AU145" s="12" t="s">
        <v>83</v>
      </c>
    </row>
    <row r="146" spans="2:65" s="1" customFormat="1" ht="49.05" customHeight="1">
      <c r="B146" s="132"/>
      <c r="C146" s="133" t="s">
        <v>247</v>
      </c>
      <c r="D146" s="133" t="s">
        <v>144</v>
      </c>
      <c r="E146" s="134" t="s">
        <v>1431</v>
      </c>
      <c r="F146" s="135" t="s">
        <v>1432</v>
      </c>
      <c r="G146" s="136" t="s">
        <v>147</v>
      </c>
      <c r="H146" s="137">
        <v>7</v>
      </c>
      <c r="I146" s="138"/>
      <c r="J146" s="138">
        <f>ROUND(I146*H146,2)</f>
        <v>0</v>
      </c>
      <c r="K146" s="139"/>
      <c r="L146" s="26"/>
      <c r="M146" s="140" t="s">
        <v>1</v>
      </c>
      <c r="N146" s="113" t="s">
        <v>40</v>
      </c>
      <c r="O146" s="141">
        <v>0.28000000000000003</v>
      </c>
      <c r="P146" s="141">
        <f>O146*H146</f>
        <v>1.9600000000000002</v>
      </c>
      <c r="Q146" s="141">
        <v>6.9999999999999994E-5</v>
      </c>
      <c r="R146" s="141">
        <f>Q146*H146</f>
        <v>4.8999999999999998E-4</v>
      </c>
      <c r="S146" s="141">
        <v>0</v>
      </c>
      <c r="T146" s="142">
        <f>S146*H146</f>
        <v>0</v>
      </c>
      <c r="AR146" s="143" t="s">
        <v>148</v>
      </c>
      <c r="AT146" s="143" t="s">
        <v>144</v>
      </c>
      <c r="AU146" s="143" t="s">
        <v>83</v>
      </c>
      <c r="AY146" s="12" t="s">
        <v>143</v>
      </c>
      <c r="BE146" s="86">
        <f>IF(N146="základní",J146,0)</f>
        <v>0</v>
      </c>
      <c r="BF146" s="86">
        <f>IF(N146="snížená",J146,0)</f>
        <v>0</v>
      </c>
      <c r="BG146" s="86">
        <f>IF(N146="zákl. přenesená",J146,0)</f>
        <v>0</v>
      </c>
      <c r="BH146" s="86">
        <f>IF(N146="sníž. přenesená",J146,0)</f>
        <v>0</v>
      </c>
      <c r="BI146" s="86">
        <f>IF(N146="nulová",J146,0)</f>
        <v>0</v>
      </c>
      <c r="BJ146" s="12" t="s">
        <v>83</v>
      </c>
      <c r="BK146" s="86">
        <f>ROUND(I146*H146,2)</f>
        <v>0</v>
      </c>
      <c r="BL146" s="12" t="s">
        <v>148</v>
      </c>
      <c r="BM146" s="143" t="s">
        <v>1433</v>
      </c>
    </row>
    <row r="147" spans="2:65" s="1" customFormat="1">
      <c r="B147" s="26"/>
      <c r="D147" s="144" t="s">
        <v>150</v>
      </c>
      <c r="F147" s="145" t="s">
        <v>1434</v>
      </c>
      <c r="L147" s="26"/>
      <c r="M147" s="146"/>
      <c r="T147" s="50"/>
      <c r="AT147" s="12" t="s">
        <v>150</v>
      </c>
      <c r="AU147" s="12" t="s">
        <v>83</v>
      </c>
    </row>
    <row r="148" spans="2:65" s="1" customFormat="1" ht="16.5" customHeight="1">
      <c r="B148" s="132"/>
      <c r="C148" s="147" t="s">
        <v>332</v>
      </c>
      <c r="D148" s="147" t="s">
        <v>166</v>
      </c>
      <c r="E148" s="148" t="s">
        <v>1435</v>
      </c>
      <c r="F148" s="149" t="s">
        <v>1436</v>
      </c>
      <c r="G148" s="150" t="s">
        <v>147</v>
      </c>
      <c r="H148" s="151">
        <v>1</v>
      </c>
      <c r="I148" s="152"/>
      <c r="J148" s="152">
        <f>ROUND(I148*H148,2)</f>
        <v>0</v>
      </c>
      <c r="K148" s="153"/>
      <c r="L148" s="154"/>
      <c r="M148" s="155" t="s">
        <v>1</v>
      </c>
      <c r="N148" s="156" t="s">
        <v>40</v>
      </c>
      <c r="O148" s="141">
        <v>0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169</v>
      </c>
      <c r="AT148" s="143" t="s">
        <v>166</v>
      </c>
      <c r="AU148" s="143" t="s">
        <v>83</v>
      </c>
      <c r="AY148" s="12" t="s">
        <v>143</v>
      </c>
      <c r="BE148" s="86">
        <f>IF(N148="základní",J148,0)</f>
        <v>0</v>
      </c>
      <c r="BF148" s="86">
        <f>IF(N148="snížená",J148,0)</f>
        <v>0</v>
      </c>
      <c r="BG148" s="86">
        <f>IF(N148="zákl. přenesená",J148,0)</f>
        <v>0</v>
      </c>
      <c r="BH148" s="86">
        <f>IF(N148="sníž. přenesená",J148,0)</f>
        <v>0</v>
      </c>
      <c r="BI148" s="86">
        <f>IF(N148="nulová",J148,0)</f>
        <v>0</v>
      </c>
      <c r="BJ148" s="12" t="s">
        <v>83</v>
      </c>
      <c r="BK148" s="86">
        <f>ROUND(I148*H148,2)</f>
        <v>0</v>
      </c>
      <c r="BL148" s="12" t="s">
        <v>148</v>
      </c>
      <c r="BM148" s="143" t="s">
        <v>1437</v>
      </c>
    </row>
    <row r="149" spans="2:65" s="1" customFormat="1" ht="33.75" customHeight="1">
      <c r="B149" s="132"/>
      <c r="C149" s="147" t="s">
        <v>7</v>
      </c>
      <c r="D149" s="147" t="s">
        <v>166</v>
      </c>
      <c r="E149" s="148" t="s">
        <v>1438</v>
      </c>
      <c r="F149" s="149" t="s">
        <v>1439</v>
      </c>
      <c r="G149" s="150" t="s">
        <v>147</v>
      </c>
      <c r="H149" s="151">
        <v>7</v>
      </c>
      <c r="I149" s="152"/>
      <c r="J149" s="152">
        <f>ROUND(I149*H149,2)</f>
        <v>0</v>
      </c>
      <c r="K149" s="153"/>
      <c r="L149" s="154"/>
      <c r="M149" s="155" t="s">
        <v>1</v>
      </c>
      <c r="N149" s="156" t="s">
        <v>40</v>
      </c>
      <c r="O149" s="141">
        <v>0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169</v>
      </c>
      <c r="AT149" s="143" t="s">
        <v>166</v>
      </c>
      <c r="AU149" s="143" t="s">
        <v>83</v>
      </c>
      <c r="AY149" s="12" t="s">
        <v>143</v>
      </c>
      <c r="BE149" s="86">
        <f>IF(N149="základní",J149,0)</f>
        <v>0</v>
      </c>
      <c r="BF149" s="86">
        <f>IF(N149="snížená",J149,0)</f>
        <v>0</v>
      </c>
      <c r="BG149" s="86">
        <f>IF(N149="zákl. přenesená",J149,0)</f>
        <v>0</v>
      </c>
      <c r="BH149" s="86">
        <f>IF(N149="sníž. přenesená",J149,0)</f>
        <v>0</v>
      </c>
      <c r="BI149" s="86">
        <f>IF(N149="nulová",J149,0)</f>
        <v>0</v>
      </c>
      <c r="BJ149" s="12" t="s">
        <v>83</v>
      </c>
      <c r="BK149" s="86">
        <f>ROUND(I149*H149,2)</f>
        <v>0</v>
      </c>
      <c r="BL149" s="12" t="s">
        <v>148</v>
      </c>
      <c r="BM149" s="143" t="s">
        <v>1440</v>
      </c>
    </row>
    <row r="150" spans="2:65" s="1" customFormat="1" ht="16.5" customHeight="1">
      <c r="B150" s="132"/>
      <c r="C150" s="133" t="s">
        <v>193</v>
      </c>
      <c r="D150" s="133" t="s">
        <v>144</v>
      </c>
      <c r="E150" s="134" t="s">
        <v>1441</v>
      </c>
      <c r="F150" s="135" t="s">
        <v>1442</v>
      </c>
      <c r="G150" s="136" t="s">
        <v>147</v>
      </c>
      <c r="H150" s="137">
        <v>13.5</v>
      </c>
      <c r="I150" s="138"/>
      <c r="J150" s="138">
        <f>ROUND(I150*H150,2)</f>
        <v>0</v>
      </c>
      <c r="K150" s="139"/>
      <c r="L150" s="26"/>
      <c r="M150" s="140" t="s">
        <v>1</v>
      </c>
      <c r="N150" s="113" t="s">
        <v>40</v>
      </c>
      <c r="O150" s="141">
        <v>7.2999999999999995E-2</v>
      </c>
      <c r="P150" s="141">
        <f>O150*H150</f>
        <v>0.98549999999999993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148</v>
      </c>
      <c r="AT150" s="143" t="s">
        <v>144</v>
      </c>
      <c r="AU150" s="143" t="s">
        <v>83</v>
      </c>
      <c r="AY150" s="12" t="s">
        <v>143</v>
      </c>
      <c r="BE150" s="86">
        <f>IF(N150="základní",J150,0)</f>
        <v>0</v>
      </c>
      <c r="BF150" s="86">
        <f>IF(N150="snížená",J150,0)</f>
        <v>0</v>
      </c>
      <c r="BG150" s="86">
        <f>IF(N150="zákl. přenesená",J150,0)</f>
        <v>0</v>
      </c>
      <c r="BH150" s="86">
        <f>IF(N150="sníž. přenesená",J150,0)</f>
        <v>0</v>
      </c>
      <c r="BI150" s="86">
        <f>IF(N150="nulová",J150,0)</f>
        <v>0</v>
      </c>
      <c r="BJ150" s="12" t="s">
        <v>83</v>
      </c>
      <c r="BK150" s="86">
        <f>ROUND(I150*H150,2)</f>
        <v>0</v>
      </c>
      <c r="BL150" s="12" t="s">
        <v>148</v>
      </c>
      <c r="BM150" s="143" t="s">
        <v>1443</v>
      </c>
    </row>
    <row r="151" spans="2:65" s="1" customFormat="1">
      <c r="B151" s="26"/>
      <c r="D151" s="144" t="s">
        <v>150</v>
      </c>
      <c r="F151" s="145" t="s">
        <v>1444</v>
      </c>
      <c r="L151" s="26"/>
      <c r="M151" s="146"/>
      <c r="T151" s="50"/>
      <c r="AT151" s="12" t="s">
        <v>150</v>
      </c>
      <c r="AU151" s="12" t="s">
        <v>83</v>
      </c>
    </row>
    <row r="152" spans="2:65" s="1" customFormat="1" ht="16.5" customHeight="1">
      <c r="B152" s="132"/>
      <c r="C152" s="147" t="s">
        <v>8</v>
      </c>
      <c r="D152" s="147" t="s">
        <v>166</v>
      </c>
      <c r="E152" s="148" t="s">
        <v>1445</v>
      </c>
      <c r="F152" s="149" t="s">
        <v>1446</v>
      </c>
      <c r="G152" s="150" t="s">
        <v>190</v>
      </c>
      <c r="H152" s="151">
        <v>13.5</v>
      </c>
      <c r="I152" s="152"/>
      <c r="J152" s="152">
        <f>ROUND(I152*H152,2)</f>
        <v>0</v>
      </c>
      <c r="K152" s="153"/>
      <c r="L152" s="154"/>
      <c r="M152" s="155" t="s">
        <v>1</v>
      </c>
      <c r="N152" s="156" t="s">
        <v>40</v>
      </c>
      <c r="O152" s="141">
        <v>0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169</v>
      </c>
      <c r="AT152" s="143" t="s">
        <v>166</v>
      </c>
      <c r="AU152" s="143" t="s">
        <v>83</v>
      </c>
      <c r="AY152" s="12" t="s">
        <v>143</v>
      </c>
      <c r="BE152" s="86">
        <f>IF(N152="základní",J152,0)</f>
        <v>0</v>
      </c>
      <c r="BF152" s="86">
        <f>IF(N152="snížená",J152,0)</f>
        <v>0</v>
      </c>
      <c r="BG152" s="86">
        <f>IF(N152="zákl. přenesená",J152,0)</f>
        <v>0</v>
      </c>
      <c r="BH152" s="86">
        <f>IF(N152="sníž. přenesená",J152,0)</f>
        <v>0</v>
      </c>
      <c r="BI152" s="86">
        <f>IF(N152="nulová",J152,0)</f>
        <v>0</v>
      </c>
      <c r="BJ152" s="12" t="s">
        <v>83</v>
      </c>
      <c r="BK152" s="86">
        <f>ROUND(I152*H152,2)</f>
        <v>0</v>
      </c>
      <c r="BL152" s="12" t="s">
        <v>148</v>
      </c>
      <c r="BM152" s="143" t="s">
        <v>1447</v>
      </c>
    </row>
    <row r="153" spans="2:65" s="1" customFormat="1" ht="49.05" customHeight="1">
      <c r="B153" s="132"/>
      <c r="C153" s="133" t="s">
        <v>202</v>
      </c>
      <c r="D153" s="133" t="s">
        <v>144</v>
      </c>
      <c r="E153" s="134" t="s">
        <v>546</v>
      </c>
      <c r="F153" s="135" t="s">
        <v>547</v>
      </c>
      <c r="G153" s="136" t="s">
        <v>190</v>
      </c>
      <c r="H153" s="137">
        <v>20</v>
      </c>
      <c r="I153" s="138"/>
      <c r="J153" s="138">
        <f>ROUND(I153*H153,2)</f>
        <v>0</v>
      </c>
      <c r="K153" s="139"/>
      <c r="L153" s="26"/>
      <c r="M153" s="140" t="s">
        <v>1</v>
      </c>
      <c r="N153" s="113" t="s">
        <v>40</v>
      </c>
      <c r="O153" s="141">
        <v>0.1</v>
      </c>
      <c r="P153" s="141">
        <f>O153*H153</f>
        <v>2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148</v>
      </c>
      <c r="AT153" s="143" t="s">
        <v>144</v>
      </c>
      <c r="AU153" s="143" t="s">
        <v>83</v>
      </c>
      <c r="AY153" s="12" t="s">
        <v>143</v>
      </c>
      <c r="BE153" s="86">
        <f>IF(N153="základní",J153,0)</f>
        <v>0</v>
      </c>
      <c r="BF153" s="86">
        <f>IF(N153="snížená",J153,0)</f>
        <v>0</v>
      </c>
      <c r="BG153" s="86">
        <f>IF(N153="zákl. přenesená",J153,0)</f>
        <v>0</v>
      </c>
      <c r="BH153" s="86">
        <f>IF(N153="sníž. přenesená",J153,0)</f>
        <v>0</v>
      </c>
      <c r="BI153" s="86">
        <f>IF(N153="nulová",J153,0)</f>
        <v>0</v>
      </c>
      <c r="BJ153" s="12" t="s">
        <v>83</v>
      </c>
      <c r="BK153" s="86">
        <f>ROUND(I153*H153,2)</f>
        <v>0</v>
      </c>
      <c r="BL153" s="12" t="s">
        <v>148</v>
      </c>
      <c r="BM153" s="143" t="s">
        <v>1448</v>
      </c>
    </row>
    <row r="154" spans="2:65" s="1" customFormat="1">
      <c r="B154" s="26"/>
      <c r="D154" s="144" t="s">
        <v>150</v>
      </c>
      <c r="F154" s="145" t="s">
        <v>549</v>
      </c>
      <c r="L154" s="26"/>
      <c r="M154" s="146"/>
      <c r="T154" s="50"/>
      <c r="AT154" s="12" t="s">
        <v>150</v>
      </c>
      <c r="AU154" s="12" t="s">
        <v>83</v>
      </c>
    </row>
    <row r="155" spans="2:65" s="1" customFormat="1" ht="16.5" customHeight="1">
      <c r="B155" s="132"/>
      <c r="C155" s="147" t="s">
        <v>231</v>
      </c>
      <c r="D155" s="147" t="s">
        <v>166</v>
      </c>
      <c r="E155" s="148" t="s">
        <v>540</v>
      </c>
      <c r="F155" s="149" t="s">
        <v>541</v>
      </c>
      <c r="G155" s="150" t="s">
        <v>210</v>
      </c>
      <c r="H155" s="151">
        <v>0.02</v>
      </c>
      <c r="I155" s="152"/>
      <c r="J155" s="152">
        <f>ROUND(I155*H155,2)</f>
        <v>0</v>
      </c>
      <c r="K155" s="153"/>
      <c r="L155" s="154"/>
      <c r="M155" s="155" t="s">
        <v>1</v>
      </c>
      <c r="N155" s="156" t="s">
        <v>40</v>
      </c>
      <c r="O155" s="141">
        <v>0</v>
      </c>
      <c r="P155" s="141">
        <f>O155*H155</f>
        <v>0</v>
      </c>
      <c r="Q155" s="141">
        <v>2.1141000000000001</v>
      </c>
      <c r="R155" s="141">
        <f>Q155*H155</f>
        <v>4.2282E-2</v>
      </c>
      <c r="S155" s="141">
        <v>0</v>
      </c>
      <c r="T155" s="142">
        <f>S155*H155</f>
        <v>0</v>
      </c>
      <c r="AR155" s="143" t="s">
        <v>169</v>
      </c>
      <c r="AT155" s="143" t="s">
        <v>166</v>
      </c>
      <c r="AU155" s="143" t="s">
        <v>83</v>
      </c>
      <c r="AY155" s="12" t="s">
        <v>143</v>
      </c>
      <c r="BE155" s="86">
        <f>IF(N155="základní",J155,0)</f>
        <v>0</v>
      </c>
      <c r="BF155" s="86">
        <f>IF(N155="snížená",J155,0)</f>
        <v>0</v>
      </c>
      <c r="BG155" s="86">
        <f>IF(N155="zákl. přenesená",J155,0)</f>
        <v>0</v>
      </c>
      <c r="BH155" s="86">
        <f>IF(N155="sníž. přenesená",J155,0)</f>
        <v>0</v>
      </c>
      <c r="BI155" s="86">
        <f>IF(N155="nulová",J155,0)</f>
        <v>0</v>
      </c>
      <c r="BJ155" s="12" t="s">
        <v>83</v>
      </c>
      <c r="BK155" s="86">
        <f>ROUND(I155*H155,2)</f>
        <v>0</v>
      </c>
      <c r="BL155" s="12" t="s">
        <v>148</v>
      </c>
      <c r="BM155" s="143" t="s">
        <v>1449</v>
      </c>
    </row>
    <row r="156" spans="2:65" s="1" customFormat="1" ht="37.799999999999997" customHeight="1">
      <c r="B156" s="132"/>
      <c r="C156" s="133" t="s">
        <v>257</v>
      </c>
      <c r="D156" s="133" t="s">
        <v>144</v>
      </c>
      <c r="E156" s="134" t="s">
        <v>1450</v>
      </c>
      <c r="F156" s="135" t="s">
        <v>1451</v>
      </c>
      <c r="G156" s="136" t="s">
        <v>190</v>
      </c>
      <c r="H156" s="137">
        <v>0.5</v>
      </c>
      <c r="I156" s="138"/>
      <c r="J156" s="138">
        <f>ROUND(I156*H156,2)</f>
        <v>0</v>
      </c>
      <c r="K156" s="139"/>
      <c r="L156" s="26"/>
      <c r="M156" s="140" t="s">
        <v>1</v>
      </c>
      <c r="N156" s="113" t="s">
        <v>40</v>
      </c>
      <c r="O156" s="141">
        <v>0.11899999999999999</v>
      </c>
      <c r="P156" s="141">
        <f>O156*H156</f>
        <v>5.9499999999999997E-2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148</v>
      </c>
      <c r="AT156" s="143" t="s">
        <v>144</v>
      </c>
      <c r="AU156" s="143" t="s">
        <v>83</v>
      </c>
      <c r="AY156" s="12" t="s">
        <v>143</v>
      </c>
      <c r="BE156" s="86">
        <f>IF(N156="základní",J156,0)</f>
        <v>0</v>
      </c>
      <c r="BF156" s="86">
        <f>IF(N156="snížená",J156,0)</f>
        <v>0</v>
      </c>
      <c r="BG156" s="86">
        <f>IF(N156="zákl. přenesená",J156,0)</f>
        <v>0</v>
      </c>
      <c r="BH156" s="86">
        <f>IF(N156="sníž. přenesená",J156,0)</f>
        <v>0</v>
      </c>
      <c r="BI156" s="86">
        <f>IF(N156="nulová",J156,0)</f>
        <v>0</v>
      </c>
      <c r="BJ156" s="12" t="s">
        <v>83</v>
      </c>
      <c r="BK156" s="86">
        <f>ROUND(I156*H156,2)</f>
        <v>0</v>
      </c>
      <c r="BL156" s="12" t="s">
        <v>148</v>
      </c>
      <c r="BM156" s="143" t="s">
        <v>1452</v>
      </c>
    </row>
    <row r="157" spans="2:65" s="1" customFormat="1">
      <c r="B157" s="26"/>
      <c r="D157" s="144" t="s">
        <v>150</v>
      </c>
      <c r="F157" s="145" t="s">
        <v>1453</v>
      </c>
      <c r="L157" s="26"/>
      <c r="M157" s="146"/>
      <c r="T157" s="50"/>
      <c r="AT157" s="12" t="s">
        <v>150</v>
      </c>
      <c r="AU157" s="12" t="s">
        <v>83</v>
      </c>
    </row>
    <row r="158" spans="2:65" s="1" customFormat="1" ht="24.15" customHeight="1">
      <c r="B158" s="132"/>
      <c r="C158" s="147" t="s">
        <v>262</v>
      </c>
      <c r="D158" s="147" t="s">
        <v>166</v>
      </c>
      <c r="E158" s="148" t="s">
        <v>1454</v>
      </c>
      <c r="F158" s="149" t="s">
        <v>1455</v>
      </c>
      <c r="G158" s="150" t="s">
        <v>190</v>
      </c>
      <c r="H158" s="151">
        <v>0.5</v>
      </c>
      <c r="I158" s="152"/>
      <c r="J158" s="152">
        <f>ROUND(I158*H158,2)</f>
        <v>0</v>
      </c>
      <c r="K158" s="153"/>
      <c r="L158" s="154"/>
      <c r="M158" s="155" t="s">
        <v>1</v>
      </c>
      <c r="N158" s="156" t="s">
        <v>40</v>
      </c>
      <c r="O158" s="141">
        <v>0</v>
      </c>
      <c r="P158" s="141">
        <f>O158*H158</f>
        <v>0</v>
      </c>
      <c r="Q158" s="141">
        <v>2.5999999999999998E-4</v>
      </c>
      <c r="R158" s="141">
        <f>Q158*H158</f>
        <v>1.2999999999999999E-4</v>
      </c>
      <c r="S158" s="141">
        <v>0</v>
      </c>
      <c r="T158" s="142">
        <f>S158*H158</f>
        <v>0</v>
      </c>
      <c r="AR158" s="143" t="s">
        <v>718</v>
      </c>
      <c r="AT158" s="143" t="s">
        <v>166</v>
      </c>
      <c r="AU158" s="143" t="s">
        <v>83</v>
      </c>
      <c r="AY158" s="12" t="s">
        <v>143</v>
      </c>
      <c r="BE158" s="86">
        <f>IF(N158="základní",J158,0)</f>
        <v>0</v>
      </c>
      <c r="BF158" s="86">
        <f>IF(N158="snížená",J158,0)</f>
        <v>0</v>
      </c>
      <c r="BG158" s="86">
        <f>IF(N158="zákl. přenesená",J158,0)</f>
        <v>0</v>
      </c>
      <c r="BH158" s="86">
        <f>IF(N158="sníž. přenesená",J158,0)</f>
        <v>0</v>
      </c>
      <c r="BI158" s="86">
        <f>IF(N158="nulová",J158,0)</f>
        <v>0</v>
      </c>
      <c r="BJ158" s="12" t="s">
        <v>83</v>
      </c>
      <c r="BK158" s="86">
        <f>ROUND(I158*H158,2)</f>
        <v>0</v>
      </c>
      <c r="BL158" s="12" t="s">
        <v>718</v>
      </c>
      <c r="BM158" s="143" t="s">
        <v>1456</v>
      </c>
    </row>
    <row r="159" spans="2:65" s="10" customFormat="1" ht="25.95" customHeight="1">
      <c r="B159" s="123"/>
      <c r="D159" s="124" t="s">
        <v>74</v>
      </c>
      <c r="E159" s="125" t="s">
        <v>229</v>
      </c>
      <c r="F159" s="125" t="s">
        <v>1457</v>
      </c>
      <c r="J159" s="126">
        <f>BK159</f>
        <v>0</v>
      </c>
      <c r="L159" s="123"/>
      <c r="M159" s="127"/>
      <c r="P159" s="128">
        <f>SUM(P160:P186)</f>
        <v>7.2318000000000007</v>
      </c>
      <c r="R159" s="128">
        <f>SUM(R160:R186)</f>
        <v>0</v>
      </c>
      <c r="T159" s="129">
        <f>SUM(T160:T186)</f>
        <v>2.0400000000000001E-2</v>
      </c>
      <c r="AR159" s="124" t="s">
        <v>83</v>
      </c>
      <c r="AT159" s="130" t="s">
        <v>74</v>
      </c>
      <c r="AU159" s="130" t="s">
        <v>75</v>
      </c>
      <c r="AY159" s="124" t="s">
        <v>143</v>
      </c>
      <c r="BK159" s="131">
        <f>SUM(BK160:BK186)</f>
        <v>0</v>
      </c>
    </row>
    <row r="160" spans="2:65" s="1" customFormat="1" ht="37.799999999999997" customHeight="1">
      <c r="B160" s="132"/>
      <c r="C160" s="133" t="s">
        <v>267</v>
      </c>
      <c r="D160" s="133" t="s">
        <v>144</v>
      </c>
      <c r="E160" s="134" t="s">
        <v>1458</v>
      </c>
      <c r="F160" s="135" t="s">
        <v>1459</v>
      </c>
      <c r="G160" s="136" t="s">
        <v>234</v>
      </c>
      <c r="H160" s="137">
        <v>1.6</v>
      </c>
      <c r="I160" s="138"/>
      <c r="J160" s="138">
        <f>ROUND(I160*H160,2)</f>
        <v>0</v>
      </c>
      <c r="K160" s="139"/>
      <c r="L160" s="26"/>
      <c r="M160" s="140" t="s">
        <v>1</v>
      </c>
      <c r="N160" s="113" t="s">
        <v>40</v>
      </c>
      <c r="O160" s="141">
        <v>0.16500000000000001</v>
      </c>
      <c r="P160" s="141">
        <f>O160*H160</f>
        <v>0.26400000000000001</v>
      </c>
      <c r="Q160" s="141">
        <v>0</v>
      </c>
      <c r="R160" s="141">
        <f>Q160*H160</f>
        <v>0</v>
      </c>
      <c r="S160" s="141">
        <v>7.0000000000000001E-3</v>
      </c>
      <c r="T160" s="142">
        <f>S160*H160</f>
        <v>1.1200000000000002E-2</v>
      </c>
      <c r="AR160" s="143" t="s">
        <v>148</v>
      </c>
      <c r="AT160" s="143" t="s">
        <v>144</v>
      </c>
      <c r="AU160" s="143" t="s">
        <v>83</v>
      </c>
      <c r="AY160" s="12" t="s">
        <v>143</v>
      </c>
      <c r="BE160" s="86">
        <f>IF(N160="základní",J160,0)</f>
        <v>0</v>
      </c>
      <c r="BF160" s="86">
        <f>IF(N160="snížená",J160,0)</f>
        <v>0</v>
      </c>
      <c r="BG160" s="86">
        <f>IF(N160="zákl. přenesená",J160,0)</f>
        <v>0</v>
      </c>
      <c r="BH160" s="86">
        <f>IF(N160="sníž. přenesená",J160,0)</f>
        <v>0</v>
      </c>
      <c r="BI160" s="86">
        <f>IF(N160="nulová",J160,0)</f>
        <v>0</v>
      </c>
      <c r="BJ160" s="12" t="s">
        <v>83</v>
      </c>
      <c r="BK160" s="86">
        <f>ROUND(I160*H160,2)</f>
        <v>0</v>
      </c>
      <c r="BL160" s="12" t="s">
        <v>148</v>
      </c>
      <c r="BM160" s="143" t="s">
        <v>1460</v>
      </c>
    </row>
    <row r="161" spans="2:65" s="1" customFormat="1">
      <c r="B161" s="26"/>
      <c r="D161" s="144" t="s">
        <v>150</v>
      </c>
      <c r="F161" s="145" t="s">
        <v>1461</v>
      </c>
      <c r="L161" s="26"/>
      <c r="M161" s="146"/>
      <c r="T161" s="50"/>
      <c r="AT161" s="12" t="s">
        <v>150</v>
      </c>
      <c r="AU161" s="12" t="s">
        <v>83</v>
      </c>
    </row>
    <row r="162" spans="2:65" s="1" customFormat="1" ht="49.05" customHeight="1">
      <c r="B162" s="132"/>
      <c r="C162" s="133" t="s">
        <v>272</v>
      </c>
      <c r="D162" s="133" t="s">
        <v>144</v>
      </c>
      <c r="E162" s="134" t="s">
        <v>1323</v>
      </c>
      <c r="F162" s="135" t="s">
        <v>1324</v>
      </c>
      <c r="G162" s="136" t="s">
        <v>190</v>
      </c>
      <c r="H162" s="137">
        <v>1</v>
      </c>
      <c r="I162" s="138"/>
      <c r="J162" s="138">
        <f>ROUND(I162*H162,2)</f>
        <v>0</v>
      </c>
      <c r="K162" s="139"/>
      <c r="L162" s="26"/>
      <c r="M162" s="140" t="s">
        <v>1</v>
      </c>
      <c r="N162" s="113" t="s">
        <v>40</v>
      </c>
      <c r="O162" s="141">
        <v>2.5000000000000001E-2</v>
      </c>
      <c r="P162" s="141">
        <f>O162*H162</f>
        <v>2.5000000000000001E-2</v>
      </c>
      <c r="Q162" s="141">
        <v>0</v>
      </c>
      <c r="R162" s="141">
        <f>Q162*H162</f>
        <v>0</v>
      </c>
      <c r="S162" s="141">
        <v>8.0000000000000004E-4</v>
      </c>
      <c r="T162" s="142">
        <f>S162*H162</f>
        <v>8.0000000000000004E-4</v>
      </c>
      <c r="AR162" s="143" t="s">
        <v>148</v>
      </c>
      <c r="AT162" s="143" t="s">
        <v>144</v>
      </c>
      <c r="AU162" s="143" t="s">
        <v>83</v>
      </c>
      <c r="AY162" s="12" t="s">
        <v>143</v>
      </c>
      <c r="BE162" s="86">
        <f>IF(N162="základní",J162,0)</f>
        <v>0</v>
      </c>
      <c r="BF162" s="86">
        <f>IF(N162="snížená",J162,0)</f>
        <v>0</v>
      </c>
      <c r="BG162" s="86">
        <f>IF(N162="zákl. přenesená",J162,0)</f>
        <v>0</v>
      </c>
      <c r="BH162" s="86">
        <f>IF(N162="sníž. přenesená",J162,0)</f>
        <v>0</v>
      </c>
      <c r="BI162" s="86">
        <f>IF(N162="nulová",J162,0)</f>
        <v>0</v>
      </c>
      <c r="BJ162" s="12" t="s">
        <v>83</v>
      </c>
      <c r="BK162" s="86">
        <f>ROUND(I162*H162,2)</f>
        <v>0</v>
      </c>
      <c r="BL162" s="12" t="s">
        <v>148</v>
      </c>
      <c r="BM162" s="143" t="s">
        <v>1462</v>
      </c>
    </row>
    <row r="163" spans="2:65" s="1" customFormat="1">
      <c r="B163" s="26"/>
      <c r="D163" s="144" t="s">
        <v>150</v>
      </c>
      <c r="F163" s="145" t="s">
        <v>1326</v>
      </c>
      <c r="L163" s="26"/>
      <c r="M163" s="146"/>
      <c r="T163" s="50"/>
      <c r="AT163" s="12" t="s">
        <v>150</v>
      </c>
      <c r="AU163" s="12" t="s">
        <v>83</v>
      </c>
    </row>
    <row r="164" spans="2:65" s="1" customFormat="1" ht="24.15" customHeight="1">
      <c r="B164" s="132"/>
      <c r="C164" s="133" t="s">
        <v>287</v>
      </c>
      <c r="D164" s="133" t="s">
        <v>144</v>
      </c>
      <c r="E164" s="134" t="s">
        <v>1463</v>
      </c>
      <c r="F164" s="135" t="s">
        <v>1464</v>
      </c>
      <c r="G164" s="136" t="s">
        <v>147</v>
      </c>
      <c r="H164" s="137">
        <v>8</v>
      </c>
      <c r="I164" s="138"/>
      <c r="J164" s="138">
        <f>ROUND(I164*H164,2)</f>
        <v>0</v>
      </c>
      <c r="K164" s="139"/>
      <c r="L164" s="26"/>
      <c r="M164" s="140" t="s">
        <v>1</v>
      </c>
      <c r="N164" s="113" t="s">
        <v>40</v>
      </c>
      <c r="O164" s="141">
        <v>0.107</v>
      </c>
      <c r="P164" s="141">
        <f>O164*H164</f>
        <v>0.85599999999999998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148</v>
      </c>
      <c r="AT164" s="143" t="s">
        <v>144</v>
      </c>
      <c r="AU164" s="143" t="s">
        <v>83</v>
      </c>
      <c r="AY164" s="12" t="s">
        <v>143</v>
      </c>
      <c r="BE164" s="86">
        <f>IF(N164="základní",J164,0)</f>
        <v>0</v>
      </c>
      <c r="BF164" s="86">
        <f>IF(N164="snížená",J164,0)</f>
        <v>0</v>
      </c>
      <c r="BG164" s="86">
        <f>IF(N164="zákl. přenesená",J164,0)</f>
        <v>0</v>
      </c>
      <c r="BH164" s="86">
        <f>IF(N164="sníž. přenesená",J164,0)</f>
        <v>0</v>
      </c>
      <c r="BI164" s="86">
        <f>IF(N164="nulová",J164,0)</f>
        <v>0</v>
      </c>
      <c r="BJ164" s="12" t="s">
        <v>83</v>
      </c>
      <c r="BK164" s="86">
        <f>ROUND(I164*H164,2)</f>
        <v>0</v>
      </c>
      <c r="BL164" s="12" t="s">
        <v>148</v>
      </c>
      <c r="BM164" s="143" t="s">
        <v>1465</v>
      </c>
    </row>
    <row r="165" spans="2:65" s="1" customFormat="1">
      <c r="B165" s="26"/>
      <c r="D165" s="144" t="s">
        <v>150</v>
      </c>
      <c r="F165" s="145" t="s">
        <v>1466</v>
      </c>
      <c r="L165" s="26"/>
      <c r="M165" s="146"/>
      <c r="T165" s="50"/>
      <c r="AT165" s="12" t="s">
        <v>150</v>
      </c>
      <c r="AU165" s="12" t="s">
        <v>83</v>
      </c>
    </row>
    <row r="166" spans="2:65" s="1" customFormat="1" ht="37.799999999999997" customHeight="1">
      <c r="B166" s="132"/>
      <c r="C166" s="133" t="s">
        <v>292</v>
      </c>
      <c r="D166" s="133" t="s">
        <v>144</v>
      </c>
      <c r="E166" s="134" t="s">
        <v>1337</v>
      </c>
      <c r="F166" s="135" t="s">
        <v>1338</v>
      </c>
      <c r="G166" s="136" t="s">
        <v>147</v>
      </c>
      <c r="H166" s="137">
        <v>2</v>
      </c>
      <c r="I166" s="138"/>
      <c r="J166" s="138">
        <f>ROUND(I166*H166,2)</f>
        <v>0</v>
      </c>
      <c r="K166" s="139"/>
      <c r="L166" s="26"/>
      <c r="M166" s="140" t="s">
        <v>1</v>
      </c>
      <c r="N166" s="113" t="s">
        <v>40</v>
      </c>
      <c r="O166" s="141">
        <v>0.182</v>
      </c>
      <c r="P166" s="141">
        <f>O166*H166</f>
        <v>0.36399999999999999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148</v>
      </c>
      <c r="AT166" s="143" t="s">
        <v>144</v>
      </c>
      <c r="AU166" s="143" t="s">
        <v>83</v>
      </c>
      <c r="AY166" s="12" t="s">
        <v>143</v>
      </c>
      <c r="BE166" s="86">
        <f>IF(N166="základní",J166,0)</f>
        <v>0</v>
      </c>
      <c r="BF166" s="86">
        <f>IF(N166="snížená",J166,0)</f>
        <v>0</v>
      </c>
      <c r="BG166" s="86">
        <f>IF(N166="zákl. přenesená",J166,0)</f>
        <v>0</v>
      </c>
      <c r="BH166" s="86">
        <f>IF(N166="sníž. přenesená",J166,0)</f>
        <v>0</v>
      </c>
      <c r="BI166" s="86">
        <f>IF(N166="nulová",J166,0)</f>
        <v>0</v>
      </c>
      <c r="BJ166" s="12" t="s">
        <v>83</v>
      </c>
      <c r="BK166" s="86">
        <f>ROUND(I166*H166,2)</f>
        <v>0</v>
      </c>
      <c r="BL166" s="12" t="s">
        <v>148</v>
      </c>
      <c r="BM166" s="143" t="s">
        <v>1467</v>
      </c>
    </row>
    <row r="167" spans="2:65" s="1" customFormat="1">
      <c r="B167" s="26"/>
      <c r="D167" s="144" t="s">
        <v>150</v>
      </c>
      <c r="F167" s="145" t="s">
        <v>1340</v>
      </c>
      <c r="L167" s="26"/>
      <c r="M167" s="146"/>
      <c r="T167" s="50"/>
      <c r="AT167" s="12" t="s">
        <v>150</v>
      </c>
      <c r="AU167" s="12" t="s">
        <v>83</v>
      </c>
    </row>
    <row r="168" spans="2:65" s="1" customFormat="1" ht="16.5" customHeight="1">
      <c r="B168" s="132"/>
      <c r="C168" s="147" t="s">
        <v>296</v>
      </c>
      <c r="D168" s="147" t="s">
        <v>166</v>
      </c>
      <c r="E168" s="148" t="s">
        <v>1342</v>
      </c>
      <c r="F168" s="149" t="s">
        <v>1343</v>
      </c>
      <c r="G168" s="150" t="s">
        <v>147</v>
      </c>
      <c r="H168" s="151">
        <v>2</v>
      </c>
      <c r="I168" s="152"/>
      <c r="J168" s="152">
        <f>ROUND(I168*H168,2)</f>
        <v>0</v>
      </c>
      <c r="K168" s="153"/>
      <c r="L168" s="154"/>
      <c r="M168" s="155" t="s">
        <v>1</v>
      </c>
      <c r="N168" s="156" t="s">
        <v>40</v>
      </c>
      <c r="O168" s="141">
        <v>0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169</v>
      </c>
      <c r="AT168" s="143" t="s">
        <v>166</v>
      </c>
      <c r="AU168" s="143" t="s">
        <v>83</v>
      </c>
      <c r="AY168" s="12" t="s">
        <v>143</v>
      </c>
      <c r="BE168" s="86">
        <f>IF(N168="základní",J168,0)</f>
        <v>0</v>
      </c>
      <c r="BF168" s="86">
        <f>IF(N168="snížená",J168,0)</f>
        <v>0</v>
      </c>
      <c r="BG168" s="86">
        <f>IF(N168="zákl. přenesená",J168,0)</f>
        <v>0</v>
      </c>
      <c r="BH168" s="86">
        <f>IF(N168="sníž. přenesená",J168,0)</f>
        <v>0</v>
      </c>
      <c r="BI168" s="86">
        <f>IF(N168="nulová",J168,0)</f>
        <v>0</v>
      </c>
      <c r="BJ168" s="12" t="s">
        <v>83</v>
      </c>
      <c r="BK168" s="86">
        <f>ROUND(I168*H168,2)</f>
        <v>0</v>
      </c>
      <c r="BL168" s="12" t="s">
        <v>148</v>
      </c>
      <c r="BM168" s="143" t="s">
        <v>1468</v>
      </c>
    </row>
    <row r="169" spans="2:65" s="1" customFormat="1" ht="24.15" customHeight="1">
      <c r="B169" s="132"/>
      <c r="C169" s="133" t="s">
        <v>277</v>
      </c>
      <c r="D169" s="133" t="s">
        <v>144</v>
      </c>
      <c r="E169" s="134" t="s">
        <v>1469</v>
      </c>
      <c r="F169" s="135" t="s">
        <v>1470</v>
      </c>
      <c r="G169" s="136" t="s">
        <v>147</v>
      </c>
      <c r="H169" s="137">
        <v>1</v>
      </c>
      <c r="I169" s="138"/>
      <c r="J169" s="138">
        <f>ROUND(I169*H169,2)</f>
        <v>0</v>
      </c>
      <c r="K169" s="139"/>
      <c r="L169" s="26"/>
      <c r="M169" s="140" t="s">
        <v>1</v>
      </c>
      <c r="N169" s="113" t="s">
        <v>40</v>
      </c>
      <c r="O169" s="141">
        <v>0.17499999999999999</v>
      </c>
      <c r="P169" s="141">
        <f>O169*H169</f>
        <v>0.17499999999999999</v>
      </c>
      <c r="Q169" s="141">
        <v>0</v>
      </c>
      <c r="R169" s="141">
        <f>Q169*H169</f>
        <v>0</v>
      </c>
      <c r="S169" s="141">
        <v>1.5E-3</v>
      </c>
      <c r="T169" s="142">
        <f>S169*H169</f>
        <v>1.5E-3</v>
      </c>
      <c r="AR169" s="143" t="s">
        <v>148</v>
      </c>
      <c r="AT169" s="143" t="s">
        <v>144</v>
      </c>
      <c r="AU169" s="143" t="s">
        <v>83</v>
      </c>
      <c r="AY169" s="12" t="s">
        <v>143</v>
      </c>
      <c r="BE169" s="86">
        <f>IF(N169="základní",J169,0)</f>
        <v>0</v>
      </c>
      <c r="BF169" s="86">
        <f>IF(N169="snížená",J169,0)</f>
        <v>0</v>
      </c>
      <c r="BG169" s="86">
        <f>IF(N169="zákl. přenesená",J169,0)</f>
        <v>0</v>
      </c>
      <c r="BH169" s="86">
        <f>IF(N169="sníž. přenesená",J169,0)</f>
        <v>0</v>
      </c>
      <c r="BI169" s="86">
        <f>IF(N169="nulová",J169,0)</f>
        <v>0</v>
      </c>
      <c r="BJ169" s="12" t="s">
        <v>83</v>
      </c>
      <c r="BK169" s="86">
        <f>ROUND(I169*H169,2)</f>
        <v>0</v>
      </c>
      <c r="BL169" s="12" t="s">
        <v>148</v>
      </c>
      <c r="BM169" s="143" t="s">
        <v>1471</v>
      </c>
    </row>
    <row r="170" spans="2:65" s="1" customFormat="1">
      <c r="B170" s="26"/>
      <c r="D170" s="144" t="s">
        <v>150</v>
      </c>
      <c r="F170" s="145" t="s">
        <v>1472</v>
      </c>
      <c r="L170" s="26"/>
      <c r="M170" s="146"/>
      <c r="T170" s="50"/>
      <c r="AT170" s="12" t="s">
        <v>150</v>
      </c>
      <c r="AU170" s="12" t="s">
        <v>83</v>
      </c>
    </row>
    <row r="171" spans="2:65" s="1" customFormat="1" ht="33" customHeight="1">
      <c r="B171" s="132"/>
      <c r="C171" s="133" t="s">
        <v>282</v>
      </c>
      <c r="D171" s="133" t="s">
        <v>144</v>
      </c>
      <c r="E171" s="134" t="s">
        <v>1473</v>
      </c>
      <c r="F171" s="135" t="s">
        <v>1474</v>
      </c>
      <c r="G171" s="136" t="s">
        <v>147</v>
      </c>
      <c r="H171" s="137">
        <v>4</v>
      </c>
      <c r="I171" s="138"/>
      <c r="J171" s="138">
        <f>ROUND(I171*H171,2)</f>
        <v>0</v>
      </c>
      <c r="K171" s="139"/>
      <c r="L171" s="26"/>
      <c r="M171" s="140" t="s">
        <v>1</v>
      </c>
      <c r="N171" s="113" t="s">
        <v>40</v>
      </c>
      <c r="O171" s="141">
        <v>0.23200000000000001</v>
      </c>
      <c r="P171" s="141">
        <f>O171*H171</f>
        <v>0.92800000000000005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148</v>
      </c>
      <c r="AT171" s="143" t="s">
        <v>144</v>
      </c>
      <c r="AU171" s="143" t="s">
        <v>83</v>
      </c>
      <c r="AY171" s="12" t="s">
        <v>143</v>
      </c>
      <c r="BE171" s="86">
        <f>IF(N171="základní",J171,0)</f>
        <v>0</v>
      </c>
      <c r="BF171" s="86">
        <f>IF(N171="snížená",J171,0)</f>
        <v>0</v>
      </c>
      <c r="BG171" s="86">
        <f>IF(N171="zákl. přenesená",J171,0)</f>
        <v>0</v>
      </c>
      <c r="BH171" s="86">
        <f>IF(N171="sníž. přenesená",J171,0)</f>
        <v>0</v>
      </c>
      <c r="BI171" s="86">
        <f>IF(N171="nulová",J171,0)</f>
        <v>0</v>
      </c>
      <c r="BJ171" s="12" t="s">
        <v>83</v>
      </c>
      <c r="BK171" s="86">
        <f>ROUND(I171*H171,2)</f>
        <v>0</v>
      </c>
      <c r="BL171" s="12" t="s">
        <v>148</v>
      </c>
      <c r="BM171" s="143" t="s">
        <v>1475</v>
      </c>
    </row>
    <row r="172" spans="2:65" s="1" customFormat="1">
      <c r="B172" s="26"/>
      <c r="D172" s="144" t="s">
        <v>150</v>
      </c>
      <c r="F172" s="145" t="s">
        <v>1476</v>
      </c>
      <c r="L172" s="26"/>
      <c r="M172" s="146"/>
      <c r="T172" s="50"/>
      <c r="AT172" s="12" t="s">
        <v>150</v>
      </c>
      <c r="AU172" s="12" t="s">
        <v>83</v>
      </c>
    </row>
    <row r="173" spans="2:65" s="1" customFormat="1" ht="24.15" customHeight="1">
      <c r="B173" s="132"/>
      <c r="C173" s="133" t="s">
        <v>308</v>
      </c>
      <c r="D173" s="133" t="s">
        <v>144</v>
      </c>
      <c r="E173" s="134" t="s">
        <v>974</v>
      </c>
      <c r="F173" s="135" t="s">
        <v>975</v>
      </c>
      <c r="G173" s="136" t="s">
        <v>147</v>
      </c>
      <c r="H173" s="137">
        <v>1</v>
      </c>
      <c r="I173" s="138"/>
      <c r="J173" s="138">
        <f>ROUND(I173*H173,2)</f>
        <v>0</v>
      </c>
      <c r="K173" s="139"/>
      <c r="L173" s="26"/>
      <c r="M173" s="140" t="s">
        <v>1</v>
      </c>
      <c r="N173" s="113" t="s">
        <v>40</v>
      </c>
      <c r="O173" s="141">
        <v>0.318</v>
      </c>
      <c r="P173" s="141">
        <f>O173*H173</f>
        <v>0.318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148</v>
      </c>
      <c r="AT173" s="143" t="s">
        <v>144</v>
      </c>
      <c r="AU173" s="143" t="s">
        <v>83</v>
      </c>
      <c r="AY173" s="12" t="s">
        <v>143</v>
      </c>
      <c r="BE173" s="86">
        <f>IF(N173="základní",J173,0)</f>
        <v>0</v>
      </c>
      <c r="BF173" s="86">
        <f>IF(N173="snížená",J173,0)</f>
        <v>0</v>
      </c>
      <c r="BG173" s="86">
        <f>IF(N173="zákl. přenesená",J173,0)</f>
        <v>0</v>
      </c>
      <c r="BH173" s="86">
        <f>IF(N173="sníž. přenesená",J173,0)</f>
        <v>0</v>
      </c>
      <c r="BI173" s="86">
        <f>IF(N173="nulová",J173,0)</f>
        <v>0</v>
      </c>
      <c r="BJ173" s="12" t="s">
        <v>83</v>
      </c>
      <c r="BK173" s="86">
        <f>ROUND(I173*H173,2)</f>
        <v>0</v>
      </c>
      <c r="BL173" s="12" t="s">
        <v>148</v>
      </c>
      <c r="BM173" s="143" t="s">
        <v>1477</v>
      </c>
    </row>
    <row r="174" spans="2:65" s="1" customFormat="1">
      <c r="B174" s="26"/>
      <c r="D174" s="144" t="s">
        <v>150</v>
      </c>
      <c r="F174" s="145" t="s">
        <v>977</v>
      </c>
      <c r="L174" s="26"/>
      <c r="M174" s="146"/>
      <c r="T174" s="50"/>
      <c r="AT174" s="12" t="s">
        <v>150</v>
      </c>
      <c r="AU174" s="12" t="s">
        <v>83</v>
      </c>
    </row>
    <row r="175" spans="2:65" s="1" customFormat="1" ht="391.5" customHeight="1">
      <c r="B175" s="132"/>
      <c r="C175" s="147" t="s">
        <v>313</v>
      </c>
      <c r="D175" s="147" t="s">
        <v>166</v>
      </c>
      <c r="E175" s="148" t="s">
        <v>1478</v>
      </c>
      <c r="F175" s="149" t="s">
        <v>1479</v>
      </c>
      <c r="G175" s="150" t="s">
        <v>147</v>
      </c>
      <c r="H175" s="151">
        <v>1</v>
      </c>
      <c r="I175" s="152"/>
      <c r="J175" s="152">
        <f>ROUND(I175*H175,2)</f>
        <v>0</v>
      </c>
      <c r="K175" s="153"/>
      <c r="L175" s="154"/>
      <c r="M175" s="155" t="s">
        <v>1</v>
      </c>
      <c r="N175" s="156" t="s">
        <v>40</v>
      </c>
      <c r="O175" s="141">
        <v>0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169</v>
      </c>
      <c r="AT175" s="143" t="s">
        <v>166</v>
      </c>
      <c r="AU175" s="143" t="s">
        <v>83</v>
      </c>
      <c r="AY175" s="12" t="s">
        <v>143</v>
      </c>
      <c r="BE175" s="86">
        <f>IF(N175="základní",J175,0)</f>
        <v>0</v>
      </c>
      <c r="BF175" s="86">
        <f>IF(N175="snížená",J175,0)</f>
        <v>0</v>
      </c>
      <c r="BG175" s="86">
        <f>IF(N175="zákl. přenesená",J175,0)</f>
        <v>0</v>
      </c>
      <c r="BH175" s="86">
        <f>IF(N175="sníž. přenesená",J175,0)</f>
        <v>0</v>
      </c>
      <c r="BI175" s="86">
        <f>IF(N175="nulová",J175,0)</f>
        <v>0</v>
      </c>
      <c r="BJ175" s="12" t="s">
        <v>83</v>
      </c>
      <c r="BK175" s="86">
        <f>ROUND(I175*H175,2)</f>
        <v>0</v>
      </c>
      <c r="BL175" s="12" t="s">
        <v>148</v>
      </c>
      <c r="BM175" s="143" t="s">
        <v>1480</v>
      </c>
    </row>
    <row r="176" spans="2:65" s="1" customFormat="1" ht="24.15" customHeight="1">
      <c r="B176" s="132"/>
      <c r="C176" s="133" t="s">
        <v>318</v>
      </c>
      <c r="D176" s="133" t="s">
        <v>144</v>
      </c>
      <c r="E176" s="134" t="s">
        <v>1481</v>
      </c>
      <c r="F176" s="135" t="s">
        <v>1482</v>
      </c>
      <c r="G176" s="136" t="s">
        <v>147</v>
      </c>
      <c r="H176" s="137">
        <v>3</v>
      </c>
      <c r="I176" s="138"/>
      <c r="J176" s="138">
        <f>ROUND(I176*H176,2)</f>
        <v>0</v>
      </c>
      <c r="K176" s="139"/>
      <c r="L176" s="26"/>
      <c r="M176" s="140" t="s">
        <v>1</v>
      </c>
      <c r="N176" s="113" t="s">
        <v>40</v>
      </c>
      <c r="O176" s="141">
        <v>0.35</v>
      </c>
      <c r="P176" s="141">
        <f>O176*H176</f>
        <v>1.0499999999999998</v>
      </c>
      <c r="Q176" s="141">
        <v>0</v>
      </c>
      <c r="R176" s="141">
        <f>Q176*H176</f>
        <v>0</v>
      </c>
      <c r="S176" s="141">
        <v>2.3E-3</v>
      </c>
      <c r="T176" s="142">
        <f>S176*H176</f>
        <v>6.8999999999999999E-3</v>
      </c>
      <c r="AR176" s="143" t="s">
        <v>148</v>
      </c>
      <c r="AT176" s="143" t="s">
        <v>144</v>
      </c>
      <c r="AU176" s="143" t="s">
        <v>83</v>
      </c>
      <c r="AY176" s="12" t="s">
        <v>143</v>
      </c>
      <c r="BE176" s="86">
        <f>IF(N176="základní",J176,0)</f>
        <v>0</v>
      </c>
      <c r="BF176" s="86">
        <f>IF(N176="snížená",J176,0)</f>
        <v>0</v>
      </c>
      <c r="BG176" s="86">
        <f>IF(N176="zákl. přenesená",J176,0)</f>
        <v>0</v>
      </c>
      <c r="BH176" s="86">
        <f>IF(N176="sníž. přenesená",J176,0)</f>
        <v>0</v>
      </c>
      <c r="BI176" s="86">
        <f>IF(N176="nulová",J176,0)</f>
        <v>0</v>
      </c>
      <c r="BJ176" s="12" t="s">
        <v>83</v>
      </c>
      <c r="BK176" s="86">
        <f>ROUND(I176*H176,2)</f>
        <v>0</v>
      </c>
      <c r="BL176" s="12" t="s">
        <v>148</v>
      </c>
      <c r="BM176" s="143" t="s">
        <v>1483</v>
      </c>
    </row>
    <row r="177" spans="2:65" s="1" customFormat="1">
      <c r="B177" s="26"/>
      <c r="D177" s="144" t="s">
        <v>150</v>
      </c>
      <c r="F177" s="145" t="s">
        <v>1484</v>
      </c>
      <c r="L177" s="26"/>
      <c r="M177" s="146"/>
      <c r="T177" s="50"/>
      <c r="AT177" s="12" t="s">
        <v>150</v>
      </c>
      <c r="AU177" s="12" t="s">
        <v>83</v>
      </c>
    </row>
    <row r="178" spans="2:65" s="1" customFormat="1" ht="24.15" customHeight="1">
      <c r="B178" s="132"/>
      <c r="C178" s="133" t="s">
        <v>323</v>
      </c>
      <c r="D178" s="133" t="s">
        <v>144</v>
      </c>
      <c r="E178" s="134" t="s">
        <v>1485</v>
      </c>
      <c r="F178" s="135" t="s">
        <v>1486</v>
      </c>
      <c r="G178" s="136" t="s">
        <v>147</v>
      </c>
      <c r="H178" s="137">
        <v>3</v>
      </c>
      <c r="I178" s="138"/>
      <c r="J178" s="138">
        <f>ROUND(I178*H178,2)</f>
        <v>0</v>
      </c>
      <c r="K178" s="139"/>
      <c r="L178" s="26"/>
      <c r="M178" s="140" t="s">
        <v>1</v>
      </c>
      <c r="N178" s="113" t="s">
        <v>40</v>
      </c>
      <c r="O178" s="141">
        <v>0.55000000000000004</v>
      </c>
      <c r="P178" s="141">
        <f>O178*H178</f>
        <v>1.6500000000000001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148</v>
      </c>
      <c r="AT178" s="143" t="s">
        <v>144</v>
      </c>
      <c r="AU178" s="143" t="s">
        <v>83</v>
      </c>
      <c r="AY178" s="12" t="s">
        <v>143</v>
      </c>
      <c r="BE178" s="86">
        <f>IF(N178="základní",J178,0)</f>
        <v>0</v>
      </c>
      <c r="BF178" s="86">
        <f>IF(N178="snížená",J178,0)</f>
        <v>0</v>
      </c>
      <c r="BG178" s="86">
        <f>IF(N178="zákl. přenesená",J178,0)</f>
        <v>0</v>
      </c>
      <c r="BH178" s="86">
        <f>IF(N178="sníž. přenesená",J178,0)</f>
        <v>0</v>
      </c>
      <c r="BI178" s="86">
        <f>IF(N178="nulová",J178,0)</f>
        <v>0</v>
      </c>
      <c r="BJ178" s="12" t="s">
        <v>83</v>
      </c>
      <c r="BK178" s="86">
        <f>ROUND(I178*H178,2)</f>
        <v>0</v>
      </c>
      <c r="BL178" s="12" t="s">
        <v>148</v>
      </c>
      <c r="BM178" s="143" t="s">
        <v>1487</v>
      </c>
    </row>
    <row r="179" spans="2:65" s="1" customFormat="1">
      <c r="B179" s="26"/>
      <c r="D179" s="144" t="s">
        <v>150</v>
      </c>
      <c r="F179" s="145" t="s">
        <v>1488</v>
      </c>
      <c r="L179" s="26"/>
      <c r="M179" s="146"/>
      <c r="T179" s="50"/>
      <c r="AT179" s="12" t="s">
        <v>150</v>
      </c>
      <c r="AU179" s="12" t="s">
        <v>83</v>
      </c>
    </row>
    <row r="180" spans="2:65" s="1" customFormat="1" ht="37.799999999999997" customHeight="1">
      <c r="B180" s="132"/>
      <c r="C180" s="133" t="s">
        <v>328</v>
      </c>
      <c r="D180" s="133" t="s">
        <v>144</v>
      </c>
      <c r="E180" s="134" t="s">
        <v>1489</v>
      </c>
      <c r="F180" s="135" t="s">
        <v>1490</v>
      </c>
      <c r="G180" s="136" t="s">
        <v>234</v>
      </c>
      <c r="H180" s="137">
        <v>1.6</v>
      </c>
      <c r="I180" s="138"/>
      <c r="J180" s="138">
        <f>ROUND(I180*H180,2)</f>
        <v>0</v>
      </c>
      <c r="K180" s="139"/>
      <c r="L180" s="26"/>
      <c r="M180" s="140" t="s">
        <v>1</v>
      </c>
      <c r="N180" s="113" t="s">
        <v>40</v>
      </c>
      <c r="O180" s="141">
        <v>0.628</v>
      </c>
      <c r="P180" s="141">
        <f>O180*H180</f>
        <v>1.0048000000000001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148</v>
      </c>
      <c r="AT180" s="143" t="s">
        <v>144</v>
      </c>
      <c r="AU180" s="143" t="s">
        <v>83</v>
      </c>
      <c r="AY180" s="12" t="s">
        <v>143</v>
      </c>
      <c r="BE180" s="86">
        <f>IF(N180="základní",J180,0)</f>
        <v>0</v>
      </c>
      <c r="BF180" s="86">
        <f>IF(N180="snížená",J180,0)</f>
        <v>0</v>
      </c>
      <c r="BG180" s="86">
        <f>IF(N180="zákl. přenesená",J180,0)</f>
        <v>0</v>
      </c>
      <c r="BH180" s="86">
        <f>IF(N180="sníž. přenesená",J180,0)</f>
        <v>0</v>
      </c>
      <c r="BI180" s="86">
        <f>IF(N180="nulová",J180,0)</f>
        <v>0</v>
      </c>
      <c r="BJ180" s="12" t="s">
        <v>83</v>
      </c>
      <c r="BK180" s="86">
        <f>ROUND(I180*H180,2)</f>
        <v>0</v>
      </c>
      <c r="BL180" s="12" t="s">
        <v>148</v>
      </c>
      <c r="BM180" s="143" t="s">
        <v>1491</v>
      </c>
    </row>
    <row r="181" spans="2:65" s="1" customFormat="1">
      <c r="B181" s="26"/>
      <c r="D181" s="144" t="s">
        <v>150</v>
      </c>
      <c r="F181" s="145" t="s">
        <v>1492</v>
      </c>
      <c r="L181" s="26"/>
      <c r="M181" s="146"/>
      <c r="T181" s="50"/>
      <c r="AT181" s="12" t="s">
        <v>150</v>
      </c>
      <c r="AU181" s="12" t="s">
        <v>83</v>
      </c>
    </row>
    <row r="182" spans="2:65" s="1" customFormat="1" ht="24.15" customHeight="1">
      <c r="B182" s="132"/>
      <c r="C182" s="133" t="s">
        <v>330</v>
      </c>
      <c r="D182" s="133" t="s">
        <v>144</v>
      </c>
      <c r="E182" s="134" t="s">
        <v>1493</v>
      </c>
      <c r="F182" s="135" t="s">
        <v>1494</v>
      </c>
      <c r="G182" s="136" t="s">
        <v>147</v>
      </c>
      <c r="H182" s="137">
        <v>1</v>
      </c>
      <c r="I182" s="138"/>
      <c r="J182" s="138">
        <f>ROUND(I182*H182,2)</f>
        <v>0</v>
      </c>
      <c r="K182" s="139"/>
      <c r="L182" s="26"/>
      <c r="M182" s="140" t="s">
        <v>1</v>
      </c>
      <c r="N182" s="113" t="s">
        <v>40</v>
      </c>
      <c r="O182" s="141">
        <v>0.253</v>
      </c>
      <c r="P182" s="141">
        <f>O182*H182</f>
        <v>0.253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148</v>
      </c>
      <c r="AT182" s="143" t="s">
        <v>144</v>
      </c>
      <c r="AU182" s="143" t="s">
        <v>83</v>
      </c>
      <c r="AY182" s="12" t="s">
        <v>143</v>
      </c>
      <c r="BE182" s="86">
        <f>IF(N182="základní",J182,0)</f>
        <v>0</v>
      </c>
      <c r="BF182" s="86">
        <f>IF(N182="snížená",J182,0)</f>
        <v>0</v>
      </c>
      <c r="BG182" s="86">
        <f>IF(N182="zákl. přenesená",J182,0)</f>
        <v>0</v>
      </c>
      <c r="BH182" s="86">
        <f>IF(N182="sníž. přenesená",J182,0)</f>
        <v>0</v>
      </c>
      <c r="BI182" s="86">
        <f>IF(N182="nulová",J182,0)</f>
        <v>0</v>
      </c>
      <c r="BJ182" s="12" t="s">
        <v>83</v>
      </c>
      <c r="BK182" s="86">
        <f>ROUND(I182*H182,2)</f>
        <v>0</v>
      </c>
      <c r="BL182" s="12" t="s">
        <v>148</v>
      </c>
      <c r="BM182" s="143" t="s">
        <v>1495</v>
      </c>
    </row>
    <row r="183" spans="2:65" s="1" customFormat="1">
      <c r="B183" s="26"/>
      <c r="D183" s="144" t="s">
        <v>150</v>
      </c>
      <c r="F183" s="145" t="s">
        <v>1496</v>
      </c>
      <c r="L183" s="26"/>
      <c r="M183" s="146"/>
      <c r="T183" s="50"/>
      <c r="AT183" s="12" t="s">
        <v>150</v>
      </c>
      <c r="AU183" s="12" t="s">
        <v>83</v>
      </c>
    </row>
    <row r="184" spans="2:65" s="1" customFormat="1" ht="16.5" customHeight="1">
      <c r="B184" s="132"/>
      <c r="C184" s="147" t="s">
        <v>253</v>
      </c>
      <c r="D184" s="147" t="s">
        <v>166</v>
      </c>
      <c r="E184" s="148" t="s">
        <v>1497</v>
      </c>
      <c r="F184" s="149" t="s">
        <v>1498</v>
      </c>
      <c r="G184" s="150" t="s">
        <v>147</v>
      </c>
      <c r="H184" s="151">
        <v>1</v>
      </c>
      <c r="I184" s="152"/>
      <c r="J184" s="152">
        <f>ROUND(I184*H184,2)</f>
        <v>0</v>
      </c>
      <c r="K184" s="153"/>
      <c r="L184" s="154"/>
      <c r="M184" s="155" t="s">
        <v>1</v>
      </c>
      <c r="N184" s="156" t="s">
        <v>40</v>
      </c>
      <c r="O184" s="141">
        <v>0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169</v>
      </c>
      <c r="AT184" s="143" t="s">
        <v>166</v>
      </c>
      <c r="AU184" s="143" t="s">
        <v>83</v>
      </c>
      <c r="AY184" s="12" t="s">
        <v>143</v>
      </c>
      <c r="BE184" s="86">
        <f>IF(N184="základní",J184,0)</f>
        <v>0</v>
      </c>
      <c r="BF184" s="86">
        <f>IF(N184="snížená",J184,0)</f>
        <v>0</v>
      </c>
      <c r="BG184" s="86">
        <f>IF(N184="zákl. přenesená",J184,0)</f>
        <v>0</v>
      </c>
      <c r="BH184" s="86">
        <f>IF(N184="sníž. přenesená",J184,0)</f>
        <v>0</v>
      </c>
      <c r="BI184" s="86">
        <f>IF(N184="nulová",J184,0)</f>
        <v>0</v>
      </c>
      <c r="BJ184" s="12" t="s">
        <v>83</v>
      </c>
      <c r="BK184" s="86">
        <f>ROUND(I184*H184,2)</f>
        <v>0</v>
      </c>
      <c r="BL184" s="12" t="s">
        <v>148</v>
      </c>
      <c r="BM184" s="143" t="s">
        <v>1499</v>
      </c>
    </row>
    <row r="185" spans="2:65" s="1" customFormat="1" ht="37.799999999999997" customHeight="1">
      <c r="B185" s="132"/>
      <c r="C185" s="133" t="s">
        <v>354</v>
      </c>
      <c r="D185" s="133" t="s">
        <v>144</v>
      </c>
      <c r="E185" s="134" t="s">
        <v>1500</v>
      </c>
      <c r="F185" s="135" t="s">
        <v>1501</v>
      </c>
      <c r="G185" s="136" t="s">
        <v>147</v>
      </c>
      <c r="H185" s="137">
        <v>1</v>
      </c>
      <c r="I185" s="138"/>
      <c r="J185" s="138">
        <f>ROUND(I185*H185,2)</f>
        <v>0</v>
      </c>
      <c r="K185" s="139"/>
      <c r="L185" s="26"/>
      <c r="M185" s="140" t="s">
        <v>1</v>
      </c>
      <c r="N185" s="113" t="s">
        <v>40</v>
      </c>
      <c r="O185" s="141">
        <v>0.34399999999999997</v>
      </c>
      <c r="P185" s="141">
        <f>O185*H185</f>
        <v>0.34399999999999997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148</v>
      </c>
      <c r="AT185" s="143" t="s">
        <v>144</v>
      </c>
      <c r="AU185" s="143" t="s">
        <v>83</v>
      </c>
      <c r="AY185" s="12" t="s">
        <v>143</v>
      </c>
      <c r="BE185" s="86">
        <f>IF(N185="základní",J185,0)</f>
        <v>0</v>
      </c>
      <c r="BF185" s="86">
        <f>IF(N185="snížená",J185,0)</f>
        <v>0</v>
      </c>
      <c r="BG185" s="86">
        <f>IF(N185="zákl. přenesená",J185,0)</f>
        <v>0</v>
      </c>
      <c r="BH185" s="86">
        <f>IF(N185="sníž. přenesená",J185,0)</f>
        <v>0</v>
      </c>
      <c r="BI185" s="86">
        <f>IF(N185="nulová",J185,0)</f>
        <v>0</v>
      </c>
      <c r="BJ185" s="12" t="s">
        <v>83</v>
      </c>
      <c r="BK185" s="86">
        <f>ROUND(I185*H185,2)</f>
        <v>0</v>
      </c>
      <c r="BL185" s="12" t="s">
        <v>148</v>
      </c>
      <c r="BM185" s="143" t="s">
        <v>1502</v>
      </c>
    </row>
    <row r="186" spans="2:65" s="1" customFormat="1">
      <c r="B186" s="26"/>
      <c r="D186" s="144" t="s">
        <v>150</v>
      </c>
      <c r="F186" s="145" t="s">
        <v>1503</v>
      </c>
      <c r="L186" s="26"/>
      <c r="M186" s="146"/>
      <c r="T186" s="50"/>
      <c r="AT186" s="12" t="s">
        <v>150</v>
      </c>
      <c r="AU186" s="12" t="s">
        <v>83</v>
      </c>
    </row>
    <row r="187" spans="2:65" s="1" customFormat="1" ht="6.9" customHeight="1">
      <c r="B187" s="38"/>
      <c r="C187" s="39"/>
      <c r="D187" s="39"/>
      <c r="E187" s="39"/>
      <c r="F187" s="39"/>
      <c r="G187" s="39"/>
      <c r="H187" s="39"/>
      <c r="I187" s="39"/>
      <c r="J187" s="39"/>
      <c r="K187" s="39"/>
      <c r="L187" s="26"/>
    </row>
  </sheetData>
  <autoFilter ref="C121:K186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5" r:id="rId1" xr:uid="{00000000-0004-0000-0200-000000000000}"/>
    <hyperlink ref="F134" r:id="rId2" xr:uid="{00000000-0004-0000-0200-000001000000}"/>
    <hyperlink ref="F136" r:id="rId3" xr:uid="{00000000-0004-0000-0200-000002000000}"/>
    <hyperlink ref="F138" r:id="rId4" xr:uid="{00000000-0004-0000-0200-000003000000}"/>
    <hyperlink ref="F143" r:id="rId5" xr:uid="{00000000-0004-0000-0200-000004000000}"/>
    <hyperlink ref="F145" r:id="rId6" xr:uid="{00000000-0004-0000-0200-000005000000}"/>
    <hyperlink ref="F147" r:id="rId7" xr:uid="{00000000-0004-0000-0200-000006000000}"/>
    <hyperlink ref="F151" r:id="rId8" xr:uid="{00000000-0004-0000-0200-000007000000}"/>
    <hyperlink ref="F154" r:id="rId9" xr:uid="{00000000-0004-0000-0200-000008000000}"/>
    <hyperlink ref="F157" r:id="rId10" xr:uid="{00000000-0004-0000-0200-000009000000}"/>
    <hyperlink ref="F161" r:id="rId11" xr:uid="{00000000-0004-0000-0200-00000A000000}"/>
    <hyperlink ref="F163" r:id="rId12" xr:uid="{00000000-0004-0000-0200-00000B000000}"/>
    <hyperlink ref="F165" r:id="rId13" xr:uid="{00000000-0004-0000-0200-00000C000000}"/>
    <hyperlink ref="F167" r:id="rId14" xr:uid="{00000000-0004-0000-0200-00000D000000}"/>
    <hyperlink ref="F170" r:id="rId15" xr:uid="{00000000-0004-0000-0200-00000E000000}"/>
    <hyperlink ref="F172" r:id="rId16" xr:uid="{00000000-0004-0000-0200-00000F000000}"/>
    <hyperlink ref="F174" r:id="rId17" xr:uid="{00000000-0004-0000-0200-000010000000}"/>
    <hyperlink ref="F177" r:id="rId18" xr:uid="{00000000-0004-0000-0200-000011000000}"/>
    <hyperlink ref="F179" r:id="rId19" xr:uid="{00000000-0004-0000-0200-000012000000}"/>
    <hyperlink ref="F181" r:id="rId20" xr:uid="{00000000-0004-0000-0200-000013000000}"/>
    <hyperlink ref="F183" r:id="rId21" xr:uid="{00000000-0004-0000-0200-000014000000}"/>
    <hyperlink ref="F186" r:id="rId22" xr:uid="{00000000-0004-0000-02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01 - Instalace kabelov...</vt:lpstr>
      <vt:lpstr>SO 02 - Instalace kabel. ...</vt:lpstr>
      <vt:lpstr>'Rekapitulace stavby'!Názvy_tisku</vt:lpstr>
      <vt:lpstr>'SO 01 - Instalace kabelov...'!Názvy_tisku</vt:lpstr>
      <vt:lpstr>'SO 02 - Instalace kabel. ...'!Názvy_tisku</vt:lpstr>
      <vt:lpstr>'Rekapitulace stavby'!Oblast_tisku</vt:lpstr>
      <vt:lpstr>'SO 01 - Instalace kabelov...'!Oblast_tisku</vt:lpstr>
      <vt:lpstr>'SO 02 - Instalace kabel.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Kazimír</dc:creator>
  <cp:lastModifiedBy>Mgr. Martin Chroust</cp:lastModifiedBy>
  <dcterms:created xsi:type="dcterms:W3CDTF">2024-11-18T06:48:56Z</dcterms:created>
  <dcterms:modified xsi:type="dcterms:W3CDTF">2024-12-18T12:52:03Z</dcterms:modified>
</cp:coreProperties>
</file>