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chroust\Documents\Samospráva\Stavby\Dotace\2024\IROP - Cyklo Fukov II a III etapa a Cyklo Harta\Realizace\VŘ\"/>
    </mc:Choice>
  </mc:AlternateContent>
  <xr:revisionPtr revIDLastSave="0" documentId="13_ncr:1_{1EED0D59-4863-4380-82B7-597A9B531914}" xr6:coauthVersionLast="47" xr6:coauthVersionMax="47" xr10:uidLastSave="{00000000-0000-0000-0000-000000000000}"/>
  <bookViews>
    <workbookView xWindow="-108" yWindow="-108" windowWidth="23256" windowHeight="12576" firstSheet="2" activeTab="8" xr2:uid="{00000000-000D-0000-FFFF-FFFF00000000}"/>
  </bookViews>
  <sheets>
    <sheet name="Rekapitulace" sheetId="1" r:id="rId1"/>
    <sheet name="NV_SO 000" sheetId="2" r:id="rId2"/>
    <sheet name="NV_SO 101" sheetId="3" r:id="rId3"/>
    <sheet name="NV_SO 131" sheetId="4" r:id="rId4"/>
    <sheet name="PDV_SO 000" sheetId="5" r:id="rId5"/>
    <sheet name="PDV_SO 101" sheetId="6" r:id="rId6"/>
    <sheet name="PV_SO 000" sheetId="7" r:id="rId7"/>
    <sheet name="PV_SO 101" sheetId="8" r:id="rId8"/>
    <sheet name="PV_SO 131" sheetId="9" r:id="rId9"/>
    <sheet name="PV_SO 801" sheetId="10" r:id="rId10"/>
  </sheets>
  <calcPr calcId="181029"/>
  <webPublishing codePage="0"/>
</workbook>
</file>

<file path=xl/calcChain.xml><?xml version="1.0" encoding="utf-8"?>
<calcChain xmlns="http://schemas.openxmlformats.org/spreadsheetml/2006/main">
  <c r="I121" i="8" l="1"/>
  <c r="I3" i="8"/>
  <c r="I22" i="10"/>
  <c r="O22" i="10" s="1"/>
  <c r="I19" i="10"/>
  <c r="O19" i="10" s="1"/>
  <c r="I16" i="10"/>
  <c r="O16" i="10" s="1"/>
  <c r="I13" i="10"/>
  <c r="O13" i="10" s="1"/>
  <c r="I10" i="10"/>
  <c r="O10" i="10" s="1"/>
  <c r="I79" i="9"/>
  <c r="O79" i="9" s="1"/>
  <c r="R78" i="9" s="1"/>
  <c r="O78" i="9" s="1"/>
  <c r="I75" i="9"/>
  <c r="O75" i="9" s="1"/>
  <c r="I72" i="9"/>
  <c r="O72" i="9" s="1"/>
  <c r="Q71" i="9"/>
  <c r="I71" i="9" s="1"/>
  <c r="I68" i="9"/>
  <c r="I64" i="9"/>
  <c r="O64" i="9" s="1"/>
  <c r="I61" i="9"/>
  <c r="O61" i="9" s="1"/>
  <c r="I58" i="9"/>
  <c r="O58" i="9" s="1"/>
  <c r="I55" i="9"/>
  <c r="O55" i="9" s="1"/>
  <c r="I52" i="9"/>
  <c r="O52" i="9" s="1"/>
  <c r="I48" i="9"/>
  <c r="O48" i="9" s="1"/>
  <c r="I45" i="9"/>
  <c r="O45" i="9" s="1"/>
  <c r="I41" i="9"/>
  <c r="O41" i="9" s="1"/>
  <c r="I38" i="9"/>
  <c r="O38" i="9" s="1"/>
  <c r="I34" i="9"/>
  <c r="O34" i="9" s="1"/>
  <c r="I31" i="9"/>
  <c r="O31" i="9" s="1"/>
  <c r="I28" i="9"/>
  <c r="O28" i="9" s="1"/>
  <c r="I25" i="9"/>
  <c r="O25" i="9" s="1"/>
  <c r="I22" i="9"/>
  <c r="O22" i="9" s="1"/>
  <c r="I19" i="9"/>
  <c r="O19" i="9" s="1"/>
  <c r="I16" i="9"/>
  <c r="O16" i="9" s="1"/>
  <c r="I13" i="9"/>
  <c r="O13" i="9" s="1"/>
  <c r="I10" i="9"/>
  <c r="I155" i="8"/>
  <c r="O155" i="8" s="1"/>
  <c r="I152" i="8"/>
  <c r="O152" i="8" s="1"/>
  <c r="I149" i="8"/>
  <c r="O149" i="8" s="1"/>
  <c r="I146" i="8"/>
  <c r="O146" i="8" s="1"/>
  <c r="I143" i="8"/>
  <c r="O143" i="8" s="1"/>
  <c r="I140" i="8"/>
  <c r="O140" i="8" s="1"/>
  <c r="I137" i="8"/>
  <c r="O137" i="8" s="1"/>
  <c r="I134" i="8"/>
  <c r="O134" i="8" s="1"/>
  <c r="I131" i="8"/>
  <c r="O131" i="8" s="1"/>
  <c r="I128" i="8"/>
  <c r="O128" i="8" s="1"/>
  <c r="I125" i="8"/>
  <c r="O125" i="8" s="1"/>
  <c r="I122" i="8"/>
  <c r="O122" i="8" s="1"/>
  <c r="I118" i="8"/>
  <c r="O118" i="8" s="1"/>
  <c r="R117" i="8" s="1"/>
  <c r="O117" i="8" s="1"/>
  <c r="I114" i="8"/>
  <c r="O114" i="8" s="1"/>
  <c r="I111" i="8"/>
  <c r="O111" i="8" s="1"/>
  <c r="I108" i="8"/>
  <c r="O108" i="8" s="1"/>
  <c r="I105" i="8"/>
  <c r="O105" i="8" s="1"/>
  <c r="I102" i="8"/>
  <c r="O102" i="8" s="1"/>
  <c r="I99" i="8"/>
  <c r="O99" i="8" s="1"/>
  <c r="I96" i="8"/>
  <c r="O96" i="8" s="1"/>
  <c r="I93" i="8"/>
  <c r="O93" i="8" s="1"/>
  <c r="I90" i="8"/>
  <c r="O90" i="8" s="1"/>
  <c r="I87" i="8"/>
  <c r="O87" i="8" s="1"/>
  <c r="I84" i="8"/>
  <c r="O84" i="8" s="1"/>
  <c r="I80" i="8"/>
  <c r="O80" i="8" s="1"/>
  <c r="I77" i="8"/>
  <c r="O77" i="8" s="1"/>
  <c r="I74" i="8"/>
  <c r="O74" i="8" s="1"/>
  <c r="I71" i="8"/>
  <c r="O71" i="8" s="1"/>
  <c r="I68" i="8"/>
  <c r="O68" i="8" s="1"/>
  <c r="I65" i="8"/>
  <c r="O65" i="8" s="1"/>
  <c r="I62" i="8"/>
  <c r="O62" i="8" s="1"/>
  <c r="I58" i="8"/>
  <c r="O58" i="8" s="1"/>
  <c r="I55" i="8"/>
  <c r="O55" i="8" s="1"/>
  <c r="I52" i="8"/>
  <c r="O52" i="8" s="1"/>
  <c r="I49" i="8"/>
  <c r="O49" i="8" s="1"/>
  <c r="I46" i="8"/>
  <c r="O46" i="8" s="1"/>
  <c r="I43" i="8"/>
  <c r="O43" i="8" s="1"/>
  <c r="I40" i="8"/>
  <c r="O40" i="8" s="1"/>
  <c r="I37" i="8"/>
  <c r="O37" i="8" s="1"/>
  <c r="I34" i="8"/>
  <c r="O34" i="8" s="1"/>
  <c r="I31" i="8"/>
  <c r="O31" i="8" s="1"/>
  <c r="I28" i="8"/>
  <c r="O28" i="8" s="1"/>
  <c r="I25" i="8"/>
  <c r="O25" i="8" s="1"/>
  <c r="I22" i="8"/>
  <c r="O22" i="8" s="1"/>
  <c r="I19" i="8"/>
  <c r="O19" i="8" s="1"/>
  <c r="I17" i="8"/>
  <c r="O17" i="8" s="1"/>
  <c r="I13" i="8"/>
  <c r="O13" i="8" s="1"/>
  <c r="I10" i="8"/>
  <c r="O10" i="8" s="1"/>
  <c r="R9" i="8" s="1"/>
  <c r="O9" i="8" s="1"/>
  <c r="I13" i="7"/>
  <c r="O13" i="7" s="1"/>
  <c r="I10" i="7"/>
  <c r="O10" i="7" s="1"/>
  <c r="I14" i="6"/>
  <c r="O14" i="6" s="1"/>
  <c r="R13" i="6" s="1"/>
  <c r="O13" i="6" s="1"/>
  <c r="I10" i="6"/>
  <c r="O10" i="6" s="1"/>
  <c r="R9" i="6" s="1"/>
  <c r="O9" i="6" s="1"/>
  <c r="O2" i="6" s="1"/>
  <c r="D14" i="1" s="1"/>
  <c r="I13" i="5"/>
  <c r="O13" i="5" s="1"/>
  <c r="I10" i="5"/>
  <c r="O10" i="5" s="1"/>
  <c r="I10" i="4"/>
  <c r="O10" i="4" s="1"/>
  <c r="R9" i="4" s="1"/>
  <c r="O9" i="4" s="1"/>
  <c r="O2" i="4" s="1"/>
  <c r="D12" i="1" s="1"/>
  <c r="I13" i="3"/>
  <c r="O13" i="3" s="1"/>
  <c r="I10" i="3"/>
  <c r="O10" i="3" s="1"/>
  <c r="I37" i="2"/>
  <c r="O37" i="2" s="1"/>
  <c r="I34" i="2"/>
  <c r="O34" i="2" s="1"/>
  <c r="I31" i="2"/>
  <c r="O31" i="2" s="1"/>
  <c r="I28" i="2"/>
  <c r="O28" i="2" s="1"/>
  <c r="I25" i="2"/>
  <c r="O25" i="2" s="1"/>
  <c r="I22" i="2"/>
  <c r="O22" i="2" s="1"/>
  <c r="I19" i="2"/>
  <c r="O19" i="2" s="1"/>
  <c r="I16" i="2"/>
  <c r="O16" i="2" s="1"/>
  <c r="I13" i="2"/>
  <c r="O13" i="2" s="1"/>
  <c r="I10" i="2"/>
  <c r="O10" i="2" s="1"/>
  <c r="Q78" i="9" l="1"/>
  <c r="I78" i="9" s="1"/>
  <c r="R16" i="8"/>
  <c r="O16" i="8" s="1"/>
  <c r="R9" i="2"/>
  <c r="O9" i="2" s="1"/>
  <c r="O2" i="2" s="1"/>
  <c r="D10" i="1" s="1"/>
  <c r="Q9" i="3"/>
  <c r="I9" i="3" s="1"/>
  <c r="I3" i="3" s="1"/>
  <c r="C11" i="1" s="1"/>
  <c r="R61" i="8"/>
  <c r="O61" i="8" s="1"/>
  <c r="Q83" i="8"/>
  <c r="I83" i="8" s="1"/>
  <c r="Q121" i="8"/>
  <c r="Q9" i="9"/>
  <c r="I9" i="9" s="1"/>
  <c r="O10" i="9"/>
  <c r="R9" i="9" s="1"/>
  <c r="O9" i="9" s="1"/>
  <c r="Q44" i="9"/>
  <c r="I44" i="9" s="1"/>
  <c r="R51" i="9"/>
  <c r="O51" i="9" s="1"/>
  <c r="R71" i="9"/>
  <c r="O71" i="9" s="1"/>
  <c r="Q61" i="8"/>
  <c r="I61" i="8" s="1"/>
  <c r="Q51" i="9"/>
  <c r="I51" i="9" s="1"/>
  <c r="R9" i="3"/>
  <c r="O9" i="3" s="1"/>
  <c r="O2" i="3" s="1"/>
  <c r="D11" i="1" s="1"/>
  <c r="Q9" i="4"/>
  <c r="I9" i="4" s="1"/>
  <c r="I3" i="4" s="1"/>
  <c r="C12" i="1" s="1"/>
  <c r="E12" i="1" s="1"/>
  <c r="Q9" i="5"/>
  <c r="I9" i="5" s="1"/>
  <c r="I3" i="5" s="1"/>
  <c r="C13" i="1" s="1"/>
  <c r="Q13" i="6"/>
  <c r="I13" i="6" s="1"/>
  <c r="Q9" i="7"/>
  <c r="I9" i="7" s="1"/>
  <c r="I3" i="7" s="1"/>
  <c r="C15" i="1" s="1"/>
  <c r="R83" i="8"/>
  <c r="O83" i="8" s="1"/>
  <c r="Q117" i="8"/>
  <c r="I117" i="8" s="1"/>
  <c r="R121" i="8"/>
  <c r="O121" i="8" s="1"/>
  <c r="Q37" i="9"/>
  <c r="I37" i="9" s="1"/>
  <c r="R44" i="9"/>
  <c r="O44" i="9" s="1"/>
  <c r="Q9" i="10"/>
  <c r="I9" i="10" s="1"/>
  <c r="I3" i="10" s="1"/>
  <c r="C18" i="1" s="1"/>
  <c r="Q9" i="2"/>
  <c r="I9" i="2" s="1"/>
  <c r="I3" i="2" s="1"/>
  <c r="C10" i="1" s="1"/>
  <c r="R9" i="5"/>
  <c r="O9" i="5" s="1"/>
  <c r="O2" i="5" s="1"/>
  <c r="D13" i="1" s="1"/>
  <c r="Q9" i="6"/>
  <c r="I9" i="6" s="1"/>
  <c r="I3" i="6" s="1"/>
  <c r="C14" i="1" s="1"/>
  <c r="E14" i="1" s="1"/>
  <c r="R9" i="7"/>
  <c r="O9" i="7" s="1"/>
  <c r="O2" i="7" s="1"/>
  <c r="D15" i="1" s="1"/>
  <c r="Q9" i="8"/>
  <c r="I9" i="8" s="1"/>
  <c r="Q16" i="8"/>
  <c r="I16" i="8" s="1"/>
  <c r="R37" i="9"/>
  <c r="O37" i="9" s="1"/>
  <c r="Q67" i="9"/>
  <c r="I67" i="9" s="1"/>
  <c r="O68" i="9"/>
  <c r="R67" i="9" s="1"/>
  <c r="O67" i="9" s="1"/>
  <c r="R9" i="10"/>
  <c r="O9" i="10" s="1"/>
  <c r="O2" i="10" s="1"/>
  <c r="D18" i="1" s="1"/>
  <c r="E18" i="1" l="1"/>
  <c r="O2" i="9"/>
  <c r="D17" i="1" s="1"/>
  <c r="E13" i="1"/>
  <c r="O2" i="8"/>
  <c r="D16" i="1" s="1"/>
  <c r="I3" i="9"/>
  <c r="C17" i="1" s="1"/>
  <c r="E11" i="1"/>
  <c r="E15" i="1"/>
  <c r="C16" i="1"/>
  <c r="E16" i="1" s="1"/>
  <c r="E10" i="1"/>
  <c r="E17" i="1" l="1"/>
  <c r="C7" i="1" s="1"/>
  <c r="C6" i="1"/>
</calcChain>
</file>

<file path=xl/sharedStrings.xml><?xml version="1.0" encoding="utf-8"?>
<sst xmlns="http://schemas.openxmlformats.org/spreadsheetml/2006/main" count="1501" uniqueCount="427">
  <si>
    <t>Rekapitulace ceny</t>
  </si>
  <si>
    <t>Stavba: 2023-004 - PD - NOVÁ TRASA CYKLOSTEZKY ŠLUKNOV - RUMBURK V LOKALITĚ HARTA</t>
  </si>
  <si>
    <t xml:space="preserve">Varianta:  - </t>
  </si>
  <si>
    <t>Celková cena bez DPH:</t>
  </si>
  <si>
    <t>Celková cena s DPH:</t>
  </si>
  <si>
    <t>Objekt</t>
  </si>
  <si>
    <t>Popis</t>
  </si>
  <si>
    <t>Cena bez DPH</t>
  </si>
  <si>
    <t>DPH</t>
  </si>
  <si>
    <t>Cena s DPH</t>
  </si>
  <si>
    <t>ASPE10</t>
  </si>
  <si>
    <t>S</t>
  </si>
  <si>
    <t>Soupis prací objektu</t>
  </si>
  <si>
    <t xml:space="preserve">Stavba: </t>
  </si>
  <si>
    <t>2023-004</t>
  </si>
  <si>
    <t>PD - NOVÁ TRASA CYKLOSTEZKY ŠLUKNOV - RUMBURK V LOKALITĚ HARTA</t>
  </si>
  <si>
    <t>O</t>
  </si>
  <si>
    <t>Objekt:</t>
  </si>
  <si>
    <t>NV</t>
  </si>
  <si>
    <t>NEPŘÍMÉ VÝDAJE</t>
  </si>
  <si>
    <t>O1</t>
  </si>
  <si>
    <t>Rozpočet:</t>
  </si>
  <si>
    <t>0,00</t>
  </si>
  <si>
    <t>15,00</t>
  </si>
  <si>
    <t>21,00</t>
  </si>
  <si>
    <t>3</t>
  </si>
  <si>
    <t>2</t>
  </si>
  <si>
    <t>SO 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</si>
  <si>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</si>
  <si>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</si>
  <si>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</si>
  <si>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</si>
  <si>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</si>
  <si>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</si>
  <si>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</si>
  <si>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</si>
  <si>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</si>
  <si>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</si>
  <si>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</si>
  <si>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</si>
  <si>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</si>
  <si>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</si>
  <si>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</si>
  <si>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</si>
  <si>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</si>
  <si>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</si>
  <si>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</si>
  <si>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</si>
  <si>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</si>
  <si>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02821</t>
  </si>
  <si>
    <t>a</t>
  </si>
  <si>
    <t>PRŮZKUMNÉ PRÁCE ARCHEOLOGICKÉ NA POVRCHU</t>
  </si>
  <si>
    <t>KČ</t>
  </si>
  <si>
    <t>PP</t>
  </si>
  <si>
    <t>Archeologický dohled (provizorní cena 50 000,- Kč bez DPH - položka bude fakturována dle skutečnosti na základě Zhotovitelem předložených faktur   
vystavených oprávněnou institucí provádějící archeologický dohled). Zadavatel upozorňuje, že položku archeologický dohled uvedenou v soupisu prací, musí účastník ocenit provizorní cenou, která je uvedena pod položkou v soupisu prací. V případě, že účastník ocení položku (archeologický dohled) jinou, než uvedenou provizorní cenou, zadavatel vyloučí účastníka ze zadávacího řízení. (v rámci položky je Zhotovitel stavby povinen respektovat zákon č. 20/1987 Sb., o státní památkové péči a provést oznámení o zahájení výkopových prací a to v dostatečném předstihu před prováděním zemních prací. Dále je Zhotovitel povinen strpět na staveništi archeologický dohled v průběhu provádění stavebních prací. Oznámení musí být adresováno na příslušnou instituci oprávněnou k provádění archeologického dohledu a výzkumu, se kterou bude formou smlouvy o archeologickém dohledu zajištěn archeologický dohled. Dojde-li při provádění zemních prací k archeologickým nálezům, je Zhotovitel povinen veškeré stavební práce okamžitě zastavit a tyto skutečnosti neprodleně oznámit TDI, zástupci investora a příslušnému archeologickému pracovišti provádějící archeologický dohled. Činnost za archeologický dohled bude fakturována dle skutečnosti na základě Zhotovitelem předložených faktur od oprávněné instituce provádějící archeologický dohled.)</t>
  </si>
  <si>
    <t>VV</t>
  </si>
  <si>
    <t/>
  </si>
  <si>
    <t>b</t>
  </si>
  <si>
    <t>Záchranný archeologický průzkum (provizorní cena 50 000,- Kč bez DPH - položka bude fakturována dle skutečnosti na základě Zhotovitelem předložených faktur vystavených oprávněnou institucí provádějící archeologický průzkum). Zadavatel upozorňuje, že položku záchranný archeologický průzkum uvedenou v soupisu prací, musí účastník ocenit provizorní cenou, která je uvedena pod položkou v soupisu prací. V případě, že účastník ocení položku (záchranný archeologický průzkum) jinou, než uvedenou provizorní cenou, zadavatel vyloučí účastníka ze zadávacího řízení. (položka bude použita na přímý příkaz TDI a investora v případě, že při provádění zemních prací a při provádění archeologického dohledu dojde k archeologickým nálezům. V rámci položky bude uzavřena smlouva o provedení archeologického průzkumu s příslušnou instituci oprávněnou k provádění archeologického průzkumu. Dále je Zhotovitel povinen strpět na staveništi archeologický průzkum v průběhu provádění stavebních prací. Činnost za archeologický průzkum bude fakturována dle skutečnosti na základě Zhotovitelem předložených faktur od oprávněné instituce provádějící archeologický průzkum.)</t>
  </si>
  <si>
    <t>02920</t>
  </si>
  <si>
    <t>OSTATNÍ POŽADAVKY - OCHRANA ŽIVOTNÍHO PROSTŘEDÍ</t>
  </si>
  <si>
    <t>KPL</t>
  </si>
  <si>
    <t>OCHRANA STÁVAJÍCÍCH DŘEVIN A POROSTŮ,  
OCHRANA STROMU, KOLEM KTERÉHO JE NAVRŽENA ZATRAVNĚNÁ KONSTRUKCE (ZKOUŠKOU ZHODNOTIT NUTNOST PROVÁDĚNÍ KONSTRUKCE ZA DOHLEDU DENDROLOGA A GEOTECHNIKA), OPATRNÉ RUČNÍ PRÁCE V OKOLÍ KOŘENŮ</t>
  </si>
  <si>
    <t>02943</t>
  </si>
  <si>
    <t>OSTATNÍ POŽADAVKY - VYPRACOVÁNÍ RDS</t>
  </si>
  <si>
    <t>REALIZAČNÍ DOKUMENTACE STAVBY</t>
  </si>
  <si>
    <t>02944</t>
  </si>
  <si>
    <t>OSTAT POŽADAVKY - DOKUMENTACE SKUTEČ PROVEDENÍ V DIGIT FORMĚ</t>
  </si>
  <si>
    <t>DOKUMENTACE SKUTEČNÉHO PROVEDENÍ V TIŠTĚNÉ I DIGITÁLNÍ FORMĚ</t>
  </si>
  <si>
    <t>02945</t>
  </si>
  <si>
    <t>OSTAT POŽADAVKY - GEOMETRICKÝ PLÁN</t>
  </si>
  <si>
    <t>PODKLADY PRO MAJETKOPRÁVNÍ VYPOŘÁDÁNÍ, GEOMETRICKÝ PLÁN BUDE POTVRZEN A SCHVÁLEN PŘÍSLUŠNÝM KATASTRÁLNÍM ÚŘADEM</t>
  </si>
  <si>
    <t>7</t>
  </si>
  <si>
    <t>02946</t>
  </si>
  <si>
    <t>OSTAT POŽADAVKY - FOTODOKUMENTACE</t>
  </si>
  <si>
    <t>8</t>
  </si>
  <si>
    <t>02960</t>
  </si>
  <si>
    <t>OSTATNÍ POŽADAVKY - ODBORNÝ DOZOR</t>
  </si>
  <si>
    <t>ODBORNÝ GEOTECHNICKÝ DOZOR STAVBY</t>
  </si>
  <si>
    <t>PŘÍTOMNOST DENDROLOGA NA STAVBĚ PRO URČENÍ A VYMEZENÍ KÁCENÝCH DŘEVIN</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</si>
  <si>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</si>
  <si>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</si>
  <si>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</si>
  <si>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SO 101</t>
  </si>
  <si>
    <t>CYKLOSTEZKA</t>
  </si>
  <si>
    <t>014102</t>
  </si>
  <si>
    <t>POPLATKY ZA SKLÁDKU</t>
  </si>
  <si>
    <t>T</t>
  </si>
  <si>
    <t>VÝKOPEK</t>
  </si>
  <si>
    <t>VÝKOPEK, POLOŽKA BUDE ČERPÁNA NA ŽÁDOST TDI A INVESTORA</t>
  </si>
  <si>
    <t>SO 131</t>
  </si>
  <si>
    <t>PROPUST V KM 0.268 12</t>
  </si>
  <si>
    <t>z pol. č. 17120.a: 152,448m3*1,8t/m3=274,406 [A]t</t>
  </si>
  <si>
    <t>PDV</t>
  </si>
  <si>
    <t>PŘÍMÉ DOPROVODNNÉ VÝDAJE</t>
  </si>
  <si>
    <t>02730</t>
  </si>
  <si>
    <t>POMOC PRÁCE ZŘÍZ NEBO ZAJIŠŤ OCHRANU INŽENÝRSKÝCH SÍTÍ</t>
  </si>
  <si>
    <t>ČEZ Distribuce, a.s. - NADZEMNÍ VEDENÍ</t>
  </si>
  <si>
    <t>Gas Net, s.r.o. - VTL PLYNOVOD, OCEL DN 200 MM, DLE VYJÁDŘENÍ SPRÁVCE - 2 X KOPANÁ SONDA + OCHRANA PLYNOVODU OCELOVOU PŮLENOU CHRÁNIČKOU A PŘÍPADNÉ OPATŘENÍ NA LOKÁLNÍ ZVÝŠENÍ NIVELETY STEZKY, 
SILNIČNÍ BETONOVÉ PANELY VČETNĚ PÍSKOVÉHO LOŽE NAD POTRUBÍ PRO OCHRANU PLYNOVODU</t>
  </si>
  <si>
    <t>Svislé konstrukce</t>
  </si>
  <si>
    <t>34896</t>
  </si>
  <si>
    <t>R</t>
  </si>
  <si>
    <t>ELEKTRICKÝ OHRADNÍK</t>
  </si>
  <si>
    <t>M</t>
  </si>
  <si>
    <t>DŘEVĚNÉ SLOUPKY ROZTEČ CCA 3,5 M, NA KAŽDÉM SLOUPKU 1 KS KRUHOVÉHO IZOLÁTORU A 2 KS HŘEBÍKOVÉHO IZOLÁTORU, 3 ŘADY OCELOVÉHO LANKA A 1 ŘADA OHRADNÍKOVÉ PÁSKY, 
V PŘÍPADĚ VHODNOSTI BUDE VYUŽIT STÁVAJÍCÍ OHRADNÍK, NA ŽÁDOST TDI A INVESTORA</t>
  </si>
  <si>
    <t>1137,0m=1 137,000 [A]m</t>
  </si>
  <si>
    <t>Ostatní konstrukce a práce</t>
  </si>
  <si>
    <t>966841</t>
  </si>
  <si>
    <t>ODSTRANĚNÍ OPLOCENÍ DŘEVĚNÉHO</t>
  </si>
  <si>
    <t>V PŘÍPADĚ VHODNOSTI BUDE STÁVAJÍCÍ OHRADNÍK POUŽIT ZPĚTNĚ,  
VČ. ODVOZU PŘEBYTEČNÉHO MATERIÁLU NA MÍSTO URČENÉ INVESTOREM</t>
  </si>
  <si>
    <t>odstranění stávajícího ohradníku: 1143,0m=1 143,000 [A]m</t>
  </si>
  <si>
    <t>PV</t>
  </si>
  <si>
    <t>PŘÍMÉ VÝDAJE</t>
  </si>
  <si>
    <t>02910</t>
  </si>
  <si>
    <t>OSTATNÍ POŽADAVKY - ZEMĚMĚŘIČSKÁ MĚŘENÍ</t>
  </si>
  <si>
    <t>GEODETICKÉ ZAMĚŘENÍ SKUTEČNÉHO PROVEDENÍ STAVBY VLOŽENÉ NA PODKLADU KATASTRÁLNÍ MAPY</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</si>
  <si>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</si>
  <si>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</si>
  <si>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t>
  </si>
  <si>
    <t>02811</t>
  </si>
  <si>
    <t>PRŮZKUMNÉ PRÁCE GEOTECHNICKÉ NA POVRCHU</t>
  </si>
  <si>
    <t>ZATĚŽOVACÍ ZKOUŠKY - STATICKÉ ZKOUŠKY (NA PLÁNI A PODKLADNÍCH VRSTVÁCH) - 50 KS CELKEM</t>
  </si>
  <si>
    <t>ZATĚŽOVACÍ ZKOUŠKY - STATICKÉ ZKOUŠKY (NA PLÁNI A PODKLADNÍCH VRSTVÁCH) - 24 KS CELKEM, 
POLOŽKA BUDE ČERPÁNA NA ŽÁDOST TDI A INVESTORA</t>
  </si>
  <si>
    <t>Zemní práce</t>
  </si>
  <si>
    <t>113763</t>
  </si>
  <si>
    <t>FRÉZOVÁNÍ DRÁŽKY PRŮŘEZU DO 300MM2 V ASFALTOVÉ VOZOVCE</t>
  </si>
  <si>
    <t>ROZMĚR 10 X 25 MM</t>
  </si>
  <si>
    <t>podél obrub a palisád: 1438,0m*2+11,0m+8,0m=2 895,000 [A]m</t>
  </si>
  <si>
    <t>12110</t>
  </si>
  <si>
    <t>SEJMUTÍ ORNICE NEBO LESNÍ PŮDY</t>
  </si>
  <si>
    <t>M3</t>
  </si>
  <si>
    <t>V TL. 250 MM, VČ. ODVOZU NA MEZIDEPONII URČENOU ZHOTOVITELEM, PŘEBYTEK ORNICE BUDE ODVEZEN NA MÍSTO URČENÉ INVESTOREM</t>
  </si>
  <si>
    <t>digitálně odměřeno ze situace 
(4664,0m2+1170,0m2+254,0m2+21,0m2+52,0m2)*0,2m=1 232,200 [A]m3</t>
  </si>
  <si>
    <t>12273</t>
  </si>
  <si>
    <t>ODKOPÁVKY A PROKOPÁVKY OBECNÉ TŘ. I</t>
  </si>
  <si>
    <t>VČETNĚ NALOŽENÍ A ODVOZU DO RECYKLAČNÍHO STŘEDISKA, POPLATEK ZA SKLÁDKU UVEDEN V POLOŽCE 014102.a</t>
  </si>
  <si>
    <t>VČETNĚ NALOŽENÍ A ODVOZU DO RECYKLAČNÍHO STŘEDISKA, POPLATEK ZA SKLÁDKU UVEDEN V POLOŽCE 014102.b 
POLOŽKA BUDE ČERPÁNA NA ŽÁDOST TDI A INVESTORA</t>
  </si>
  <si>
    <t>12573</t>
  </si>
  <si>
    <t>VYKOPÁVKY ZE ZEMNÍKŮ A SKLÁDEK TŘ. I</t>
  </si>
  <si>
    <t>natěžení a dovoz ornice z deponie 
pro pol. č. 18220: 280,8m3=280,800 [A]m3 
pro pol. č. 18230: 186,65m3=186,650 [B]m3 
Celkem: A+B=467,450 [C]m3</t>
  </si>
  <si>
    <t>13173</t>
  </si>
  <si>
    <t>HLOUBENÍ JAM ZAPAŽ I NEPAŽ TŘ. I</t>
  </si>
  <si>
    <t>výkop pro menší vsakovací jámy 
1,0m*2,5m*1,5m=3,750 [A]m3 
1,0m*2,0m*1,5m=3,000 [B]m3 
1,0m*2,0m*1,5m=3,000 [C]m3 
Celkem: A+B+C=9,750 [D]m3</t>
  </si>
  <si>
    <t>17120</t>
  </si>
  <si>
    <t>ULOŽENÍ SYPANINY DO NÁSYPŮ A NA SKLÁDKY BEZ ZHUTNĚNÍ</t>
  </si>
  <si>
    <t>TRVALÁ SKLÁDKA</t>
  </si>
  <si>
    <t>POLOŽKA BUDE ČERPÁNA NA ŽÁDOST TDI A INVESTORA</t>
  </si>
  <si>
    <t>11</t>
  </si>
  <si>
    <t>17180</t>
  </si>
  <si>
    <t>ULOŽENÍ SYPANINY DO NÁSYPŮ Z NAKUPOVANÝCH MATERIÁLŮ</t>
  </si>
  <si>
    <t>ZEMINA VHODNÁ DO NÁSYPU, PŘÍPADNĚ PODMÍNEČNĚ VHODNÁ DLE DOPORUČENÍ GEOTECHNIKA STAVBY, POŽADAVKY NA MATERIÁL DLE ČSN 73 6133, POŽADAVKY NA HUTNĚNÍ DLE ČSN 73 6133</t>
  </si>
  <si>
    <t>12</t>
  </si>
  <si>
    <t>ZEMINA VHODNÁ DO NÁSYPU, PŘÍPADNĚ PODMÍNEČNĚ VHODNÁ DLE DOPORUČENÍ GEOTECHNIKA STAVBY, POŽADAVKY NA MATERIÁL DLE ČSN 73 6133, POŽADAVKY NA HUTNĚNÍ DLE ČSN 73 6133, 
POLOŽKA BUDE ČERPÁNA NA ŽÁDOST TDI A INVESTORA, POKUD NEBUDE DOPLŇOVÁNA AKTIVNÍ ZÓNA</t>
  </si>
  <si>
    <t>13</t>
  </si>
  <si>
    <t>17481</t>
  </si>
  <si>
    <t>ZÁSYP JAM A RÝH Z NAKUPOVANÝCH MATERIÁLŮ</t>
  </si>
  <si>
    <t>ŠD, FR. 32/64 MM</t>
  </si>
  <si>
    <t>zásyp menších vsakovacích jam: 
1,0m*2,5m*1,5m=3,750 [A]m3 
1,0m*2,0m*1,5m=3,000 [B]m3 
1,0m*2,0m*1,5m=3,000 [C]m3 
Celkem: A+B+C=9,750 [D]m3</t>
  </si>
  <si>
    <t>14</t>
  </si>
  <si>
    <t>18220</t>
  </si>
  <si>
    <t>ROZPROSTŘENÍ ORNICE VE SVAHU</t>
  </si>
  <si>
    <t>TL. 200 MM, MATERIÁL ZE STAVBY</t>
  </si>
  <si>
    <t>digitálně odměřeno ze situace 
1170,0m2*1,2koef.*0,2m=280,800 [A]m3</t>
  </si>
  <si>
    <t>15</t>
  </si>
  <si>
    <t>18230</t>
  </si>
  <si>
    <t>ROZPROSTŘENÍ ORNICE V ROVINĚ</t>
  </si>
  <si>
    <t>digitálně odměřeno ze situace 
926,0m2*0,2m=185,200 [A]m3 
v okolí stromu: 29,0m2*0,05m=1,450 [B]m3 
Celkem: A+B=186,650 [C]m3</t>
  </si>
  <si>
    <t>16</t>
  </si>
  <si>
    <t>18241</t>
  </si>
  <si>
    <t>ZALOŽENÍ TRÁVNÍKU RUČNÍM VÝSEVEM</t>
  </si>
  <si>
    <t>M2</t>
  </si>
  <si>
    <t>ZATRAVŇOVACÍ VRSTVA TL. 50 MM (LETIŠTNÍ NEBO PARKOVÁ SMĚS), V OKOLÍ STROMU (VELKÁ OPATRNOST PŘI PRÁCI OKOLO KOŘENŮ -  DENDROLOG A GEOTECHNIK ZHODNOTÍ NUTNOST PROVÁDĚNÍ KCE )</t>
  </si>
  <si>
    <t>digitálně odměřeno ze situace 
v okolí stromu: 29,0m2=29,000 [A]m2</t>
  </si>
  <si>
    <t>17</t>
  </si>
  <si>
    <t>18242</t>
  </si>
  <si>
    <t>ZALOŽENÍ TRÁVNÍKU HYDROOSEVEM NA ORNICI</t>
  </si>
  <si>
    <t>VČ. ODPLEVELENÍ, VČ. POSEKÁNÍ 2 X ROČNĚ</t>
  </si>
  <si>
    <t>digitálně odměřeno ze situace 
dle pol. č. 18220: 1170,0m2*1,2koef.=1 404,000 [A]m2 
dle pol. č. 18230: 926,0m2=926,000 [B]m2 
Celkem: A+B=2 330,000 [C]m2</t>
  </si>
  <si>
    <t>Základy</t>
  </si>
  <si>
    <t>18</t>
  </si>
  <si>
    <t>21152</t>
  </si>
  <si>
    <t>SANAČNÍ ŽEBRA Z KAMENIVA DRCENÉHO</t>
  </si>
  <si>
    <t>ŠD FR. 0-32 MM, TL. 0,5 M, BUDE PROVEDENO V PŘÍPADĚ NEÚNOSNÉHO PODLOŽÍ NÁSYPU, POLOŽKA BUDE ČERPÁNA NA ŽÁDOST TDI A INVESTORA</t>
  </si>
  <si>
    <t>svahové polštáře násypu: 1,3m2*100,0m=130,000 [A]m3</t>
  </si>
  <si>
    <t>19</t>
  </si>
  <si>
    <t>21197</t>
  </si>
  <si>
    <t>OPLÁŠTĚNÍ ODVODŇOVACÍCH ŽEBER Z GEOTEXTILIE</t>
  </si>
  <si>
    <t>FILTRAČNÍ GEOTEXTÍLIE DO 200 G/M2</t>
  </si>
  <si>
    <t>105,0m*2,1m*1,3překrytí=286,650 [A]m2 
877,0m*3,0m*1,3překrytí=3 420,300 [B]m2 
563,0m*3,0m*1,3překrytí=2 195,700 [C]m2 
19,0m*2,1m*1,3překrytí=51,870 [D]m2 
Celkem: A+B+C+D=5 954,520 [E]m2</t>
  </si>
  <si>
    <t>20</t>
  </si>
  <si>
    <t>212625</t>
  </si>
  <si>
    <t>TRATIVODY KOMPL Z TRUB Z PLAST HM DN DO 100MM, RÝHA TŘ I</t>
  </si>
  <si>
    <t>PP DN 100 SN 8, ČÁSTEČNĚ PERFOROVANÉ POTRUBÍ S PLNÝM DNEM, VČ. ŠP LOŽE TL. 100 MM, ŠÍŘKY 0,4 M, VČ. OBSYPU KAMENIVEM FR. 16-32 MM, VČ. ZÁSYPU ZE ŠD FR. 16-18 MM</t>
  </si>
  <si>
    <t>drenáž za palisádou u přístřešku: 19,0m=19,000 [A]m</t>
  </si>
  <si>
    <t>21</t>
  </si>
  <si>
    <t>212635</t>
  </si>
  <si>
    <t>TRATIVODY KOMPL Z TRUB Z PLAST HM DN DO 150MM, RÝHA TŘ I</t>
  </si>
  <si>
    <t>PP DN 150 SN 8, CELOPERFOROVANÉ POTRUBÍ, VČ. ŠP LOŽE TL. 100 MM, ŠÍŘKY 1,0 M, VČ. OBSYPU KAMENIVEM FR. 16-32 MM, VČ. ZÁSYPU ZE ŠD FR. 16-18 MM</t>
  </si>
  <si>
    <t>105,0m+877,0m+563,0m=1 545,000 [A]m</t>
  </si>
  <si>
    <t>22</t>
  </si>
  <si>
    <t>21452</t>
  </si>
  <si>
    <t>SANAČNÍ VRSTVY Z KAMENIVA DRCENÉHO</t>
  </si>
  <si>
    <t>ŠD FR. 0-32 MM, TL. 0,5 M, POLOŽKA BUDE ČERPÁNA NA ŽÁDOST TDI A INVESTORA</t>
  </si>
  <si>
    <t>výměna aktivní zony: 4832,0m2*0,5m=2 416,000 [A]m3</t>
  </si>
  <si>
    <t>23</t>
  </si>
  <si>
    <t>28997B</t>
  </si>
  <si>
    <t>OPLÁŠTĚNÍ (ZPEVNĚNÍ) Z GEOTEXTILIE DO 200G/M2</t>
  </si>
  <si>
    <t>200 G/M2</t>
  </si>
  <si>
    <t>vystlání menších vsakovacích jam geotextíliií:  41,5m2*1,3překrytí=53,950 [A]m2</t>
  </si>
  <si>
    <t>24</t>
  </si>
  <si>
    <t>28997D</t>
  </si>
  <si>
    <t>OPLÁŠTĚNÍ (ZPEVNĚNÍ) Z GEOTEXTILIE DO 400G/M2</t>
  </si>
  <si>
    <t>pod aktivní zónou: 3717,0m2*1,3překrytí=4 832,100 [A]m2 
u svahového polštáře: 6,0m*100,0m*1,3překrytí=780,000 [B]m2 
Celkem: A+B=5 612,100 [C]m2</t>
  </si>
  <si>
    <t>Komunikace</t>
  </si>
  <si>
    <t>26</t>
  </si>
  <si>
    <t>56332</t>
  </si>
  <si>
    <t>VOZOVKOVÉ VRSTVY ZE ŠTĚRKODRTI TL. DO 100MM</t>
  </si>
  <si>
    <t>KALENÝ ŠTĚRK, FR. 16/32 A FR. 0/4 MM, TL. 80 MM</t>
  </si>
  <si>
    <t>digitálně odměřeno ze situace 
pochozí konstrukce: 21,0m2=21,000 [A]m2</t>
  </si>
  <si>
    <t>27</t>
  </si>
  <si>
    <t>56334</t>
  </si>
  <si>
    <t>VOZOVKOVÉ VRSTVY ZE ŠTĚRKODRTI TL. DO 200MM</t>
  </si>
  <si>
    <t>ŠD, B, FR. 0-32 MM, MIN. 150 MM</t>
  </si>
  <si>
    <t>digitálně odměřeno ze situace 
pochozí konstrukce: 21,0m2*1,1koef. rozš.=23,100 [A]m2</t>
  </si>
  <si>
    <t>28</t>
  </si>
  <si>
    <t>56335</t>
  </si>
  <si>
    <t>VOZOVKOVÉ VRSTVY ZE ŠTĚRKODRTI TL. DO 250MM</t>
  </si>
  <si>
    <t>ŠD, B, FR. 0-32 MM, MIN. 200 MM</t>
  </si>
  <si>
    <t>digitálně odměřeno ze situace 
konstrukce stezky: 3648,0m2*1,1koef. rozš.=4 012,800 [A]m2 
konstrukce přejezdu: 19,0m2*2=38,000 [B]m2 
Celkem: A+B=4 050,800 [C]m2</t>
  </si>
  <si>
    <t>29</t>
  </si>
  <si>
    <t>56356</t>
  </si>
  <si>
    <t>VOZOVKOVÉ VRSTVY Z MECH ZPEV ZEMINY TL. DO 300MM</t>
  </si>
  <si>
    <t>MZ MIN. 250 MM</t>
  </si>
  <si>
    <t>digitálně odměřeno ze situace 
konstrukce v okolí stromu: 29,0m2*1,1koef. rozš.=31,900 [A]m2</t>
  </si>
  <si>
    <t>30</t>
  </si>
  <si>
    <t>572123</t>
  </si>
  <si>
    <t>INFILTRAČNÍ POSTŘIK Z EMULZE DO 1,0KG/M2</t>
  </si>
  <si>
    <t>PI-C 1,0 KG/M2</t>
  </si>
  <si>
    <t>digitálně odměřeno ze situace 
konstrukce stezky: 3648,0m2*1,1koef. rozš.=4 012,800 [A]m2</t>
  </si>
  <si>
    <t>31</t>
  </si>
  <si>
    <t>572213</t>
  </si>
  <si>
    <t>SPOJOVACÍ POSTŘIK Z EMULZE DO 0,5KG/M2</t>
  </si>
  <si>
    <t>PS-C 0,3 KG/M2</t>
  </si>
  <si>
    <t>digitálně odměřeno ze situace 
konstrukce stezky: 3648,0m2=3 648,000 [A]m2</t>
  </si>
  <si>
    <t>32</t>
  </si>
  <si>
    <t>574A33</t>
  </si>
  <si>
    <t>ASFALTOVÝ BETON PRO OBRUSNÉ VRSTVY ACO 11 TL. 40MM</t>
  </si>
  <si>
    <t>33</t>
  </si>
  <si>
    <t>574E46</t>
  </si>
  <si>
    <t>ASFALTOVÝ BETON PRO PODKLADNÍ VRSTVY ACP 16+, 16S TL. 50MM</t>
  </si>
  <si>
    <t>ACP 16+</t>
  </si>
  <si>
    <t>34</t>
  </si>
  <si>
    <t>58212</t>
  </si>
  <si>
    <t>DLÁŽDĚNÉ KRYTY Z VELKÝCH KOSTEK DO LOŽE Z MC</t>
  </si>
  <si>
    <t>KAMENNÁ DLAŽBA TL. 160 MM, DO BET. LOŽE C25/30-XF2, TL. 100 MM</t>
  </si>
  <si>
    <t>digitálně odměřeno ze situace 
konstrukce přejezdu: 19,0m2=19,000 [A]m2</t>
  </si>
  <si>
    <t>35</t>
  </si>
  <si>
    <t>58262B</t>
  </si>
  <si>
    <t>KRYTY Z BETON DLAŽDIC SE ZÁMKEM BAREV RELIÉF TL 80MM DO LOŽE Z MC</t>
  </si>
  <si>
    <t>DO BET. LOŽE C25/30-XF2, TL. 100 MM</t>
  </si>
  <si>
    <t>digitálně odměřeno ze situace 
3,1m2=3,100 [A]m2</t>
  </si>
  <si>
    <t>36</t>
  </si>
  <si>
    <t>58920</t>
  </si>
  <si>
    <t>VÝPLŇ SPAR MODIFIKOVANÝM ASFALTEM</t>
  </si>
  <si>
    <t>Potrubí</t>
  </si>
  <si>
    <t>37</t>
  </si>
  <si>
    <t>875272</t>
  </si>
  <si>
    <t>POTRUBÍ DREN Z TRUB PLAST (I FLEXIBIL) DN DO 100MM DĚROVANÝCH</t>
  </si>
  <si>
    <t>DN 100 MM</t>
  </si>
  <si>
    <t>drenáž za palisádou: 55,0m=55,000 [A]m</t>
  </si>
  <si>
    <t>38</t>
  </si>
  <si>
    <t>91228</t>
  </si>
  <si>
    <t>SMĚROVÉ SLOUPKY Z PLAST HMOT VČETNĚ ODRAZNÉHO PÁSKU</t>
  </si>
  <si>
    <t>KUS</t>
  </si>
  <si>
    <t>Z11g: 16ks=16,000 [A]ks</t>
  </si>
  <si>
    <t>39</t>
  </si>
  <si>
    <t>914121</t>
  </si>
  <si>
    <t>DOPRAVNÍ ZNAČKY ZÁKLADNÍ VELIKOSTI OCELOVÉ FÓLIE TŘ 1 - DODÁVKA A MONTÁŽ</t>
  </si>
  <si>
    <t>IS21a: 3ks=3,000 [A]ks 
IS21b: 2ks=2,000 [B]ks 
IS21c: 2ks=2,000 [C]ks 
C9a: 2ks=2,000 [D]ks 
C9b: 2ks=2,000 [E]ks 
Celkem: A+B+C+D+E=11,000 [F]ks</t>
  </si>
  <si>
    <t>40</t>
  </si>
  <si>
    <t>914163</t>
  </si>
  <si>
    <t>DOPRAVNÍ ZNAČKY ZÁKLADNÍ VELIKOSTI HLINÍKOVÉ FÓLIE TŘ 1 - DEMONTÁŽ</t>
  </si>
  <si>
    <t>VČ. ODVOZU NA MÍSTO URČENÉ INVESTOREM</t>
  </si>
  <si>
    <t>IS21a: 6ks=6,000 [A]ks 
IS21b: 2ks=2,000 [B]ks 
IS21c: 2ks=2,000 [C]ks 
Celkem: A+B+C=10,000 [D]ks</t>
  </si>
  <si>
    <t>41</t>
  </si>
  <si>
    <t>914921</t>
  </si>
  <si>
    <t>SLOUPKY A STOJKY DOPRAVNÍCH ZNAČEK Z OCEL TRUBEK DO PATKY - DODÁVKA A MONTÁŽ</t>
  </si>
  <si>
    <t>4ks=4,000 [A]ks</t>
  </si>
  <si>
    <t>42</t>
  </si>
  <si>
    <t>914943</t>
  </si>
  <si>
    <t>SLOUPKY A STOJKY DZ Z HLINÍK TRUBEK DO PATKY DEMONTÁŽ</t>
  </si>
  <si>
    <t>sloupky pro SDZ: 5ks=5,000 [A]ks</t>
  </si>
  <si>
    <t>43</t>
  </si>
  <si>
    <t>91710</t>
  </si>
  <si>
    <t>OBRUBY Z BETONOVÝCH PALISÁD</t>
  </si>
  <si>
    <t>PALISÁDY D 200 MM, VČETNĚ LOŽE Z BET. C30/37nXF2 TL. 200 MM</t>
  </si>
  <si>
    <t>283 - 288 (1.2 m): 3,14*0,1m*0,1m*1,2m*5,0m=0,188 [A]m3 
288 - 295 (1.5 m): 3,14*0,1m*0,1m*1,5m*7,0m=0,330 [B]m3 
295 - 305 (1.2 m): 3,14*0,1m*0,1m*1,2m*10,0m=0,377 [C]m3 
305 - 310 (1.0 m): 3,14*0,1m*0,1m*1,0m*5,0m=0,157 [D]m3 
310 - 315 (0.8 m): 3,14*0,1m*0,1m*0,8m*5,0m=0,126 [E]m3 
315 - 332 (0.6 m): 3,14*0,1m*0,1m*0,6m*17,0m=0,320 [F]m3 
za přístřeškem: (3,14*0,1m*0,1m*(4,0m+1,4m+1,4m)*1,5m)+(3,14*0,1m*0,1m*(1,2m+1,2m)*1,0m)+(3,14*0,1m*0,1m*(1,5m+1,5m)*0,6m)=0,452 [G]m3 
659 - 663 (0.6 m): 3,14*0,1m*0,1m*0,6m*4,0m=0,075 [H]m3 
663 - 667 (0.8 m): 3,14*0,1m*0,1m*0,8m*4,0m=0,100 [I]m3 
667 - 698 (0.6 m): 3,14*0,1m*0,1m*0,6m*31,0m=0,584 [J]m3 
698 - 706 (0.8 m): 3,14*0,1m*0,1m*0,8m*8,0m=0,201 [K]m3 
706 - 716 (0.6 m): 3,14*0,1m*0,1m*0,6m*10,0m=0,188 [L]m3 
716-726 (0.8 m): 3,14*0,1m*0,1m*0,8m*10,0m=0,251 [M]m3 
726 - 745 (0.6 m): 3,14*0,1m*0,1m*0,6m*19,0m=0,358 [N]m3 
745 - 759 (0.8 m): 3,14*0,1m*0,1m*0,8m*14,0m=0,352 [O]m3 
759 - 782 (1.0 m): 3,14*0,1m*0,1m*1,0m*23,0m=0,722 [P]m3 
885 - 932,71 (0.6 m ): 3,14*0,1m*0,1m*0,6m*47,71m=0,899 [Q]m3 
Celkem: A+B+C+D+E+F+G+H+I+J+K+L+M+N+O+P+Q=5,680 [R]m3</t>
  </si>
  <si>
    <t>44</t>
  </si>
  <si>
    <t>917223</t>
  </si>
  <si>
    <t>SILNIČNÍ A CHODNÍKOVÉ OBRUBY Z BETONOVÝCH OBRUBNÍKŮ ŠÍŘ 100MM</t>
  </si>
  <si>
    <t>OBRUBNÍK 100/250/1000 MM DO BET. LOŽE C30/37nXF2, VČ. SPÁROVÁNÍ CEM. MALTOU MC25 XF4</t>
  </si>
  <si>
    <t>digitálně odměřeno ze situace: 2520,0m=2 520,000 [A]m</t>
  </si>
  <si>
    <t>45</t>
  </si>
  <si>
    <t>917224</t>
  </si>
  <si>
    <t>SILNIČNÍ A CHODNÍKOVÉ OBRUBY Z BETONOVÝCH OBRUBNÍKŮ ŠÍŘ 150MM</t>
  </si>
  <si>
    <t>OBRUBNÍK 150/300/1000 MM DO BET. LOŽE C30/37nXF2, VČ. SPÁROVÁNÍ CEM. MALTOU MC25 XF4</t>
  </si>
  <si>
    <t>digitálně odměřeno ze situace: 138,0m=138,000 [A]m</t>
  </si>
  <si>
    <t>46</t>
  </si>
  <si>
    <t>935832</t>
  </si>
  <si>
    <t>ŽLABY A RIGOLY DLÁŽDĚNÉ Z LOMOVÉHO KAMENE TL DO 250MM DO BETONU TL 100MM</t>
  </si>
  <si>
    <t>TL. 200 MM, DO BET. LOŽE C30/37nXF3 TL. 150 MM</t>
  </si>
  <si>
    <t>dlážděný žlab za palisádou: 9,6m2=9,600 [A]m2</t>
  </si>
  <si>
    <t>49</t>
  </si>
  <si>
    <t>93808</t>
  </si>
  <si>
    <t>OČIŠTĚNÍ VOZOVEK ZAMETENÍM</t>
  </si>
  <si>
    <t>3648,0m2+19,0m2+21,0m2=3 688,000 [A]m2</t>
  </si>
  <si>
    <t>50</t>
  </si>
  <si>
    <t>93811</t>
  </si>
  <si>
    <t>OČIŠTĚNÍ ASFALTOVÝCH VOZOVEK UMYTÍM VODOU</t>
  </si>
  <si>
    <t>3648,0m2=3 648,000 [A]m2</t>
  </si>
  <si>
    <t>51</t>
  </si>
  <si>
    <t>93831</t>
  </si>
  <si>
    <t>OČIŠTĚNÍ DLAŽEB UMYTÍM VODOU</t>
  </si>
  <si>
    <t>19,0m2=19,000 [A]m2</t>
  </si>
  <si>
    <t>V TL. 200 MM, VČ. ODVOZU NA MEZIDEPONII URČENOU ZHOTOVITELEM, PŘEBYTEK ORNICE BUDE ODVEZEN NA MÍSTO URČENÉ INVESTOREM</t>
  </si>
  <si>
    <t>digitálně odměřeno ze situace 
v rozsahu výkopů: 80,0m2*0,2m=16,000 [A]m3</t>
  </si>
  <si>
    <t>natěžení a dovoz ornice z deponie 
pro pol. č. 18220: 12,0m3=12,000 [A]m3</t>
  </si>
  <si>
    <t>výkop pro propustek: (1,2m+4,7m)/2*1,8m*10,8m=57,348 [A]m3 
výkop pro vtokovou jímku: 12,0m2*(2,0m+5,6m)/2=45,600 [B]m3 
výkop pro vsakovací jámu: 6,0*7,5*(0,7m+1,5m)/2=49,500 [C]m3 
Celkem: A+B+C=152,448 [D]m3</t>
  </si>
  <si>
    <t>uložení zeminy na trvalou skládku  
z pol. č. 13173: 152,448m3=152,448 [A]m3</t>
  </si>
  <si>
    <t>zásyp vsakovací jámy: 
6,0m*7,5m*0,8m=36,000 [A]m3</t>
  </si>
  <si>
    <t>ZEMINA Z NENAMRZAVÉHO MATERIÁLU, HUTNIT PO VRSTVÁCH MAX. TL. 150 MM NA ID=0,90, PS=98%</t>
  </si>
  <si>
    <t>výkop pro vtokovou jímku: 12,0m2*(2,0m+5,6m)/2=45,600 [A]m3 
odpočet konstrukce: -1,6m*2,1m*3,2m=-10,752 [B]m3 
Celkem: A+B=34,848 [C]m3</t>
  </si>
  <si>
    <t>17581</t>
  </si>
  <si>
    <t>OBSYP POTRUBÍ A OBJEKTŮ Z NAKUPOVANÝCH MATERIÁLŮ</t>
  </si>
  <si>
    <t>ŠP FR. 0-32 MM, HUTNIT PO VRSTVÁCH MAX. TL. 150 MM NA ID=0,90, PS=98%</t>
  </si>
  <si>
    <t>obsyp trouby: 4,5m2*10,8m=48,600 [A]m3</t>
  </si>
  <si>
    <t>digitálně odměřeno ze situace 
(20,0m2+40,0m2)*0,2m=12,000 [A]m3</t>
  </si>
  <si>
    <t>digitálně odměřeno ze situace 
dle pol. č. 18220: 60,0m2=60,000 [A]m2</t>
  </si>
  <si>
    <t>28997</t>
  </si>
  <si>
    <t>OPLÁŠTĚNÍ (ZPEVNĚNÍ) Z GEOTEXTILIE A GEOMŘÍŽOVIN</t>
  </si>
  <si>
    <t>SEPARAČNÍ GEOTEXTILIE</t>
  </si>
  <si>
    <t>ve výkopu pod troubou: (6,2m*10,8m)*1,3přesahy=87,048 [A]m2</t>
  </si>
  <si>
    <t>28997F</t>
  </si>
  <si>
    <t>OPLÁŠTĚNÍ (ZPEVNĚNÍ) Z GEOTEXTILIE DO 600G/M2</t>
  </si>
  <si>
    <t>GEOTEXTILIE MIN. 600 G/M2</t>
  </si>
  <si>
    <t>ochrana potrubí: 2,0m*10,8m=21,600 [A]m2</t>
  </si>
  <si>
    <t>386325</t>
  </si>
  <si>
    <t>KOMPLETNÍ KONSTRUKCE JÍMEK ZE ŽELEZOBETONU C30/37</t>
  </si>
  <si>
    <t>BETON C30/37-XA1, VČ. NÁTĚRU 1 X ALP + 2 X ALN</t>
  </si>
  <si>
    <t>vtoková jímka 
deska: 1,6m*2,1m*0,3m=1,008 [A]m3 
stěny: (1,6m*2,8m*0,3m)*2ks+(1,5m*2,8m*0,3m)*2ks=5,208 [B]m3 
odpočet otvoru: -3,14*0,25m*0,25m*0,3m=-0,059 [C]m3 
odpočet v místě zaústení příkopu: -2ks*0,7m*1,15m*0,3m=-0,483 [D]m3 
Celkem: A+B+C+D=5,674 [E]m3</t>
  </si>
  <si>
    <t>386365</t>
  </si>
  <si>
    <t>VÝZTUŽ KOMPLETNÍCH KONSTRUKCÍ JÍMEK Z OCELI 10505, B500B</t>
  </si>
  <si>
    <t>B500B</t>
  </si>
  <si>
    <t>Vodorovné konstrukce</t>
  </si>
  <si>
    <t>451312</t>
  </si>
  <si>
    <t>PODKLADNÍ A VÝPLŇOVÉ VRSTVY Z PROSTÉHO BETONU C12/15</t>
  </si>
  <si>
    <t>C12/15-X0, TL. 100 MM</t>
  </si>
  <si>
    <t>pod výtokovou jímkou: 1,8m*2,3m*0,1m=0,414 [A]m3</t>
  </si>
  <si>
    <t>451315</t>
  </si>
  <si>
    <t>PODKLADNÍ A VÝPLŇOVÉ VRSTVY Z PROSTÉHO BETONU C30/37</t>
  </si>
  <si>
    <t>C30/37nXF3</t>
  </si>
  <si>
    <t>podkladní beton pod odlážděním 
dna vtokové jímky - tl. 100 mm: 1,0m*1,5m*0,1m=0,150 [A]m3 
na výtoku - tl. 150 mm: 5,5m2*1,2koef.*0,15m=0,990 [B]m3 
Celkem: A+B=1,140 [C]m3</t>
  </si>
  <si>
    <t>45157</t>
  </si>
  <si>
    <t>PODKLADNÍ A VÝPLŇOVÉ VRSTVY Z KAMENIVA TĚŽENÉHO</t>
  </si>
  <si>
    <t>ZHUTNĚNÉ LOŽE ZE ŠP FR. 0-22 MM, HUTNIT PO VRSTVÁCH TL. 300 MM NA ID=0,90, PS 98%</t>
  </si>
  <si>
    <t>lože pro uložení trouby: (1,2m+1,8m)/2*0,3m*10,8m=4,860 [A]m3</t>
  </si>
  <si>
    <t>NEHUTNĚNÉ LOŽE ZE ŠP FR. 0-8 MM, TL. 100 MM, PS 94%</t>
  </si>
  <si>
    <t>lože pro uložení trouby: 2,0m*0,1m*10,8m=2,160 [A]m3</t>
  </si>
  <si>
    <t>465512</t>
  </si>
  <si>
    <t>DLAŽBY Z LOMOVÉHO KAMENE NA MC</t>
  </si>
  <si>
    <t>VČ. SPÁROVÁNÍ CEMENTOVOU MALTOU M25-XF4</t>
  </si>
  <si>
    <t>dno vtokové jímky - kamenná dlažba tl. 200 mm: 1,0m*1,5m*0,2m=0,300 [A]m3 
na výtoku - lomový kámen tl. 200 mm: 5,5m2*1,2koef.*0,2m=1,320 [B]m3 
Celkem: A+B=1,620 [C]m3</t>
  </si>
  <si>
    <t>Přidružená stavební výroba</t>
  </si>
  <si>
    <t>711509</t>
  </si>
  <si>
    <t>OCHRANA IZOLACE NA POVRCHU TEXTILIÍ</t>
  </si>
  <si>
    <t>stěny jímky: (2*1,6m+2*2,1m)*3,1m=22,940 [A]m2</t>
  </si>
  <si>
    <t>899123</t>
  </si>
  <si>
    <t>MŘÍŽE Z KOMPOZITU SAMOSTATNÉ</t>
  </si>
  <si>
    <t>UZAMYKATELNÁ MŘÍŽ Z KOMPOZITU, VČETNĚ RÁMU Z OCELI S235 J0+N, VČETNĚ PKO RÁMU,  
VČETNĚ UKOTVENÍ CHEMICKÝMI KOTVAMI DO STĚN JÍMKY</t>
  </si>
  <si>
    <t>1ks=1,000 [A]ks</t>
  </si>
  <si>
    <t>89915</t>
  </si>
  <si>
    <t>STUPADLA (A POD)</t>
  </si>
  <si>
    <t>POPLASTOVANÁ STUPADLA V JÍMCE</t>
  </si>
  <si>
    <t>7ks=7,000 [A]ks</t>
  </si>
  <si>
    <t>9183C3</t>
  </si>
  <si>
    <t>PROPUSTY Z TRUB DN 500MM PLASTOVÝCH</t>
  </si>
  <si>
    <t>FLEXIBILNÍ KORUGOVANÁ HDPE TROUBA DN 500 MM, VČ. PODEPŘENÍ TROUBY, VČ. ŠIKMÉHO SEŘÍZNUTÍ NA VÝTOKU</t>
  </si>
  <si>
    <t>11,1m=11,100 [A]m</t>
  </si>
  <si>
    <t>SO 801</t>
  </si>
  <si>
    <t>SADOVÉ ÚPRAVY</t>
  </si>
  <si>
    <t>11120</t>
  </si>
  <si>
    <t>ODSTRANĚNÍ KŘOVIN</t>
  </si>
  <si>
    <t>MÝCENÍ SOUVISLE ZAPOJENÉHO POROSTU, VČ. LIKVIDACE ODPADU ZHOTOVITELEM</t>
  </si>
  <si>
    <t>dle tabulky kácení porostů: 575,5m2=575,500 [A]m2</t>
  </si>
  <si>
    <t>11211</t>
  </si>
  <si>
    <t>KÁCENÍ STROMŮ D KMENE DO 0,5M</t>
  </si>
  <si>
    <t>VČ. NALOŽENÍ A ODVOZU DŘEVNÍ HMOTY, DŘEVNÍ HMOTA BUDE ODKOUPENA ZHOTOVITELEM STAVBY NA ZÁKLADĚ KUPNÍ SMLOUVY</t>
  </si>
  <si>
    <t>dle tabulky kácení (č. stromu 13, 23, 42, 47, 56, 62, 63, 71, 72, 79, 82, 89): 12ks=12,000 [A]ks</t>
  </si>
  <si>
    <t>11212</t>
  </si>
  <si>
    <t>KÁCENÍ STROMŮ D KMENE DO 0,9M</t>
  </si>
  <si>
    <t>dle tabulky kácení (č. stromu 41, 50, 86, 87): 4ks=4,000 [A]ks</t>
  </si>
  <si>
    <t>11214</t>
  </si>
  <si>
    <t>KÁCENÍ STROMŮ D KMENE DO 0,3M</t>
  </si>
  <si>
    <t>dle tabulky kácení (č. stromu 6, 7, 8, 9, 16, 21, 43, 51, 61, 69, 70, 77, 83, 88): 14ks=14,000 [A]ks</t>
  </si>
  <si>
    <t>184B13</t>
  </si>
  <si>
    <t>VYSAZOVÁNÍ STROMŮ LISTNATÝCH S BALEM OBVOD KMENE DO 12CM, PODCHOZÍ VÝŠ MIN 2,2M</t>
  </si>
  <si>
    <t>SPECIFIKACE DLE TZ, VČ. KOTVENÍ KMENŮ NA 3 KŮLY, VČ. OCHRANY PROTI KORNÍ SPÁLE NÁTĚREM, VČ. OCHRANY PROTI OKUSU PLETIVEM, VČ. MULČOVACÍ VRSTVY V TL. 80 -100 MM, VČ. POVÝSADBOVÉ PÉČE</t>
  </si>
  <si>
    <t>Acer pseudoplatanus (javor klen): 19ks=19,000 [A]ks 
Tilia cordata (lípa srdčitá): 1ks=1,000 [B]ks 
Quercus petraea (dub zimní): 42ks=42,000 [C]ks 
Celkem: A+B+C=62,000 [D]ks</t>
  </si>
  <si>
    <t>SO 131 - Nepřímé náklady</t>
  </si>
  <si>
    <t>SO 101 - Nepřímé náklady</t>
  </si>
  <si>
    <t>SO 000 - Nepřímé náklady</t>
  </si>
  <si>
    <t>SO 000 - Přímé dopro. Výdaje</t>
  </si>
  <si>
    <t>SO 101 - Přímé dopro. Výdaje</t>
  </si>
  <si>
    <t>SO 000 - Přímé výdaje</t>
  </si>
  <si>
    <t>SO 101 - Přímé výdaje</t>
  </si>
  <si>
    <t>SO 131 - Přímé výdaje</t>
  </si>
  <si>
    <t>SO 801 - Přímé výdaje</t>
  </si>
  <si>
    <t>z pol. č. 17120.a: 780,75m3*2,0t/m3=1 561,500 [A]t</t>
  </si>
  <si>
    <t>z pol. č. 17120.b: 1528,0m3*2,0t/m3=3 056,000 [A]t</t>
  </si>
  <si>
    <t>podél obrub a palisád - rozměr 10x25mm: 1438,0m*2+11,0m+8,0m=2 895,000 [A]m, podél napojení stezky - rozměr 10x50: 2x(11,0m+10,0m+13,5m)=69m</t>
  </si>
  <si>
    <t>hlavní výkopové práce, hodnota odečtena z výkazu hmot 
576,0m3+195,0m3=771,000 [A]m3</t>
  </si>
  <si>
    <t>hodnoty odečteny z výkazu hmot 
výkopové práce pro aktivní zónu: 1528,0m3=1 528,000 [A]m3</t>
  </si>
  <si>
    <t>uložení zeminy na trvalou skládku 
z pol. č. 12273.a: 771,0m3=771,000 [A]m3 
z pol. č. 13173: 9,75m3=9,750 [B]m3 
Celkem: A+B=780,750 [C]m3</t>
  </si>
  <si>
    <t>uložení zeminy na trvalou skládku 
z pol. č. 12273.b: 1528,0m3=1 528,000 [A]m3</t>
  </si>
  <si>
    <t>hodnota odečtena z výkazu hmot 
198,0m3=198,000 [A]m3</t>
  </si>
  <si>
    <t>hodnota odečtena z výkazu hmot 
770,0m3=770,000 [A]m3</t>
  </si>
  <si>
    <t>3% z pol. č. 386325: 5,674m3*7,85t/m3*0,03=1,336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</si>
</sst>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8"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2">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1" fillId="2" borderId="0" xfId="6" applyFont="1" applyFill="1" applyAlignment="1">
      <alignment horizontal="center" vertical="center"/>
    </xf>
    <xf numFmtId="0" fontId="0" fillId="2" borderId="0" xfId="6" applyFont="1" applyFill="1"/>
    <xf numFmtId="0" fontId="3" fillId="2" borderId="0" xfId="6" applyFont="1" applyFill="1" applyAlignment="1">
      <alignment horizontal="right"/>
    </xf>
    <xf numFmtId="0" fontId="4" fillId="3" borderId="1" xfId="6" applyFont="1" applyFill="1" applyBorder="1" applyAlignment="1">
      <alignment horizontal="center"/>
    </xf>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5" fillId="2" borderId="0" xfId="6" applyFont="1" applyFill="1"/>
    <xf numFmtId="0" fontId="5" fillId="2" borderId="0" xfId="6" applyFont="1" applyFill="1" applyAlignment="1">
      <alignment horizontal="left"/>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5" xfId="6" applyFont="1" applyFill="1" applyBorder="1"/>
    <xf numFmtId="0" fontId="3" fillId="2" borderId="5" xfId="6" applyFont="1" applyFill="1" applyBorder="1" applyAlignment="1">
      <alignment horizontal="right"/>
    </xf>
    <xf numFmtId="0" fontId="3" fillId="2" borderId="5" xfId="6" applyFont="1" applyFill="1" applyBorder="1" applyAlignment="1">
      <alignment wrapText="1"/>
    </xf>
    <xf numFmtId="4" fontId="3"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0" fillId="0" borderId="2" xfId="6" applyFont="1" applyBorder="1" applyAlignment="1">
      <alignment vertical="top"/>
    </xf>
    <xf numFmtId="4" fontId="0" fillId="2" borderId="1" xfId="6" applyNumberFormat="1" applyFont="1" applyFill="1" applyBorder="1" applyAlignment="1">
      <alignment horizontal="center"/>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0" fontId="0" fillId="2" borderId="0" xfId="6" applyFont="1" applyFill="1"/>
    <xf numFmtId="0" fontId="1" fillId="2" borderId="0" xfId="6" applyFont="1" applyFill="1" applyAlignment="1">
      <alignment horizontal="center" vertical="center"/>
    </xf>
    <xf numFmtId="0" fontId="2" fillId="2" borderId="0" xfId="6" applyFont="1" applyFill="1"/>
    <xf numFmtId="0" fontId="4" fillId="3" borderId="1" xfId="6" applyFont="1" applyFill="1" applyBorder="1" applyAlignment="1">
      <alignment horizontal="center" vertical="center" wrapText="1"/>
    </xf>
    <xf numFmtId="0" fontId="5" fillId="2" borderId="0" xfId="6" applyFont="1" applyFill="1" applyAlignment="1">
      <alignment horizontal="right"/>
    </xf>
    <xf numFmtId="0" fontId="5" fillId="2" borderId="2" xfId="6" applyFont="1" applyFill="1" applyBorder="1" applyAlignment="1">
      <alignment horizontal="right"/>
    </xf>
    <xf numFmtId="0" fontId="0" fillId="2" borderId="2" xfId="6" applyFont="1" applyFill="1" applyBorder="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workbookViewId="0">
      <selection activeCell="D14" sqref="D14"/>
    </sheetView>
  </sheetViews>
  <sheetFormatPr defaultColWidth="9.109375" defaultRowHeight="12.75" customHeight="1" x14ac:dyDescent="0.25"/>
  <cols>
    <col min="1" max="1" width="25.6640625" customWidth="1"/>
    <col min="2" max="2" width="66.6640625" customWidth="1"/>
    <col min="3" max="5" width="20.6640625" customWidth="1"/>
  </cols>
  <sheetData>
    <row r="1" spans="1:5" ht="12.75" customHeight="1" x14ac:dyDescent="0.25">
      <c r="A1" s="35"/>
      <c r="B1" s="4"/>
      <c r="C1" s="4"/>
      <c r="D1" s="4"/>
      <c r="E1" s="4"/>
    </row>
    <row r="2" spans="1:5" ht="12.75" customHeight="1" x14ac:dyDescent="0.25">
      <c r="A2" s="35"/>
      <c r="B2" s="36" t="s">
        <v>0</v>
      </c>
      <c r="C2" s="4"/>
      <c r="D2" s="4"/>
      <c r="E2" s="4"/>
    </row>
    <row r="3" spans="1:5" ht="19.95" customHeight="1" x14ac:dyDescent="0.25">
      <c r="A3" s="35"/>
      <c r="B3" s="35"/>
      <c r="C3" s="4"/>
      <c r="D3" s="4"/>
      <c r="E3" s="4"/>
    </row>
    <row r="4" spans="1:5" ht="19.95" customHeight="1" x14ac:dyDescent="0.4">
      <c r="A4" s="4"/>
      <c r="B4" s="37" t="s">
        <v>1</v>
      </c>
      <c r="C4" s="35"/>
      <c r="D4" s="35"/>
      <c r="E4" s="4"/>
    </row>
    <row r="5" spans="1:5" ht="12.75" customHeight="1" x14ac:dyDescent="0.25">
      <c r="A5" s="4"/>
      <c r="B5" s="35" t="s">
        <v>2</v>
      </c>
      <c r="C5" s="35"/>
      <c r="D5" s="35"/>
      <c r="E5" s="4"/>
    </row>
    <row r="6" spans="1:5" ht="12.75" customHeight="1" x14ac:dyDescent="0.25">
      <c r="A6" s="4"/>
      <c r="B6" s="5" t="s">
        <v>3</v>
      </c>
      <c r="C6" s="7">
        <f>SUM(C10:C18)</f>
        <v>0</v>
      </c>
      <c r="D6" s="4"/>
      <c r="E6" s="4"/>
    </row>
    <row r="7" spans="1:5" ht="12.75" customHeight="1" x14ac:dyDescent="0.25">
      <c r="A7" s="4"/>
      <c r="B7" s="5" t="s">
        <v>4</v>
      </c>
      <c r="C7" s="7" t="e">
        <f>SUM(E10:E18)</f>
        <v>#REF!</v>
      </c>
      <c r="D7" s="4"/>
      <c r="E7" s="4"/>
    </row>
    <row r="8" spans="1:5" ht="12.75" customHeight="1" x14ac:dyDescent="0.25">
      <c r="A8" s="2"/>
      <c r="B8" s="2"/>
      <c r="C8" s="2"/>
      <c r="D8" s="2"/>
      <c r="E8" s="2"/>
    </row>
    <row r="9" spans="1:5" ht="12.75" customHeight="1" x14ac:dyDescent="0.25">
      <c r="A9" s="6" t="s">
        <v>5</v>
      </c>
      <c r="B9" s="6" t="s">
        <v>6</v>
      </c>
      <c r="C9" s="6" t="s">
        <v>7</v>
      </c>
      <c r="D9" s="6" t="s">
        <v>8</v>
      </c>
      <c r="E9" s="6" t="s">
        <v>9</v>
      </c>
    </row>
    <row r="10" spans="1:5" ht="12.75" customHeight="1" x14ac:dyDescent="0.25">
      <c r="A10" s="15" t="s">
        <v>410</v>
      </c>
      <c r="B10" s="15" t="s">
        <v>28</v>
      </c>
      <c r="C10" s="16">
        <f>'NV_SO 000'!I3</f>
        <v>0</v>
      </c>
      <c r="D10" s="16">
        <f>'NV_SO 000'!O2</f>
        <v>0</v>
      </c>
      <c r="E10" s="16">
        <f t="shared" ref="E10:E18" si="0">C10+D10</f>
        <v>0</v>
      </c>
    </row>
    <row r="11" spans="1:5" ht="12.75" customHeight="1" x14ac:dyDescent="0.25">
      <c r="A11" s="15" t="s">
        <v>409</v>
      </c>
      <c r="B11" s="15" t="s">
        <v>84</v>
      </c>
      <c r="C11" s="16">
        <f>'NV_SO 101'!I3</f>
        <v>0</v>
      </c>
      <c r="D11" s="16">
        <f>'NV_SO 101'!O2</f>
        <v>0</v>
      </c>
      <c r="E11" s="16">
        <f t="shared" si="0"/>
        <v>0</v>
      </c>
    </row>
    <row r="12" spans="1:5" ht="12.75" customHeight="1" x14ac:dyDescent="0.25">
      <c r="A12" s="15" t="s">
        <v>408</v>
      </c>
      <c r="B12" s="15" t="s">
        <v>91</v>
      </c>
      <c r="C12" s="16">
        <f>'NV_SO 131'!I3</f>
        <v>0</v>
      </c>
      <c r="D12" s="16">
        <f>'NV_SO 131'!O2</f>
        <v>0</v>
      </c>
      <c r="E12" s="16">
        <f t="shared" si="0"/>
        <v>0</v>
      </c>
    </row>
    <row r="13" spans="1:5" ht="12.75" customHeight="1" x14ac:dyDescent="0.25">
      <c r="A13" s="15" t="s">
        <v>411</v>
      </c>
      <c r="B13" s="15" t="s">
        <v>28</v>
      </c>
      <c r="C13" s="16">
        <f>'PDV_SO 000'!I3</f>
        <v>0</v>
      </c>
      <c r="D13" s="16">
        <f>'PDV_SO 000'!O2</f>
        <v>0</v>
      </c>
      <c r="E13" s="16">
        <f t="shared" si="0"/>
        <v>0</v>
      </c>
    </row>
    <row r="14" spans="1:5" ht="12.75" customHeight="1" x14ac:dyDescent="0.25">
      <c r="A14" s="15" t="s">
        <v>412</v>
      </c>
      <c r="B14" s="15" t="s">
        <v>84</v>
      </c>
      <c r="C14" s="16">
        <f>'PDV_SO 101'!I3</f>
        <v>0</v>
      </c>
      <c r="D14" s="16">
        <f>'PDV_SO 101'!O2</f>
        <v>0</v>
      </c>
      <c r="E14" s="16">
        <f t="shared" si="0"/>
        <v>0</v>
      </c>
    </row>
    <row r="15" spans="1:5" ht="12.75" customHeight="1" x14ac:dyDescent="0.25">
      <c r="A15" s="15" t="s">
        <v>413</v>
      </c>
      <c r="B15" s="15" t="s">
        <v>28</v>
      </c>
      <c r="C15" s="16">
        <f>'PV_SO 000'!I3</f>
        <v>0</v>
      </c>
      <c r="D15" s="16">
        <f>'PV_SO 000'!O2</f>
        <v>0</v>
      </c>
      <c r="E15" s="16">
        <f t="shared" si="0"/>
        <v>0</v>
      </c>
    </row>
    <row r="16" spans="1:5" ht="12.75" customHeight="1" x14ac:dyDescent="0.25">
      <c r="A16" s="15" t="s">
        <v>414</v>
      </c>
      <c r="B16" s="15" t="s">
        <v>84</v>
      </c>
      <c r="C16" s="16">
        <f>'PV_SO 101'!I3</f>
        <v>0</v>
      </c>
      <c r="D16" s="16" t="e">
        <f>'PV_SO 101'!O2</f>
        <v>#REF!</v>
      </c>
      <c r="E16" s="16" t="e">
        <f t="shared" si="0"/>
        <v>#REF!</v>
      </c>
    </row>
    <row r="17" spans="1:5" ht="12.75" customHeight="1" x14ac:dyDescent="0.25">
      <c r="A17" s="15" t="s">
        <v>415</v>
      </c>
      <c r="B17" s="15" t="s">
        <v>91</v>
      </c>
      <c r="C17" s="16">
        <f>'PV_SO 131'!I3</f>
        <v>0</v>
      </c>
      <c r="D17" s="16">
        <f>'PV_SO 131'!O2</f>
        <v>0</v>
      </c>
      <c r="E17" s="16">
        <f t="shared" si="0"/>
        <v>0</v>
      </c>
    </row>
    <row r="18" spans="1:5" ht="12.75" customHeight="1" x14ac:dyDescent="0.25">
      <c r="A18" s="15" t="s">
        <v>416</v>
      </c>
      <c r="B18" s="15" t="s">
        <v>389</v>
      </c>
      <c r="C18" s="16">
        <f>'PV_SO 801'!I3</f>
        <v>0</v>
      </c>
      <c r="D18" s="16">
        <f>'PV_SO 801'!O2</f>
        <v>0</v>
      </c>
      <c r="E18" s="16">
        <f t="shared" si="0"/>
        <v>0</v>
      </c>
    </row>
  </sheetData>
  <mergeCells count="4">
    <mergeCell ref="A1:A3"/>
    <mergeCell ref="B2:B3"/>
    <mergeCell ref="B4:D4"/>
    <mergeCell ref="B5:D5"/>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9"/>
  <sheetViews>
    <sheetView workbookViewId="0">
      <pane ySplit="8" topLeftCell="A36" activePane="bottomLeft" state="frozen"/>
      <selection pane="bottomLeft" activeCell="H10" sqref="H10:H37"/>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0+I10+I13+I16+I19+I22+I25+I28+I31+I34+I37</f>
        <v>0</v>
      </c>
      <c r="R9">
        <f>0+O10+O13+O16+O19+O22+O25+O28+O31+O34+O37</f>
        <v>0</v>
      </c>
    </row>
    <row r="10" spans="1:18" ht="13.2" x14ac:dyDescent="0.25">
      <c r="A10" s="17" t="s">
        <v>48</v>
      </c>
      <c r="B10" s="22" t="s">
        <v>32</v>
      </c>
      <c r="C10" s="22" t="s">
        <v>49</v>
      </c>
      <c r="D10" s="17" t="s">
        <v>50</v>
      </c>
      <c r="E10" s="23" t="s">
        <v>51</v>
      </c>
      <c r="F10" s="24" t="s">
        <v>52</v>
      </c>
      <c r="G10" s="25">
        <v>1</v>
      </c>
      <c r="H10" s="26"/>
      <c r="I10" s="26">
        <f>ROUND(ROUND(H10,2)*ROUND(G10,3),2)</f>
        <v>0</v>
      </c>
      <c r="O10">
        <f>(I10*21)/100</f>
        <v>0</v>
      </c>
      <c r="P10" t="s">
        <v>26</v>
      </c>
    </row>
    <row r="11" spans="1:18" ht="264" x14ac:dyDescent="0.25">
      <c r="A11" s="27" t="s">
        <v>53</v>
      </c>
      <c r="E11" s="28" t="s">
        <v>54</v>
      </c>
    </row>
    <row r="12" spans="1:18" ht="13.2" x14ac:dyDescent="0.25">
      <c r="A12" s="31" t="s">
        <v>55</v>
      </c>
      <c r="E12" s="30" t="s">
        <v>56</v>
      </c>
    </row>
    <row r="13" spans="1:18" ht="13.2" x14ac:dyDescent="0.25">
      <c r="A13" s="17" t="s">
        <v>48</v>
      </c>
      <c r="B13" s="22" t="s">
        <v>26</v>
      </c>
      <c r="C13" s="22" t="s">
        <v>49</v>
      </c>
      <c r="D13" s="17" t="s">
        <v>57</v>
      </c>
      <c r="E13" s="23" t="s">
        <v>51</v>
      </c>
      <c r="F13" s="24" t="s">
        <v>52</v>
      </c>
      <c r="G13" s="25">
        <v>1</v>
      </c>
      <c r="H13" s="26"/>
      <c r="I13" s="26">
        <f>ROUND(ROUND(H13,2)*ROUND(G13,3),2)</f>
        <v>0</v>
      </c>
      <c r="O13">
        <f>(I13*21)/100</f>
        <v>0</v>
      </c>
      <c r="P13" t="s">
        <v>26</v>
      </c>
    </row>
    <row r="14" spans="1:18" ht="198" x14ac:dyDescent="0.25">
      <c r="A14" s="27" t="s">
        <v>53</v>
      </c>
      <c r="E14" s="28" t="s">
        <v>58</v>
      </c>
    </row>
    <row r="15" spans="1:18" ht="13.2" x14ac:dyDescent="0.25">
      <c r="A15" s="31" t="s">
        <v>55</v>
      </c>
      <c r="E15" s="30" t="s">
        <v>56</v>
      </c>
    </row>
    <row r="16" spans="1:18" ht="13.2" x14ac:dyDescent="0.25">
      <c r="A16" s="17" t="s">
        <v>48</v>
      </c>
      <c r="B16" s="22" t="s">
        <v>25</v>
      </c>
      <c r="C16" s="22" t="s">
        <v>59</v>
      </c>
      <c r="D16" s="17" t="s">
        <v>56</v>
      </c>
      <c r="E16" s="23" t="s">
        <v>60</v>
      </c>
      <c r="F16" s="24" t="s">
        <v>61</v>
      </c>
      <c r="G16" s="25">
        <v>1</v>
      </c>
      <c r="H16" s="26"/>
      <c r="I16" s="26">
        <f>ROUND(ROUND(H16,2)*ROUND(G16,3),2)</f>
        <v>0</v>
      </c>
      <c r="O16">
        <f>(I16*21)/100</f>
        <v>0</v>
      </c>
      <c r="P16" t="s">
        <v>26</v>
      </c>
    </row>
    <row r="17" spans="1:16" ht="66" x14ac:dyDescent="0.25">
      <c r="A17" s="27" t="s">
        <v>53</v>
      </c>
      <c r="E17" s="28" t="s">
        <v>62</v>
      </c>
    </row>
    <row r="18" spans="1:16" ht="13.2" x14ac:dyDescent="0.25">
      <c r="A18" s="31" t="s">
        <v>55</v>
      </c>
      <c r="E18" s="30" t="s">
        <v>56</v>
      </c>
    </row>
    <row r="19" spans="1:16" ht="13.2" x14ac:dyDescent="0.25">
      <c r="A19" s="17" t="s">
        <v>48</v>
      </c>
      <c r="B19" s="22" t="s">
        <v>36</v>
      </c>
      <c r="C19" s="22" t="s">
        <v>63</v>
      </c>
      <c r="D19" s="17" t="s">
        <v>56</v>
      </c>
      <c r="E19" s="23" t="s">
        <v>64</v>
      </c>
      <c r="F19" s="24" t="s">
        <v>61</v>
      </c>
      <c r="G19" s="25">
        <v>1</v>
      </c>
      <c r="H19" s="26"/>
      <c r="I19" s="26">
        <f>ROUND(ROUND(H19,2)*ROUND(G19,3),2)</f>
        <v>0</v>
      </c>
      <c r="O19">
        <f>(I19*21)/100</f>
        <v>0</v>
      </c>
      <c r="P19" t="s">
        <v>26</v>
      </c>
    </row>
    <row r="20" spans="1:16" ht="13.2" x14ac:dyDescent="0.25">
      <c r="A20" s="27" t="s">
        <v>53</v>
      </c>
      <c r="E20" s="28" t="s">
        <v>65</v>
      </c>
    </row>
    <row r="21" spans="1:16" ht="13.2" x14ac:dyDescent="0.25">
      <c r="A21" s="31" t="s">
        <v>55</v>
      </c>
      <c r="E21" s="30" t="s">
        <v>56</v>
      </c>
    </row>
    <row r="22" spans="1:16" ht="13.2" x14ac:dyDescent="0.25">
      <c r="A22" s="17" t="s">
        <v>48</v>
      </c>
      <c r="B22" s="22" t="s">
        <v>38</v>
      </c>
      <c r="C22" s="22" t="s">
        <v>66</v>
      </c>
      <c r="D22" s="17" t="s">
        <v>56</v>
      </c>
      <c r="E22" s="23" t="s">
        <v>67</v>
      </c>
      <c r="F22" s="24" t="s">
        <v>61</v>
      </c>
      <c r="G22" s="25">
        <v>1</v>
      </c>
      <c r="H22" s="26"/>
      <c r="I22" s="26">
        <f>ROUND(ROUND(H22,2)*ROUND(G22,3),2)</f>
        <v>0</v>
      </c>
      <c r="O22">
        <f>(I22*21)/100</f>
        <v>0</v>
      </c>
      <c r="P22" t="s">
        <v>26</v>
      </c>
    </row>
    <row r="23" spans="1:16" ht="13.2" x14ac:dyDescent="0.25">
      <c r="A23" s="27" t="s">
        <v>53</v>
      </c>
      <c r="E23" s="28" t="s">
        <v>68</v>
      </c>
    </row>
    <row r="24" spans="1:16" ht="13.2" x14ac:dyDescent="0.25">
      <c r="A24" s="31" t="s">
        <v>55</v>
      </c>
      <c r="E24" s="30" t="s">
        <v>56</v>
      </c>
    </row>
    <row r="25" spans="1:16" ht="13.2" x14ac:dyDescent="0.25">
      <c r="A25" s="17" t="s">
        <v>48</v>
      </c>
      <c r="B25" s="22" t="s">
        <v>40</v>
      </c>
      <c r="C25" s="22" t="s">
        <v>69</v>
      </c>
      <c r="D25" s="17" t="s">
        <v>56</v>
      </c>
      <c r="E25" s="23" t="s">
        <v>70</v>
      </c>
      <c r="F25" s="24" t="s">
        <v>52</v>
      </c>
      <c r="G25" s="25">
        <v>1</v>
      </c>
      <c r="H25" s="26"/>
      <c r="I25" s="26">
        <f>ROUND(ROUND(H25,2)*ROUND(G25,3),2)</f>
        <v>0</v>
      </c>
      <c r="O25">
        <f>(I25*21)/100</f>
        <v>0</v>
      </c>
      <c r="P25" t="s">
        <v>26</v>
      </c>
    </row>
    <row r="26" spans="1:16" ht="26.4" x14ac:dyDescent="0.25">
      <c r="A26" s="27" t="s">
        <v>53</v>
      </c>
      <c r="E26" s="28" t="s">
        <v>71</v>
      </c>
    </row>
    <row r="27" spans="1:16" ht="13.2" x14ac:dyDescent="0.25">
      <c r="A27" s="31" t="s">
        <v>55</v>
      </c>
      <c r="E27" s="30" t="s">
        <v>56</v>
      </c>
    </row>
    <row r="28" spans="1:16" ht="13.2" x14ac:dyDescent="0.25">
      <c r="A28" s="17" t="s">
        <v>48</v>
      </c>
      <c r="B28" s="22" t="s">
        <v>72</v>
      </c>
      <c r="C28" s="22" t="s">
        <v>73</v>
      </c>
      <c r="D28" s="17" t="s">
        <v>56</v>
      </c>
      <c r="E28" s="23" t="s">
        <v>74</v>
      </c>
      <c r="F28" s="24" t="s">
        <v>61</v>
      </c>
      <c r="G28" s="25">
        <v>1</v>
      </c>
      <c r="H28" s="26"/>
      <c r="I28" s="26">
        <f>ROUND(ROUND(H28,2)*ROUND(G28,3),2)</f>
        <v>0</v>
      </c>
      <c r="O28">
        <f>(I28*21)/100</f>
        <v>0</v>
      </c>
      <c r="P28" t="s">
        <v>26</v>
      </c>
    </row>
    <row r="29" spans="1:16" ht="13.2" x14ac:dyDescent="0.25">
      <c r="A29" s="27" t="s">
        <v>53</v>
      </c>
      <c r="E29" s="28" t="s">
        <v>56</v>
      </c>
    </row>
    <row r="30" spans="1:16" ht="13.2" x14ac:dyDescent="0.25">
      <c r="A30" s="31" t="s">
        <v>55</v>
      </c>
      <c r="E30" s="30" t="s">
        <v>56</v>
      </c>
    </row>
    <row r="31" spans="1:16" ht="13.2" x14ac:dyDescent="0.25">
      <c r="A31" s="17" t="s">
        <v>48</v>
      </c>
      <c r="B31" s="22" t="s">
        <v>75</v>
      </c>
      <c r="C31" s="22" t="s">
        <v>76</v>
      </c>
      <c r="D31" s="17" t="s">
        <v>50</v>
      </c>
      <c r="E31" s="23" t="s">
        <v>77</v>
      </c>
      <c r="F31" s="24" t="s">
        <v>61</v>
      </c>
      <c r="G31" s="25">
        <v>1</v>
      </c>
      <c r="H31" s="26"/>
      <c r="I31" s="26">
        <f>ROUND(ROUND(H31,2)*ROUND(G31,3),2)</f>
        <v>0</v>
      </c>
      <c r="O31">
        <f>(I31*21)/100</f>
        <v>0</v>
      </c>
      <c r="P31" t="s">
        <v>26</v>
      </c>
    </row>
    <row r="32" spans="1:16" ht="13.2" x14ac:dyDescent="0.25">
      <c r="A32" s="27" t="s">
        <v>53</v>
      </c>
      <c r="E32" s="28" t="s">
        <v>78</v>
      </c>
    </row>
    <row r="33" spans="1:16" ht="13.2" x14ac:dyDescent="0.25">
      <c r="A33" s="31" t="s">
        <v>55</v>
      </c>
      <c r="E33" s="30" t="s">
        <v>56</v>
      </c>
    </row>
    <row r="34" spans="1:16" ht="13.2" x14ac:dyDescent="0.25">
      <c r="A34" s="17" t="s">
        <v>48</v>
      </c>
      <c r="B34" s="22" t="s">
        <v>43</v>
      </c>
      <c r="C34" s="22" t="s">
        <v>76</v>
      </c>
      <c r="D34" s="17" t="s">
        <v>57</v>
      </c>
      <c r="E34" s="23" t="s">
        <v>77</v>
      </c>
      <c r="F34" s="24" t="s">
        <v>61</v>
      </c>
      <c r="G34" s="25">
        <v>1</v>
      </c>
      <c r="H34" s="26"/>
      <c r="I34" s="26">
        <f>ROUND(ROUND(H34,2)*ROUND(G34,3),2)</f>
        <v>0</v>
      </c>
      <c r="O34">
        <f>(I34*21)/100</f>
        <v>0</v>
      </c>
      <c r="P34" t="s">
        <v>26</v>
      </c>
    </row>
    <row r="35" spans="1:16" ht="26.4" x14ac:dyDescent="0.25">
      <c r="A35" s="27" t="s">
        <v>53</v>
      </c>
      <c r="E35" s="28" t="s">
        <v>79</v>
      </c>
    </row>
    <row r="36" spans="1:16" ht="13.2" x14ac:dyDescent="0.25">
      <c r="A36" s="31" t="s">
        <v>55</v>
      </c>
      <c r="E36" s="30" t="s">
        <v>56</v>
      </c>
    </row>
    <row r="37" spans="1:16" ht="13.2" x14ac:dyDescent="0.25">
      <c r="A37" s="17" t="s">
        <v>48</v>
      </c>
      <c r="B37" s="22" t="s">
        <v>45</v>
      </c>
      <c r="C37" s="22" t="s">
        <v>80</v>
      </c>
      <c r="D37" s="17" t="s">
        <v>56</v>
      </c>
      <c r="E37" s="23" t="s">
        <v>81</v>
      </c>
      <c r="F37" s="24" t="s">
        <v>61</v>
      </c>
      <c r="G37" s="25">
        <v>1</v>
      </c>
      <c r="H37" s="26"/>
      <c r="I37" s="26">
        <f>ROUND(ROUND(H37,2)*ROUND(G37,3),2)</f>
        <v>0</v>
      </c>
      <c r="O37">
        <f>(I37*21)/100</f>
        <v>0</v>
      </c>
      <c r="P37" t="s">
        <v>26</v>
      </c>
    </row>
    <row r="38" spans="1:16" ht="171.6" x14ac:dyDescent="0.25">
      <c r="A38" s="27" t="s">
        <v>53</v>
      </c>
      <c r="E38" s="28" t="s">
        <v>82</v>
      </c>
    </row>
    <row r="39" spans="1:16" ht="13.2" x14ac:dyDescent="0.25">
      <c r="A39" s="29" t="s">
        <v>55</v>
      </c>
      <c r="E39" s="30" t="s">
        <v>56</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83</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85</v>
      </c>
      <c r="D10" s="17" t="s">
        <v>50</v>
      </c>
      <c r="E10" s="23" t="s">
        <v>86</v>
      </c>
      <c r="F10" s="24" t="s">
        <v>87</v>
      </c>
      <c r="G10" s="25">
        <v>1561.5</v>
      </c>
      <c r="H10" s="26"/>
      <c r="I10" s="26">
        <f>ROUND(ROUND(H10,2)*ROUND(G10,3),2)</f>
        <v>0</v>
      </c>
      <c r="O10">
        <f>(I10*21)/100</f>
        <v>0</v>
      </c>
      <c r="P10" t="s">
        <v>26</v>
      </c>
    </row>
    <row r="11" spans="1:18" ht="13.2" x14ac:dyDescent="0.25">
      <c r="A11" s="27" t="s">
        <v>53</v>
      </c>
      <c r="E11" s="28" t="s">
        <v>88</v>
      </c>
    </row>
    <row r="12" spans="1:18" ht="13.2" x14ac:dyDescent="0.25">
      <c r="A12" s="31" t="s">
        <v>55</v>
      </c>
      <c r="E12" s="30" t="s">
        <v>417</v>
      </c>
    </row>
    <row r="13" spans="1:18" ht="13.2" x14ac:dyDescent="0.25">
      <c r="A13" s="17" t="s">
        <v>48</v>
      </c>
      <c r="B13" s="22" t="s">
        <v>26</v>
      </c>
      <c r="C13" s="22" t="s">
        <v>85</v>
      </c>
      <c r="D13" s="17" t="s">
        <v>57</v>
      </c>
      <c r="E13" s="23" t="s">
        <v>86</v>
      </c>
      <c r="F13" s="24" t="s">
        <v>87</v>
      </c>
      <c r="G13" s="25">
        <v>3056</v>
      </c>
      <c r="H13" s="26"/>
      <c r="I13" s="26">
        <f>ROUND(ROUND(H13,2)*ROUND(G13,3),2)</f>
        <v>0</v>
      </c>
      <c r="O13">
        <f>(I13*21)/100</f>
        <v>0</v>
      </c>
      <c r="P13" t="s">
        <v>26</v>
      </c>
    </row>
    <row r="14" spans="1:18" ht="13.2" x14ac:dyDescent="0.25">
      <c r="A14" s="27" t="s">
        <v>53</v>
      </c>
      <c r="E14" s="28" t="s">
        <v>89</v>
      </c>
    </row>
    <row r="15" spans="1:18" ht="13.2" x14ac:dyDescent="0.25">
      <c r="A15" s="29" t="s">
        <v>55</v>
      </c>
      <c r="E15" s="30" t="s">
        <v>418</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
  <sheetViews>
    <sheetView workbookViewId="0">
      <pane ySplit="8" topLeftCell="A9" activePane="bottomLeft" state="frozen"/>
      <selection pane="bottomLeft" activeCell="H10" sqref="H1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90</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f>
        <v>0</v>
      </c>
      <c r="R9">
        <f>0+O10</f>
        <v>0</v>
      </c>
    </row>
    <row r="10" spans="1:18" ht="13.2" x14ac:dyDescent="0.25">
      <c r="A10" s="17" t="s">
        <v>48</v>
      </c>
      <c r="B10" s="22" t="s">
        <v>32</v>
      </c>
      <c r="C10" s="22" t="s">
        <v>85</v>
      </c>
      <c r="D10" s="17" t="s">
        <v>50</v>
      </c>
      <c r="E10" s="23" t="s">
        <v>86</v>
      </c>
      <c r="F10" s="24" t="s">
        <v>87</v>
      </c>
      <c r="G10" s="25">
        <v>274.40600000000001</v>
      </c>
      <c r="H10" s="26"/>
      <c r="I10" s="26">
        <f>ROUND(ROUND(H10,2)*ROUND(G10,3),2)</f>
        <v>0</v>
      </c>
      <c r="O10">
        <f>(I10*21)/100</f>
        <v>0</v>
      </c>
      <c r="P10" t="s">
        <v>26</v>
      </c>
    </row>
    <row r="11" spans="1:18" ht="13.2" x14ac:dyDescent="0.25">
      <c r="A11" s="27" t="s">
        <v>53</v>
      </c>
      <c r="E11" s="28" t="s">
        <v>88</v>
      </c>
    </row>
    <row r="12" spans="1:18" ht="13.2" x14ac:dyDescent="0.25">
      <c r="A12" s="29" t="s">
        <v>55</v>
      </c>
      <c r="E12" s="30" t="s">
        <v>92</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95</v>
      </c>
      <c r="D10" s="17" t="s">
        <v>50</v>
      </c>
      <c r="E10" s="23" t="s">
        <v>96</v>
      </c>
      <c r="F10" s="24" t="s">
        <v>61</v>
      </c>
      <c r="G10" s="25">
        <v>1</v>
      </c>
      <c r="H10" s="26"/>
      <c r="I10" s="26">
        <f>ROUND(ROUND(H10,2)*ROUND(G10,3),2)</f>
        <v>0</v>
      </c>
      <c r="O10">
        <f>(I10*21)/100</f>
        <v>0</v>
      </c>
      <c r="P10" t="s">
        <v>26</v>
      </c>
    </row>
    <row r="11" spans="1:18" ht="13.2" x14ac:dyDescent="0.25">
      <c r="A11" s="27" t="s">
        <v>53</v>
      </c>
      <c r="E11" s="28" t="s">
        <v>97</v>
      </c>
    </row>
    <row r="12" spans="1:18" ht="13.2" x14ac:dyDescent="0.25">
      <c r="A12" s="31" t="s">
        <v>55</v>
      </c>
      <c r="E12" s="30" t="s">
        <v>56</v>
      </c>
    </row>
    <row r="13" spans="1:18" ht="13.2" x14ac:dyDescent="0.25">
      <c r="A13" s="17" t="s">
        <v>48</v>
      </c>
      <c r="B13" s="22" t="s">
        <v>26</v>
      </c>
      <c r="C13" s="22" t="s">
        <v>95</v>
      </c>
      <c r="D13" s="17" t="s">
        <v>57</v>
      </c>
      <c r="E13" s="23" t="s">
        <v>96</v>
      </c>
      <c r="F13" s="24" t="s">
        <v>61</v>
      </c>
      <c r="G13" s="25">
        <v>1</v>
      </c>
      <c r="H13" s="26"/>
      <c r="I13" s="26">
        <f>ROUND(ROUND(H13,2)*ROUND(G13,3),2)</f>
        <v>0</v>
      </c>
      <c r="O13">
        <f>(I13*21)/100</f>
        <v>0</v>
      </c>
      <c r="P13" t="s">
        <v>26</v>
      </c>
    </row>
    <row r="14" spans="1:18" ht="79.2" x14ac:dyDescent="0.25">
      <c r="A14" s="27" t="s">
        <v>53</v>
      </c>
      <c r="E14" s="28" t="s">
        <v>98</v>
      </c>
    </row>
    <row r="15" spans="1:18" ht="13.2" x14ac:dyDescent="0.25">
      <c r="A15" s="29" t="s">
        <v>55</v>
      </c>
      <c r="E15" s="30" t="s">
        <v>56</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
  <sheetViews>
    <sheetView workbookViewId="0">
      <pane ySplit="8" topLeftCell="A9" activePane="bottomLeft" state="frozen"/>
      <selection pane="bottomLeft" activeCell="H10" sqref="H10:H14"/>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0+O9+O13</f>
        <v>0</v>
      </c>
      <c r="P2" t="s">
        <v>25</v>
      </c>
    </row>
    <row r="3" spans="1:18" ht="15" customHeight="1" x14ac:dyDescent="0.25">
      <c r="A3" t="s">
        <v>11</v>
      </c>
      <c r="B3" s="11" t="s">
        <v>13</v>
      </c>
      <c r="C3" s="39" t="s">
        <v>14</v>
      </c>
      <c r="D3" s="35"/>
      <c r="E3" s="12" t="s">
        <v>15</v>
      </c>
      <c r="F3" s="4"/>
      <c r="G3" s="9"/>
      <c r="H3" s="8" t="s">
        <v>83</v>
      </c>
      <c r="I3" s="32">
        <f>0+I9+I13</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25</v>
      </c>
      <c r="D9" s="18"/>
      <c r="E9" s="20" t="s">
        <v>99</v>
      </c>
      <c r="F9" s="18"/>
      <c r="G9" s="18"/>
      <c r="H9" s="18"/>
      <c r="I9" s="21">
        <f>0+Q9</f>
        <v>0</v>
      </c>
      <c r="O9">
        <f>0+R9</f>
        <v>0</v>
      </c>
      <c r="Q9">
        <f>0+I10</f>
        <v>0</v>
      </c>
      <c r="R9">
        <f>0+O10</f>
        <v>0</v>
      </c>
    </row>
    <row r="10" spans="1:18" ht="13.2" x14ac:dyDescent="0.25">
      <c r="A10" s="17" t="s">
        <v>48</v>
      </c>
      <c r="B10" s="22" t="s">
        <v>32</v>
      </c>
      <c r="C10" s="22" t="s">
        <v>100</v>
      </c>
      <c r="D10" s="17" t="s">
        <v>101</v>
      </c>
      <c r="E10" s="23" t="s">
        <v>102</v>
      </c>
      <c r="F10" s="24" t="s">
        <v>103</v>
      </c>
      <c r="G10" s="25">
        <v>1137</v>
      </c>
      <c r="H10" s="26"/>
      <c r="I10" s="26">
        <f>ROUND(ROUND(H10,2)*ROUND(G10,3),2)</f>
        <v>0</v>
      </c>
      <c r="O10">
        <f>(I10*21)/100</f>
        <v>0</v>
      </c>
      <c r="P10" t="s">
        <v>26</v>
      </c>
    </row>
    <row r="11" spans="1:18" ht="66" x14ac:dyDescent="0.25">
      <c r="A11" s="27" t="s">
        <v>53</v>
      </c>
      <c r="E11" s="28" t="s">
        <v>104</v>
      </c>
    </row>
    <row r="12" spans="1:18" ht="13.2" x14ac:dyDescent="0.25">
      <c r="A12" s="29" t="s">
        <v>55</v>
      </c>
      <c r="E12" s="30" t="s">
        <v>105</v>
      </c>
    </row>
    <row r="13" spans="1:18" ht="12.75" customHeight="1" x14ac:dyDescent="0.25">
      <c r="A13" s="2" t="s">
        <v>46</v>
      </c>
      <c r="B13" s="2"/>
      <c r="C13" s="33" t="s">
        <v>43</v>
      </c>
      <c r="D13" s="2"/>
      <c r="E13" s="20" t="s">
        <v>106</v>
      </c>
      <c r="F13" s="2"/>
      <c r="G13" s="2"/>
      <c r="H13" s="2"/>
      <c r="I13" s="34">
        <f>0+Q13</f>
        <v>0</v>
      </c>
      <c r="O13">
        <f>0+R13</f>
        <v>0</v>
      </c>
      <c r="Q13">
        <f>0+I14</f>
        <v>0</v>
      </c>
      <c r="R13">
        <f>0+O14</f>
        <v>0</v>
      </c>
    </row>
    <row r="14" spans="1:18" ht="13.2" x14ac:dyDescent="0.25">
      <c r="A14" s="17" t="s">
        <v>48</v>
      </c>
      <c r="B14" s="22" t="s">
        <v>26</v>
      </c>
      <c r="C14" s="22" t="s">
        <v>107</v>
      </c>
      <c r="D14" s="17" t="s">
        <v>56</v>
      </c>
      <c r="E14" s="23" t="s">
        <v>108</v>
      </c>
      <c r="F14" s="24" t="s">
        <v>103</v>
      </c>
      <c r="G14" s="25">
        <v>1143</v>
      </c>
      <c r="H14" s="26"/>
      <c r="I14" s="26">
        <f>ROUND(ROUND(H14,2)*ROUND(G14,3),2)</f>
        <v>0</v>
      </c>
      <c r="O14">
        <f>(I14*21)/100</f>
        <v>0</v>
      </c>
      <c r="P14" t="s">
        <v>26</v>
      </c>
    </row>
    <row r="15" spans="1:18" ht="26.4" x14ac:dyDescent="0.25">
      <c r="A15" s="27" t="s">
        <v>53</v>
      </c>
      <c r="E15" s="28" t="s">
        <v>109</v>
      </c>
    </row>
    <row r="16" spans="1:18" ht="13.2" x14ac:dyDescent="0.25">
      <c r="A16" s="29" t="s">
        <v>55</v>
      </c>
      <c r="E16" s="30" t="s">
        <v>110</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113</v>
      </c>
      <c r="D10" s="17" t="s">
        <v>56</v>
      </c>
      <c r="E10" s="23" t="s">
        <v>114</v>
      </c>
      <c r="F10" s="24" t="s">
        <v>61</v>
      </c>
      <c r="G10" s="25">
        <v>1</v>
      </c>
      <c r="H10" s="26"/>
      <c r="I10" s="26">
        <f>ROUND(ROUND(H10,2)*ROUND(G10,3),2)</f>
        <v>0</v>
      </c>
      <c r="O10">
        <f>(I10*21)/100</f>
        <v>0</v>
      </c>
      <c r="P10" t="s">
        <v>26</v>
      </c>
    </row>
    <row r="11" spans="1:18" ht="26.4" x14ac:dyDescent="0.25">
      <c r="A11" s="27" t="s">
        <v>53</v>
      </c>
      <c r="E11" s="28" t="s">
        <v>115</v>
      </c>
    </row>
    <row r="12" spans="1:18" ht="13.2" x14ac:dyDescent="0.25">
      <c r="A12" s="31" t="s">
        <v>55</v>
      </c>
      <c r="E12" s="30" t="s">
        <v>56</v>
      </c>
    </row>
    <row r="13" spans="1:18" ht="13.2" x14ac:dyDescent="0.25">
      <c r="A13" s="17" t="s">
        <v>48</v>
      </c>
      <c r="B13" s="22" t="s">
        <v>26</v>
      </c>
      <c r="C13" s="22" t="s">
        <v>116</v>
      </c>
      <c r="D13" s="17" t="s">
        <v>56</v>
      </c>
      <c r="E13" s="23" t="s">
        <v>117</v>
      </c>
      <c r="F13" s="24" t="s">
        <v>61</v>
      </c>
      <c r="G13" s="25">
        <v>1</v>
      </c>
      <c r="H13" s="26"/>
      <c r="I13" s="26">
        <f>ROUND(ROUND(H13,2)*ROUND(G13,3),2)</f>
        <v>0</v>
      </c>
      <c r="O13">
        <f>(I13*21)/100</f>
        <v>0</v>
      </c>
      <c r="P13" t="s">
        <v>26</v>
      </c>
    </row>
    <row r="14" spans="1:18" ht="52.8" x14ac:dyDescent="0.25">
      <c r="A14" s="27" t="s">
        <v>53</v>
      </c>
      <c r="E14" s="28" t="s">
        <v>118</v>
      </c>
    </row>
    <row r="15" spans="1:18" ht="13.2" x14ac:dyDescent="0.25">
      <c r="A15" s="29" t="s">
        <v>55</v>
      </c>
      <c r="E15" s="30" t="s">
        <v>56</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57"/>
  <sheetViews>
    <sheetView topLeftCell="B1" workbookViewId="0">
      <pane ySplit="8" topLeftCell="A147" activePane="bottomLeft" state="frozen"/>
      <selection pane="bottomLeft" activeCell="H161" sqref="H161"/>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t="e">
        <f>0+O9+O16+O61+O83+O117+O121</f>
        <v>#REF!</v>
      </c>
      <c r="P2" t="s">
        <v>25</v>
      </c>
    </row>
    <row r="3" spans="1:18" ht="15" customHeight="1" x14ac:dyDescent="0.25">
      <c r="A3" t="s">
        <v>11</v>
      </c>
      <c r="B3" s="11" t="s">
        <v>13</v>
      </c>
      <c r="C3" s="39" t="s">
        <v>14</v>
      </c>
      <c r="D3" s="35"/>
      <c r="E3" s="12" t="s">
        <v>15</v>
      </c>
      <c r="F3" s="4"/>
      <c r="G3" s="9"/>
      <c r="H3" s="8" t="s">
        <v>83</v>
      </c>
      <c r="I3" s="32">
        <f>0+I9+I16+I61+I83+I117+I121</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119</v>
      </c>
      <c r="D10" s="17" t="s">
        <v>50</v>
      </c>
      <c r="E10" s="23" t="s">
        <v>120</v>
      </c>
      <c r="F10" s="24" t="s">
        <v>52</v>
      </c>
      <c r="G10" s="25">
        <v>1</v>
      </c>
      <c r="H10" s="26"/>
      <c r="I10" s="26">
        <f>ROUND(ROUND(H10,2)*ROUND(G10,3),2)</f>
        <v>0</v>
      </c>
      <c r="O10">
        <f>(I10*21)/100</f>
        <v>0</v>
      </c>
      <c r="P10" t="s">
        <v>26</v>
      </c>
    </row>
    <row r="11" spans="1:18" ht="26.4" x14ac:dyDescent="0.25">
      <c r="A11" s="27" t="s">
        <v>53</v>
      </c>
      <c r="E11" s="28" t="s">
        <v>121</v>
      </c>
    </row>
    <row r="12" spans="1:18" ht="13.2" x14ac:dyDescent="0.25">
      <c r="A12" s="31" t="s">
        <v>55</v>
      </c>
      <c r="E12" s="30" t="s">
        <v>56</v>
      </c>
    </row>
    <row r="13" spans="1:18" ht="13.2" x14ac:dyDescent="0.25">
      <c r="A13" s="17" t="s">
        <v>48</v>
      </c>
      <c r="B13" s="22" t="s">
        <v>26</v>
      </c>
      <c r="C13" s="22" t="s">
        <v>119</v>
      </c>
      <c r="D13" s="17" t="s">
        <v>57</v>
      </c>
      <c r="E13" s="23" t="s">
        <v>120</v>
      </c>
      <c r="F13" s="24" t="s">
        <v>61</v>
      </c>
      <c r="G13" s="25">
        <v>1</v>
      </c>
      <c r="H13" s="26"/>
      <c r="I13" s="26">
        <f>ROUND(ROUND(H13,2)*ROUND(G13,3),2)</f>
        <v>0</v>
      </c>
      <c r="O13">
        <f>(I13*21)/100</f>
        <v>0</v>
      </c>
      <c r="P13" t="s">
        <v>26</v>
      </c>
    </row>
    <row r="14" spans="1:18" ht="39.6" x14ac:dyDescent="0.25">
      <c r="A14" s="27" t="s">
        <v>53</v>
      </c>
      <c r="E14" s="28" t="s">
        <v>122</v>
      </c>
    </row>
    <row r="15" spans="1:18" ht="13.2" x14ac:dyDescent="0.25">
      <c r="A15" s="29" t="s">
        <v>55</v>
      </c>
      <c r="E15" s="30" t="s">
        <v>56</v>
      </c>
    </row>
    <row r="16" spans="1:18" ht="12.75" customHeight="1" x14ac:dyDescent="0.25">
      <c r="A16" s="2" t="s">
        <v>46</v>
      </c>
      <c r="B16" s="2"/>
      <c r="C16" s="33" t="s">
        <v>32</v>
      </c>
      <c r="D16" s="2"/>
      <c r="E16" s="20" t="s">
        <v>123</v>
      </c>
      <c r="F16" s="2"/>
      <c r="G16" s="2"/>
      <c r="H16" s="2"/>
      <c r="I16" s="34">
        <f>0+Q16</f>
        <v>0</v>
      </c>
      <c r="O16">
        <f>0+R16</f>
        <v>0</v>
      </c>
      <c r="Q16">
        <f>0+I17+I19+I22+I25+I28+I31+I34+I37+I40+I43+I46+I49+I52+I55+I58</f>
        <v>0</v>
      </c>
      <c r="R16">
        <f>0+O17+O19+O22+O25+O28+O31+O34+O37+O40+O43+O46+O49+O52+O55+O58</f>
        <v>0</v>
      </c>
    </row>
    <row r="17" spans="1:16" ht="13.2" x14ac:dyDescent="0.25">
      <c r="A17" s="17" t="s">
        <v>48</v>
      </c>
      <c r="B17" s="22" t="s">
        <v>25</v>
      </c>
      <c r="C17" s="22" t="s">
        <v>124</v>
      </c>
      <c r="D17" s="17" t="s">
        <v>56</v>
      </c>
      <c r="E17" s="23" t="s">
        <v>125</v>
      </c>
      <c r="F17" s="24" t="s">
        <v>103</v>
      </c>
      <c r="G17" s="25">
        <v>2964</v>
      </c>
      <c r="H17" s="26"/>
      <c r="I17" s="26">
        <f>ROUND(ROUND(H17,2)*ROUND(G17,3),2)</f>
        <v>0</v>
      </c>
      <c r="O17">
        <f>(I17*21)/100</f>
        <v>0</v>
      </c>
      <c r="P17" t="s">
        <v>26</v>
      </c>
    </row>
    <row r="18" spans="1:16" ht="26.4" x14ac:dyDescent="0.25">
      <c r="A18" s="31" t="s">
        <v>55</v>
      </c>
      <c r="E18" s="30" t="s">
        <v>419</v>
      </c>
    </row>
    <row r="19" spans="1:16" ht="13.2" x14ac:dyDescent="0.25">
      <c r="A19" s="17" t="s">
        <v>48</v>
      </c>
      <c r="B19" s="22" t="s">
        <v>36</v>
      </c>
      <c r="C19" s="22" t="s">
        <v>128</v>
      </c>
      <c r="D19" s="17" t="s">
        <v>56</v>
      </c>
      <c r="E19" s="23" t="s">
        <v>129</v>
      </c>
      <c r="F19" s="24" t="s">
        <v>130</v>
      </c>
      <c r="G19" s="25">
        <v>1232.2</v>
      </c>
      <c r="H19" s="26"/>
      <c r="I19" s="26">
        <f>ROUND(ROUND(H19,2)*ROUND(G19,3),2)</f>
        <v>0</v>
      </c>
      <c r="O19">
        <f>(I19*21)/100</f>
        <v>0</v>
      </c>
      <c r="P19" t="s">
        <v>26</v>
      </c>
    </row>
    <row r="20" spans="1:16" ht="26.4" x14ac:dyDescent="0.25">
      <c r="A20" s="27" t="s">
        <v>53</v>
      </c>
      <c r="E20" s="28" t="s">
        <v>131</v>
      </c>
    </row>
    <row r="21" spans="1:16" ht="26.4" x14ac:dyDescent="0.25">
      <c r="A21" s="31" t="s">
        <v>55</v>
      </c>
      <c r="E21" s="30" t="s">
        <v>132</v>
      </c>
    </row>
    <row r="22" spans="1:16" ht="13.2" x14ac:dyDescent="0.25">
      <c r="A22" s="17" t="s">
        <v>48</v>
      </c>
      <c r="B22" s="22" t="s">
        <v>38</v>
      </c>
      <c r="C22" s="22" t="s">
        <v>133</v>
      </c>
      <c r="D22" s="17" t="s">
        <v>50</v>
      </c>
      <c r="E22" s="23" t="s">
        <v>134</v>
      </c>
      <c r="F22" s="24" t="s">
        <v>130</v>
      </c>
      <c r="G22" s="25">
        <v>771</v>
      </c>
      <c r="H22" s="26"/>
      <c r="I22" s="26">
        <f>ROUND(ROUND(H22,2)*ROUND(G22,3),2)</f>
        <v>0</v>
      </c>
      <c r="O22">
        <f>(I22*21)/100</f>
        <v>0</v>
      </c>
      <c r="P22" t="s">
        <v>26</v>
      </c>
    </row>
    <row r="23" spans="1:16" ht="26.4" x14ac:dyDescent="0.25">
      <c r="A23" s="27" t="s">
        <v>53</v>
      </c>
      <c r="E23" s="28" t="s">
        <v>135</v>
      </c>
    </row>
    <row r="24" spans="1:16" ht="26.4" x14ac:dyDescent="0.25">
      <c r="A24" s="31" t="s">
        <v>55</v>
      </c>
      <c r="E24" s="30" t="s">
        <v>420</v>
      </c>
    </row>
    <row r="25" spans="1:16" ht="13.2" x14ac:dyDescent="0.25">
      <c r="A25" s="17" t="s">
        <v>48</v>
      </c>
      <c r="B25" s="22" t="s">
        <v>40</v>
      </c>
      <c r="C25" s="22" t="s">
        <v>133</v>
      </c>
      <c r="D25" s="17" t="s">
        <v>57</v>
      </c>
      <c r="E25" s="23" t="s">
        <v>134</v>
      </c>
      <c r="F25" s="24" t="s">
        <v>130</v>
      </c>
      <c r="G25" s="25">
        <v>1528</v>
      </c>
      <c r="H25" s="26"/>
      <c r="I25" s="26">
        <f>ROUND(ROUND(H25,2)*ROUND(G25,3),2)</f>
        <v>0</v>
      </c>
      <c r="O25">
        <f>(I25*21)/100</f>
        <v>0</v>
      </c>
      <c r="P25" t="s">
        <v>26</v>
      </c>
    </row>
    <row r="26" spans="1:16" ht="39.6" x14ac:dyDescent="0.25">
      <c r="A26" s="27" t="s">
        <v>53</v>
      </c>
      <c r="E26" s="28" t="s">
        <v>136</v>
      </c>
    </row>
    <row r="27" spans="1:16" ht="26.4" x14ac:dyDescent="0.25">
      <c r="A27" s="31" t="s">
        <v>55</v>
      </c>
      <c r="E27" s="30" t="s">
        <v>421</v>
      </c>
    </row>
    <row r="28" spans="1:16" ht="13.2" x14ac:dyDescent="0.25">
      <c r="A28" s="17" t="s">
        <v>48</v>
      </c>
      <c r="B28" s="22" t="s">
        <v>72</v>
      </c>
      <c r="C28" s="22" t="s">
        <v>137</v>
      </c>
      <c r="D28" s="17" t="s">
        <v>56</v>
      </c>
      <c r="E28" s="23" t="s">
        <v>138</v>
      </c>
      <c r="F28" s="24" t="s">
        <v>130</v>
      </c>
      <c r="G28" s="25">
        <v>467.45</v>
      </c>
      <c r="H28" s="26"/>
      <c r="I28" s="26">
        <f>ROUND(ROUND(H28,2)*ROUND(G28,3),2)</f>
        <v>0</v>
      </c>
      <c r="O28">
        <f>(I28*21)/100</f>
        <v>0</v>
      </c>
      <c r="P28" t="s">
        <v>26</v>
      </c>
    </row>
    <row r="29" spans="1:16" ht="13.2" x14ac:dyDescent="0.25">
      <c r="A29" s="27" t="s">
        <v>53</v>
      </c>
      <c r="E29" s="28" t="s">
        <v>56</v>
      </c>
    </row>
    <row r="30" spans="1:16" ht="52.8" x14ac:dyDescent="0.25">
      <c r="A30" s="31" t="s">
        <v>55</v>
      </c>
      <c r="E30" s="30" t="s">
        <v>139</v>
      </c>
    </row>
    <row r="31" spans="1:16" ht="13.2" x14ac:dyDescent="0.25">
      <c r="A31" s="17" t="s">
        <v>48</v>
      </c>
      <c r="B31" s="22" t="s">
        <v>75</v>
      </c>
      <c r="C31" s="22" t="s">
        <v>140</v>
      </c>
      <c r="D31" s="17" t="s">
        <v>56</v>
      </c>
      <c r="E31" s="23" t="s">
        <v>141</v>
      </c>
      <c r="F31" s="24" t="s">
        <v>130</v>
      </c>
      <c r="G31" s="25">
        <v>9.75</v>
      </c>
      <c r="H31" s="26"/>
      <c r="I31" s="26">
        <f>ROUND(ROUND(H31,2)*ROUND(G31,3),2)</f>
        <v>0</v>
      </c>
      <c r="O31">
        <f>(I31*21)/100</f>
        <v>0</v>
      </c>
      <c r="P31" t="s">
        <v>26</v>
      </c>
    </row>
    <row r="32" spans="1:16" ht="26.4" x14ac:dyDescent="0.25">
      <c r="A32" s="27" t="s">
        <v>53</v>
      </c>
      <c r="E32" s="28" t="s">
        <v>135</v>
      </c>
    </row>
    <row r="33" spans="1:16" ht="66" x14ac:dyDescent="0.25">
      <c r="A33" s="31" t="s">
        <v>55</v>
      </c>
      <c r="E33" s="30" t="s">
        <v>142</v>
      </c>
    </row>
    <row r="34" spans="1:16" ht="13.2" x14ac:dyDescent="0.25">
      <c r="A34" s="17" t="s">
        <v>48</v>
      </c>
      <c r="B34" s="22" t="s">
        <v>43</v>
      </c>
      <c r="C34" s="22" t="s">
        <v>143</v>
      </c>
      <c r="D34" s="17" t="s">
        <v>50</v>
      </c>
      <c r="E34" s="23" t="s">
        <v>144</v>
      </c>
      <c r="F34" s="24" t="s">
        <v>130</v>
      </c>
      <c r="G34" s="25">
        <v>780.75</v>
      </c>
      <c r="H34" s="26"/>
      <c r="I34" s="26">
        <f>ROUND(ROUND(H34,2)*ROUND(G34,3),2)</f>
        <v>0</v>
      </c>
      <c r="O34">
        <f>(I34*21)/100</f>
        <v>0</v>
      </c>
      <c r="P34" t="s">
        <v>26</v>
      </c>
    </row>
    <row r="35" spans="1:16" ht="13.2" x14ac:dyDescent="0.25">
      <c r="A35" s="27" t="s">
        <v>53</v>
      </c>
      <c r="E35" s="28" t="s">
        <v>145</v>
      </c>
    </row>
    <row r="36" spans="1:16" ht="52.8" x14ac:dyDescent="0.25">
      <c r="A36" s="31" t="s">
        <v>55</v>
      </c>
      <c r="E36" s="30" t="s">
        <v>422</v>
      </c>
    </row>
    <row r="37" spans="1:16" ht="13.2" x14ac:dyDescent="0.25">
      <c r="A37" s="17" t="s">
        <v>48</v>
      </c>
      <c r="B37" s="22" t="s">
        <v>45</v>
      </c>
      <c r="C37" s="22" t="s">
        <v>143</v>
      </c>
      <c r="D37" s="17" t="s">
        <v>57</v>
      </c>
      <c r="E37" s="23" t="s">
        <v>144</v>
      </c>
      <c r="F37" s="24" t="s">
        <v>130</v>
      </c>
      <c r="G37" s="25">
        <v>1528</v>
      </c>
      <c r="H37" s="26"/>
      <c r="I37" s="26">
        <f>ROUND(ROUND(H37,2)*ROUND(G37,3),2)</f>
        <v>0</v>
      </c>
      <c r="O37">
        <f>(I37*21)/100</f>
        <v>0</v>
      </c>
      <c r="P37" t="s">
        <v>26</v>
      </c>
    </row>
    <row r="38" spans="1:16" ht="13.2" x14ac:dyDescent="0.25">
      <c r="A38" s="27" t="s">
        <v>53</v>
      </c>
      <c r="E38" s="28" t="s">
        <v>146</v>
      </c>
    </row>
    <row r="39" spans="1:16" ht="26.4" x14ac:dyDescent="0.25">
      <c r="A39" s="31" t="s">
        <v>55</v>
      </c>
      <c r="E39" s="30" t="s">
        <v>423</v>
      </c>
    </row>
    <row r="40" spans="1:16" ht="13.2" x14ac:dyDescent="0.25">
      <c r="A40" s="17" t="s">
        <v>48</v>
      </c>
      <c r="B40" s="22" t="s">
        <v>147</v>
      </c>
      <c r="C40" s="22" t="s">
        <v>148</v>
      </c>
      <c r="D40" s="17" t="s">
        <v>50</v>
      </c>
      <c r="E40" s="23" t="s">
        <v>149</v>
      </c>
      <c r="F40" s="24" t="s">
        <v>130</v>
      </c>
      <c r="G40" s="25">
        <v>198</v>
      </c>
      <c r="H40" s="26"/>
      <c r="I40" s="26">
        <f>ROUND(ROUND(H40,2)*ROUND(G40,3),2)</f>
        <v>0</v>
      </c>
      <c r="O40">
        <f>(I40*0)/100</f>
        <v>0</v>
      </c>
      <c r="P40" t="s">
        <v>30</v>
      </c>
    </row>
    <row r="41" spans="1:16" ht="39.6" x14ac:dyDescent="0.25">
      <c r="A41" s="27" t="s">
        <v>53</v>
      </c>
      <c r="E41" s="28" t="s">
        <v>150</v>
      </c>
    </row>
    <row r="42" spans="1:16" ht="26.4" x14ac:dyDescent="0.25">
      <c r="A42" s="31" t="s">
        <v>55</v>
      </c>
      <c r="E42" s="30" t="s">
        <v>424</v>
      </c>
    </row>
    <row r="43" spans="1:16" ht="13.2" x14ac:dyDescent="0.25">
      <c r="A43" s="17" t="s">
        <v>48</v>
      </c>
      <c r="B43" s="22" t="s">
        <v>151</v>
      </c>
      <c r="C43" s="22" t="s">
        <v>148</v>
      </c>
      <c r="D43" s="17" t="s">
        <v>57</v>
      </c>
      <c r="E43" s="23" t="s">
        <v>149</v>
      </c>
      <c r="F43" s="24" t="s">
        <v>130</v>
      </c>
      <c r="G43" s="25">
        <v>770</v>
      </c>
      <c r="H43" s="26"/>
      <c r="I43" s="26">
        <f>ROUND(ROUND(H43,2)*ROUND(G43,3),2)</f>
        <v>0</v>
      </c>
      <c r="O43">
        <f>(I43*21)/100</f>
        <v>0</v>
      </c>
      <c r="P43" t="s">
        <v>26</v>
      </c>
    </row>
    <row r="44" spans="1:16" ht="66" x14ac:dyDescent="0.25">
      <c r="A44" s="27" t="s">
        <v>53</v>
      </c>
      <c r="E44" s="28" t="s">
        <v>152</v>
      </c>
    </row>
    <row r="45" spans="1:16" ht="26.4" x14ac:dyDescent="0.25">
      <c r="A45" s="31" t="s">
        <v>55</v>
      </c>
      <c r="E45" s="30" t="s">
        <v>425</v>
      </c>
    </row>
    <row r="46" spans="1:16" ht="13.2" x14ac:dyDescent="0.25">
      <c r="A46" s="17" t="s">
        <v>48</v>
      </c>
      <c r="B46" s="22" t="s">
        <v>153</v>
      </c>
      <c r="C46" s="22" t="s">
        <v>154</v>
      </c>
      <c r="D46" s="17" t="s">
        <v>50</v>
      </c>
      <c r="E46" s="23" t="s">
        <v>155</v>
      </c>
      <c r="F46" s="24" t="s">
        <v>130</v>
      </c>
      <c r="G46" s="25">
        <v>9.75</v>
      </c>
      <c r="H46" s="26"/>
      <c r="I46" s="26">
        <f>ROUND(ROUND(H46,2)*ROUND(G46,3),2)</f>
        <v>0</v>
      </c>
      <c r="O46">
        <f>(I46*21)/100</f>
        <v>0</v>
      </c>
      <c r="P46" t="s">
        <v>26</v>
      </c>
    </row>
    <row r="47" spans="1:16" ht="13.2" x14ac:dyDescent="0.25">
      <c r="A47" s="27" t="s">
        <v>53</v>
      </c>
      <c r="E47" s="28" t="s">
        <v>156</v>
      </c>
    </row>
    <row r="48" spans="1:16" ht="66" x14ac:dyDescent="0.25">
      <c r="A48" s="31" t="s">
        <v>55</v>
      </c>
      <c r="E48" s="30" t="s">
        <v>157</v>
      </c>
    </row>
    <row r="49" spans="1:18" ht="13.2" x14ac:dyDescent="0.25">
      <c r="A49" s="17" t="s">
        <v>48</v>
      </c>
      <c r="B49" s="22" t="s">
        <v>158</v>
      </c>
      <c r="C49" s="22" t="s">
        <v>159</v>
      </c>
      <c r="D49" s="17" t="s">
        <v>56</v>
      </c>
      <c r="E49" s="23" t="s">
        <v>160</v>
      </c>
      <c r="F49" s="24" t="s">
        <v>130</v>
      </c>
      <c r="G49" s="25">
        <v>280.8</v>
      </c>
      <c r="H49" s="26"/>
      <c r="I49" s="26">
        <f>ROUND(ROUND(H49,2)*ROUND(G49,3),2)</f>
        <v>0</v>
      </c>
      <c r="O49">
        <f>(I49*21)/100</f>
        <v>0</v>
      </c>
      <c r="P49" t="s">
        <v>26</v>
      </c>
    </row>
    <row r="50" spans="1:18" ht="13.2" x14ac:dyDescent="0.25">
      <c r="A50" s="27" t="s">
        <v>53</v>
      </c>
      <c r="E50" s="28" t="s">
        <v>161</v>
      </c>
    </row>
    <row r="51" spans="1:18" ht="26.4" x14ac:dyDescent="0.25">
      <c r="A51" s="31" t="s">
        <v>55</v>
      </c>
      <c r="E51" s="30" t="s">
        <v>162</v>
      </c>
    </row>
    <row r="52" spans="1:18" ht="13.2" x14ac:dyDescent="0.25">
      <c r="A52" s="17" t="s">
        <v>48</v>
      </c>
      <c r="B52" s="22" t="s">
        <v>163</v>
      </c>
      <c r="C52" s="22" t="s">
        <v>164</v>
      </c>
      <c r="D52" s="17" t="s">
        <v>56</v>
      </c>
      <c r="E52" s="23" t="s">
        <v>165</v>
      </c>
      <c r="F52" s="24" t="s">
        <v>130</v>
      </c>
      <c r="G52" s="25">
        <v>186.65</v>
      </c>
      <c r="H52" s="26"/>
      <c r="I52" s="26">
        <f>ROUND(ROUND(H52,2)*ROUND(G52,3),2)</f>
        <v>0</v>
      </c>
      <c r="O52">
        <f>(I52*21)/100</f>
        <v>0</v>
      </c>
      <c r="P52" t="s">
        <v>26</v>
      </c>
    </row>
    <row r="53" spans="1:18" ht="13.2" x14ac:dyDescent="0.25">
      <c r="A53" s="27" t="s">
        <v>53</v>
      </c>
      <c r="E53" s="28" t="s">
        <v>161</v>
      </c>
    </row>
    <row r="54" spans="1:18" ht="52.8" x14ac:dyDescent="0.25">
      <c r="A54" s="31" t="s">
        <v>55</v>
      </c>
      <c r="E54" s="30" t="s">
        <v>166</v>
      </c>
    </row>
    <row r="55" spans="1:18" ht="13.2" x14ac:dyDescent="0.25">
      <c r="A55" s="17" t="s">
        <v>48</v>
      </c>
      <c r="B55" s="22" t="s">
        <v>167</v>
      </c>
      <c r="C55" s="22" t="s">
        <v>168</v>
      </c>
      <c r="D55" s="17" t="s">
        <v>56</v>
      </c>
      <c r="E55" s="23" t="s">
        <v>169</v>
      </c>
      <c r="F55" s="24" t="s">
        <v>170</v>
      </c>
      <c r="G55" s="25">
        <v>29</v>
      </c>
      <c r="H55" s="26"/>
      <c r="I55" s="26">
        <f>ROUND(ROUND(H55,2)*ROUND(G55,3),2)</f>
        <v>0</v>
      </c>
      <c r="O55">
        <f>(I55*21)/100</f>
        <v>0</v>
      </c>
      <c r="P55" t="s">
        <v>26</v>
      </c>
    </row>
    <row r="56" spans="1:18" ht="39.6" x14ac:dyDescent="0.25">
      <c r="A56" s="27" t="s">
        <v>53</v>
      </c>
      <c r="E56" s="28" t="s">
        <v>171</v>
      </c>
    </row>
    <row r="57" spans="1:18" ht="26.4" x14ac:dyDescent="0.25">
      <c r="A57" s="31" t="s">
        <v>55</v>
      </c>
      <c r="E57" s="30" t="s">
        <v>172</v>
      </c>
    </row>
    <row r="58" spans="1:18" ht="13.2" x14ac:dyDescent="0.25">
      <c r="A58" s="17" t="s">
        <v>48</v>
      </c>
      <c r="B58" s="22" t="s">
        <v>173</v>
      </c>
      <c r="C58" s="22" t="s">
        <v>174</v>
      </c>
      <c r="D58" s="17" t="s">
        <v>56</v>
      </c>
      <c r="E58" s="23" t="s">
        <v>175</v>
      </c>
      <c r="F58" s="24" t="s">
        <v>170</v>
      </c>
      <c r="G58" s="25">
        <v>2330</v>
      </c>
      <c r="H58" s="26"/>
      <c r="I58" s="26">
        <f>ROUND(ROUND(H58,2)*ROUND(G58,3),2)</f>
        <v>0</v>
      </c>
      <c r="O58">
        <f>(I58*21)/100</f>
        <v>0</v>
      </c>
      <c r="P58" t="s">
        <v>26</v>
      </c>
    </row>
    <row r="59" spans="1:18" ht="13.2" x14ac:dyDescent="0.25">
      <c r="A59" s="27" t="s">
        <v>53</v>
      </c>
      <c r="E59" s="28" t="s">
        <v>176</v>
      </c>
    </row>
    <row r="60" spans="1:18" ht="52.8" x14ac:dyDescent="0.25">
      <c r="A60" s="29" t="s">
        <v>55</v>
      </c>
      <c r="E60" s="30" t="s">
        <v>177</v>
      </c>
    </row>
    <row r="61" spans="1:18" ht="12.75" customHeight="1" x14ac:dyDescent="0.25">
      <c r="A61" s="2" t="s">
        <v>46</v>
      </c>
      <c r="B61" s="2"/>
      <c r="C61" s="33" t="s">
        <v>26</v>
      </c>
      <c r="D61" s="2"/>
      <c r="E61" s="20" t="s">
        <v>178</v>
      </c>
      <c r="F61" s="2"/>
      <c r="G61" s="2"/>
      <c r="H61" s="2"/>
      <c r="I61" s="34">
        <f>0+Q61</f>
        <v>0</v>
      </c>
      <c r="O61">
        <f>0+R61</f>
        <v>0</v>
      </c>
      <c r="Q61">
        <f>0+I62+I65+I68+I71+I74+I77+I80</f>
        <v>0</v>
      </c>
      <c r="R61">
        <f>0+O62+O65+O68+O71+O74+O77+O80</f>
        <v>0</v>
      </c>
    </row>
    <row r="62" spans="1:18" ht="13.2" x14ac:dyDescent="0.25">
      <c r="A62" s="17" t="s">
        <v>48</v>
      </c>
      <c r="B62" s="22" t="s">
        <v>179</v>
      </c>
      <c r="C62" s="22" t="s">
        <v>180</v>
      </c>
      <c r="D62" s="17" t="s">
        <v>56</v>
      </c>
      <c r="E62" s="23" t="s">
        <v>181</v>
      </c>
      <c r="F62" s="24" t="s">
        <v>130</v>
      </c>
      <c r="G62" s="25">
        <v>130</v>
      </c>
      <c r="H62" s="26"/>
      <c r="I62" s="26">
        <f>ROUND(ROUND(H62,2)*ROUND(G62,3),2)</f>
        <v>0</v>
      </c>
      <c r="O62">
        <f>(I62*21)/100</f>
        <v>0</v>
      </c>
      <c r="P62" t="s">
        <v>26</v>
      </c>
    </row>
    <row r="63" spans="1:18" ht="26.4" x14ac:dyDescent="0.25">
      <c r="A63" s="27" t="s">
        <v>53</v>
      </c>
      <c r="E63" s="28" t="s">
        <v>182</v>
      </c>
    </row>
    <row r="64" spans="1:18" ht="13.2" x14ac:dyDescent="0.25">
      <c r="A64" s="31" t="s">
        <v>55</v>
      </c>
      <c r="E64" s="30" t="s">
        <v>183</v>
      </c>
    </row>
    <row r="65" spans="1:16" ht="13.2" x14ac:dyDescent="0.25">
      <c r="A65" s="17" t="s">
        <v>48</v>
      </c>
      <c r="B65" s="22" t="s">
        <v>184</v>
      </c>
      <c r="C65" s="22" t="s">
        <v>185</v>
      </c>
      <c r="D65" s="17" t="s">
        <v>56</v>
      </c>
      <c r="E65" s="23" t="s">
        <v>186</v>
      </c>
      <c r="F65" s="24" t="s">
        <v>170</v>
      </c>
      <c r="G65" s="25">
        <v>5954.52</v>
      </c>
      <c r="H65" s="26"/>
      <c r="I65" s="26">
        <f>ROUND(ROUND(H65,2)*ROUND(G65,3),2)</f>
        <v>0</v>
      </c>
      <c r="O65">
        <f>(I65*21)/100</f>
        <v>0</v>
      </c>
      <c r="P65" t="s">
        <v>26</v>
      </c>
    </row>
    <row r="66" spans="1:16" ht="13.2" x14ac:dyDescent="0.25">
      <c r="A66" s="27" t="s">
        <v>53</v>
      </c>
      <c r="E66" s="28" t="s">
        <v>187</v>
      </c>
    </row>
    <row r="67" spans="1:16" ht="66" x14ac:dyDescent="0.25">
      <c r="A67" s="31" t="s">
        <v>55</v>
      </c>
      <c r="E67" s="30" t="s">
        <v>188</v>
      </c>
    </row>
    <row r="68" spans="1:16" ht="13.2" x14ac:dyDescent="0.25">
      <c r="A68" s="17" t="s">
        <v>48</v>
      </c>
      <c r="B68" s="22" t="s">
        <v>189</v>
      </c>
      <c r="C68" s="22" t="s">
        <v>190</v>
      </c>
      <c r="D68" s="17" t="s">
        <v>56</v>
      </c>
      <c r="E68" s="23" t="s">
        <v>191</v>
      </c>
      <c r="F68" s="24" t="s">
        <v>103</v>
      </c>
      <c r="G68" s="25">
        <v>19</v>
      </c>
      <c r="H68" s="26"/>
      <c r="I68" s="26">
        <f>ROUND(ROUND(H68,2)*ROUND(G68,3),2)</f>
        <v>0</v>
      </c>
      <c r="O68">
        <f>(I68*21)/100</f>
        <v>0</v>
      </c>
      <c r="P68" t="s">
        <v>26</v>
      </c>
    </row>
    <row r="69" spans="1:16" ht="39.6" x14ac:dyDescent="0.25">
      <c r="A69" s="27" t="s">
        <v>53</v>
      </c>
      <c r="E69" s="28" t="s">
        <v>192</v>
      </c>
    </row>
    <row r="70" spans="1:16" ht="13.2" x14ac:dyDescent="0.25">
      <c r="A70" s="31" t="s">
        <v>55</v>
      </c>
      <c r="E70" s="30" t="s">
        <v>193</v>
      </c>
    </row>
    <row r="71" spans="1:16" ht="13.2" x14ac:dyDescent="0.25">
      <c r="A71" s="17" t="s">
        <v>48</v>
      </c>
      <c r="B71" s="22" t="s">
        <v>194</v>
      </c>
      <c r="C71" s="22" t="s">
        <v>195</v>
      </c>
      <c r="D71" s="17" t="s">
        <v>56</v>
      </c>
      <c r="E71" s="23" t="s">
        <v>196</v>
      </c>
      <c r="F71" s="24" t="s">
        <v>103</v>
      </c>
      <c r="G71" s="25">
        <v>1545</v>
      </c>
      <c r="H71" s="26"/>
      <c r="I71" s="26">
        <f>ROUND(ROUND(H71,2)*ROUND(G71,3),2)</f>
        <v>0</v>
      </c>
      <c r="O71">
        <f>(I71*21)/100</f>
        <v>0</v>
      </c>
      <c r="P71" t="s">
        <v>26</v>
      </c>
    </row>
    <row r="72" spans="1:16" ht="39.6" x14ac:dyDescent="0.25">
      <c r="A72" s="27" t="s">
        <v>53</v>
      </c>
      <c r="E72" s="28" t="s">
        <v>197</v>
      </c>
    </row>
    <row r="73" spans="1:16" ht="13.2" x14ac:dyDescent="0.25">
      <c r="A73" s="31" t="s">
        <v>55</v>
      </c>
      <c r="E73" s="30" t="s">
        <v>198</v>
      </c>
    </row>
    <row r="74" spans="1:16" ht="13.2" x14ac:dyDescent="0.25">
      <c r="A74" s="17" t="s">
        <v>48</v>
      </c>
      <c r="B74" s="22" t="s">
        <v>199</v>
      </c>
      <c r="C74" s="22" t="s">
        <v>200</v>
      </c>
      <c r="D74" s="17" t="s">
        <v>56</v>
      </c>
      <c r="E74" s="23" t="s">
        <v>201</v>
      </c>
      <c r="F74" s="24" t="s">
        <v>130</v>
      </c>
      <c r="G74" s="25">
        <v>2416</v>
      </c>
      <c r="H74" s="26"/>
      <c r="I74" s="26">
        <f>ROUND(ROUND(H74,2)*ROUND(G74,3),2)</f>
        <v>0</v>
      </c>
      <c r="O74">
        <f>(I74*21)/100</f>
        <v>0</v>
      </c>
      <c r="P74" t="s">
        <v>26</v>
      </c>
    </row>
    <row r="75" spans="1:16" ht="26.4" x14ac:dyDescent="0.25">
      <c r="A75" s="27" t="s">
        <v>53</v>
      </c>
      <c r="E75" s="28" t="s">
        <v>202</v>
      </c>
    </row>
    <row r="76" spans="1:16" ht="13.2" x14ac:dyDescent="0.25">
      <c r="A76" s="31" t="s">
        <v>55</v>
      </c>
      <c r="E76" s="30" t="s">
        <v>203</v>
      </c>
    </row>
    <row r="77" spans="1:16" ht="13.2" x14ac:dyDescent="0.25">
      <c r="A77" s="17" t="s">
        <v>48</v>
      </c>
      <c r="B77" s="22" t="s">
        <v>204</v>
      </c>
      <c r="C77" s="22" t="s">
        <v>205</v>
      </c>
      <c r="D77" s="17" t="s">
        <v>56</v>
      </c>
      <c r="E77" s="23" t="s">
        <v>206</v>
      </c>
      <c r="F77" s="24" t="s">
        <v>170</v>
      </c>
      <c r="G77" s="25">
        <v>53.95</v>
      </c>
      <c r="H77" s="26"/>
      <c r="I77" s="26">
        <f>ROUND(ROUND(H77,2)*ROUND(G77,3),2)</f>
        <v>0</v>
      </c>
      <c r="O77">
        <f>(I77*21)/100</f>
        <v>0</v>
      </c>
      <c r="P77" t="s">
        <v>26</v>
      </c>
    </row>
    <row r="78" spans="1:16" ht="13.2" x14ac:dyDescent="0.25">
      <c r="A78" s="27" t="s">
        <v>53</v>
      </c>
      <c r="E78" s="28" t="s">
        <v>207</v>
      </c>
    </row>
    <row r="79" spans="1:16" ht="13.2" x14ac:dyDescent="0.25">
      <c r="A79" s="31" t="s">
        <v>55</v>
      </c>
      <c r="E79" s="30" t="s">
        <v>208</v>
      </c>
    </row>
    <row r="80" spans="1:16" ht="13.2" x14ac:dyDescent="0.25">
      <c r="A80" s="17" t="s">
        <v>48</v>
      </c>
      <c r="B80" s="22" t="s">
        <v>209</v>
      </c>
      <c r="C80" s="22" t="s">
        <v>210</v>
      </c>
      <c r="D80" s="17" t="s">
        <v>56</v>
      </c>
      <c r="E80" s="23" t="s">
        <v>211</v>
      </c>
      <c r="F80" s="24" t="s">
        <v>170</v>
      </c>
      <c r="G80" s="25">
        <v>5612.1</v>
      </c>
      <c r="H80" s="26"/>
      <c r="I80" s="26">
        <f>ROUND(ROUND(H80,2)*ROUND(G80,3),2)</f>
        <v>0</v>
      </c>
      <c r="O80">
        <f>(I80*0)/100</f>
        <v>0</v>
      </c>
      <c r="P80" t="s">
        <v>30</v>
      </c>
    </row>
    <row r="81" spans="1:18" ht="13.2" x14ac:dyDescent="0.25">
      <c r="A81" s="27" t="s">
        <v>53</v>
      </c>
      <c r="E81" s="28" t="s">
        <v>146</v>
      </c>
    </row>
    <row r="82" spans="1:18" ht="39.6" x14ac:dyDescent="0.25">
      <c r="A82" s="29" t="s">
        <v>55</v>
      </c>
      <c r="E82" s="30" t="s">
        <v>212</v>
      </c>
    </row>
    <row r="83" spans="1:18" ht="12.75" customHeight="1" x14ac:dyDescent="0.25">
      <c r="A83" s="2" t="s">
        <v>46</v>
      </c>
      <c r="B83" s="2"/>
      <c r="C83" s="33" t="s">
        <v>38</v>
      </c>
      <c r="D83" s="2"/>
      <c r="E83" s="20" t="s">
        <v>213</v>
      </c>
      <c r="F83" s="2"/>
      <c r="G83" s="2"/>
      <c r="H83" s="2"/>
      <c r="I83" s="34">
        <f>0+Q83</f>
        <v>0</v>
      </c>
      <c r="O83">
        <f>0+R83</f>
        <v>0</v>
      </c>
      <c r="Q83">
        <f>0+I84+I87+I90+I93+I96+I99+I102+I105+I108+I111+I114</f>
        <v>0</v>
      </c>
      <c r="R83">
        <f>0+O84+O87+O90+O93+O96+O99+O102+O105+O108+O111+O114</f>
        <v>0</v>
      </c>
    </row>
    <row r="84" spans="1:18" ht="13.2" x14ac:dyDescent="0.25">
      <c r="A84" s="17" t="s">
        <v>48</v>
      </c>
      <c r="B84" s="22" t="s">
        <v>214</v>
      </c>
      <c r="C84" s="22" t="s">
        <v>215</v>
      </c>
      <c r="D84" s="17" t="s">
        <v>56</v>
      </c>
      <c r="E84" s="23" t="s">
        <v>216</v>
      </c>
      <c r="F84" s="24" t="s">
        <v>170</v>
      </c>
      <c r="G84" s="25">
        <v>21</v>
      </c>
      <c r="H84" s="26"/>
      <c r="I84" s="26">
        <f>ROUND(ROUND(H84,2)*ROUND(G84,3),2)</f>
        <v>0</v>
      </c>
      <c r="O84">
        <f>(I84*21)/100</f>
        <v>0</v>
      </c>
      <c r="P84" t="s">
        <v>26</v>
      </c>
    </row>
    <row r="85" spans="1:18" ht="13.2" x14ac:dyDescent="0.25">
      <c r="A85" s="27" t="s">
        <v>53</v>
      </c>
      <c r="E85" s="28" t="s">
        <v>217</v>
      </c>
    </row>
    <row r="86" spans="1:18" ht="26.4" x14ac:dyDescent="0.25">
      <c r="A86" s="31" t="s">
        <v>55</v>
      </c>
      <c r="E86" s="30" t="s">
        <v>218</v>
      </c>
    </row>
    <row r="87" spans="1:18" ht="13.2" x14ac:dyDescent="0.25">
      <c r="A87" s="17" t="s">
        <v>48</v>
      </c>
      <c r="B87" s="22" t="s">
        <v>219</v>
      </c>
      <c r="C87" s="22" t="s">
        <v>220</v>
      </c>
      <c r="D87" s="17" t="s">
        <v>56</v>
      </c>
      <c r="E87" s="23" t="s">
        <v>221</v>
      </c>
      <c r="F87" s="24" t="s">
        <v>170</v>
      </c>
      <c r="G87" s="25">
        <v>23.1</v>
      </c>
      <c r="H87" s="26"/>
      <c r="I87" s="26">
        <f>ROUND(ROUND(H87,2)*ROUND(G87,3),2)</f>
        <v>0</v>
      </c>
      <c r="O87">
        <f>(I87*21)/100</f>
        <v>0</v>
      </c>
      <c r="P87" t="s">
        <v>26</v>
      </c>
    </row>
    <row r="88" spans="1:18" ht="13.2" x14ac:dyDescent="0.25">
      <c r="A88" s="27" t="s">
        <v>53</v>
      </c>
      <c r="E88" s="28" t="s">
        <v>222</v>
      </c>
    </row>
    <row r="89" spans="1:18" ht="26.4" x14ac:dyDescent="0.25">
      <c r="A89" s="31" t="s">
        <v>55</v>
      </c>
      <c r="E89" s="30" t="s">
        <v>223</v>
      </c>
    </row>
    <row r="90" spans="1:18" ht="13.2" x14ac:dyDescent="0.25">
      <c r="A90" s="17" t="s">
        <v>48</v>
      </c>
      <c r="B90" s="22" t="s">
        <v>224</v>
      </c>
      <c r="C90" s="22" t="s">
        <v>225</v>
      </c>
      <c r="D90" s="17" t="s">
        <v>56</v>
      </c>
      <c r="E90" s="23" t="s">
        <v>226</v>
      </c>
      <c r="F90" s="24" t="s">
        <v>170</v>
      </c>
      <c r="G90" s="25">
        <v>4050.8</v>
      </c>
      <c r="H90" s="26"/>
      <c r="I90" s="26">
        <f>ROUND(ROUND(H90,2)*ROUND(G90,3),2)</f>
        <v>0</v>
      </c>
      <c r="O90">
        <f>(I90*21)/100</f>
        <v>0</v>
      </c>
      <c r="P90" t="s">
        <v>26</v>
      </c>
    </row>
    <row r="91" spans="1:18" ht="13.2" x14ac:dyDescent="0.25">
      <c r="A91" s="27" t="s">
        <v>53</v>
      </c>
      <c r="E91" s="28" t="s">
        <v>227</v>
      </c>
    </row>
    <row r="92" spans="1:18" ht="52.8" x14ac:dyDescent="0.25">
      <c r="A92" s="31" t="s">
        <v>55</v>
      </c>
      <c r="E92" s="30" t="s">
        <v>228</v>
      </c>
    </row>
    <row r="93" spans="1:18" ht="13.2" x14ac:dyDescent="0.25">
      <c r="A93" s="17" t="s">
        <v>48</v>
      </c>
      <c r="B93" s="22" t="s">
        <v>229</v>
      </c>
      <c r="C93" s="22" t="s">
        <v>230</v>
      </c>
      <c r="D93" s="17" t="s">
        <v>56</v>
      </c>
      <c r="E93" s="23" t="s">
        <v>231</v>
      </c>
      <c r="F93" s="24" t="s">
        <v>170</v>
      </c>
      <c r="G93" s="25">
        <v>31.9</v>
      </c>
      <c r="H93" s="26"/>
      <c r="I93" s="26">
        <f>ROUND(ROUND(H93,2)*ROUND(G93,3),2)</f>
        <v>0</v>
      </c>
      <c r="O93">
        <f>(I93*21)/100</f>
        <v>0</v>
      </c>
      <c r="P93" t="s">
        <v>26</v>
      </c>
    </row>
    <row r="94" spans="1:18" ht="13.2" x14ac:dyDescent="0.25">
      <c r="A94" s="27" t="s">
        <v>53</v>
      </c>
      <c r="E94" s="28" t="s">
        <v>232</v>
      </c>
    </row>
    <row r="95" spans="1:18" ht="26.4" x14ac:dyDescent="0.25">
      <c r="A95" s="31" t="s">
        <v>55</v>
      </c>
      <c r="E95" s="30" t="s">
        <v>233</v>
      </c>
    </row>
    <row r="96" spans="1:18" ht="13.2" x14ac:dyDescent="0.25">
      <c r="A96" s="17" t="s">
        <v>48</v>
      </c>
      <c r="B96" s="22" t="s">
        <v>234</v>
      </c>
      <c r="C96" s="22" t="s">
        <v>235</v>
      </c>
      <c r="D96" s="17" t="s">
        <v>56</v>
      </c>
      <c r="E96" s="23" t="s">
        <v>236</v>
      </c>
      <c r="F96" s="24" t="s">
        <v>170</v>
      </c>
      <c r="G96" s="25">
        <v>4012.8</v>
      </c>
      <c r="H96" s="26"/>
      <c r="I96" s="26">
        <f>ROUND(ROUND(H96,2)*ROUND(G96,3),2)</f>
        <v>0</v>
      </c>
      <c r="O96">
        <f>(I96*21)/100</f>
        <v>0</v>
      </c>
      <c r="P96" t="s">
        <v>26</v>
      </c>
    </row>
    <row r="97" spans="1:16" ht="13.2" x14ac:dyDescent="0.25">
      <c r="A97" s="27" t="s">
        <v>53</v>
      </c>
      <c r="E97" s="28" t="s">
        <v>237</v>
      </c>
    </row>
    <row r="98" spans="1:16" ht="26.4" x14ac:dyDescent="0.25">
      <c r="A98" s="31" t="s">
        <v>55</v>
      </c>
      <c r="E98" s="30" t="s">
        <v>238</v>
      </c>
    </row>
    <row r="99" spans="1:16" ht="13.2" x14ac:dyDescent="0.25">
      <c r="A99" s="17" t="s">
        <v>48</v>
      </c>
      <c r="B99" s="22" t="s">
        <v>239</v>
      </c>
      <c r="C99" s="22" t="s">
        <v>240</v>
      </c>
      <c r="D99" s="17" t="s">
        <v>56</v>
      </c>
      <c r="E99" s="23" t="s">
        <v>241</v>
      </c>
      <c r="F99" s="24" t="s">
        <v>170</v>
      </c>
      <c r="G99" s="25">
        <v>3648</v>
      </c>
      <c r="H99" s="26"/>
      <c r="I99" s="26">
        <f>ROUND(ROUND(H99,2)*ROUND(G99,3),2)</f>
        <v>0</v>
      </c>
      <c r="O99">
        <f>(I99*21)/100</f>
        <v>0</v>
      </c>
      <c r="P99" t="s">
        <v>26</v>
      </c>
    </row>
    <row r="100" spans="1:16" ht="13.2" x14ac:dyDescent="0.25">
      <c r="A100" s="27" t="s">
        <v>53</v>
      </c>
      <c r="E100" s="28" t="s">
        <v>242</v>
      </c>
    </row>
    <row r="101" spans="1:16" ht="26.4" x14ac:dyDescent="0.25">
      <c r="A101" s="31" t="s">
        <v>55</v>
      </c>
      <c r="E101" s="30" t="s">
        <v>243</v>
      </c>
    </row>
    <row r="102" spans="1:16" ht="13.2" x14ac:dyDescent="0.25">
      <c r="A102" s="17" t="s">
        <v>48</v>
      </c>
      <c r="B102" s="22" t="s">
        <v>244</v>
      </c>
      <c r="C102" s="22" t="s">
        <v>245</v>
      </c>
      <c r="D102" s="17" t="s">
        <v>56</v>
      </c>
      <c r="E102" s="23" t="s">
        <v>246</v>
      </c>
      <c r="F102" s="24" t="s">
        <v>170</v>
      </c>
      <c r="G102" s="25">
        <v>3648</v>
      </c>
      <c r="H102" s="26"/>
      <c r="I102" s="26">
        <f>ROUND(ROUND(H102,2)*ROUND(G102,3),2)</f>
        <v>0</v>
      </c>
      <c r="O102">
        <f>(I102*21)/100</f>
        <v>0</v>
      </c>
      <c r="P102" t="s">
        <v>26</v>
      </c>
    </row>
    <row r="103" spans="1:16" ht="13.2" x14ac:dyDescent="0.25">
      <c r="A103" s="27" t="s">
        <v>53</v>
      </c>
      <c r="E103" s="28" t="s">
        <v>56</v>
      </c>
    </row>
    <row r="104" spans="1:16" ht="26.4" x14ac:dyDescent="0.25">
      <c r="A104" s="31" t="s">
        <v>55</v>
      </c>
      <c r="E104" s="30" t="s">
        <v>243</v>
      </c>
    </row>
    <row r="105" spans="1:16" ht="13.2" x14ac:dyDescent="0.25">
      <c r="A105" s="17" t="s">
        <v>48</v>
      </c>
      <c r="B105" s="22" t="s">
        <v>247</v>
      </c>
      <c r="C105" s="22" t="s">
        <v>248</v>
      </c>
      <c r="D105" s="17" t="s">
        <v>56</v>
      </c>
      <c r="E105" s="23" t="s">
        <v>249</v>
      </c>
      <c r="F105" s="24" t="s">
        <v>170</v>
      </c>
      <c r="G105" s="25">
        <v>3648</v>
      </c>
      <c r="H105" s="26"/>
      <c r="I105" s="26">
        <f>ROUND(ROUND(H105,2)*ROUND(G105,3),2)</f>
        <v>0</v>
      </c>
      <c r="O105">
        <f>(I105*21)/100</f>
        <v>0</v>
      </c>
      <c r="P105" t="s">
        <v>26</v>
      </c>
    </row>
    <row r="106" spans="1:16" ht="13.2" x14ac:dyDescent="0.25">
      <c r="A106" s="27" t="s">
        <v>53</v>
      </c>
      <c r="E106" s="28" t="s">
        <v>250</v>
      </c>
    </row>
    <row r="107" spans="1:16" ht="26.4" x14ac:dyDescent="0.25">
      <c r="A107" s="31" t="s">
        <v>55</v>
      </c>
      <c r="E107" s="30" t="s">
        <v>243</v>
      </c>
    </row>
    <row r="108" spans="1:16" ht="13.2" x14ac:dyDescent="0.25">
      <c r="A108" s="17" t="s">
        <v>48</v>
      </c>
      <c r="B108" s="22" t="s">
        <v>251</v>
      </c>
      <c r="C108" s="22" t="s">
        <v>252</v>
      </c>
      <c r="D108" s="17" t="s">
        <v>56</v>
      </c>
      <c r="E108" s="23" t="s">
        <v>253</v>
      </c>
      <c r="F108" s="24" t="s">
        <v>170</v>
      </c>
      <c r="G108" s="25">
        <v>19</v>
      </c>
      <c r="H108" s="26"/>
      <c r="I108" s="26">
        <f>ROUND(ROUND(H108,2)*ROUND(G108,3),2)</f>
        <v>0</v>
      </c>
      <c r="O108">
        <f>(I108*21)/100</f>
        <v>0</v>
      </c>
      <c r="P108" t="s">
        <v>26</v>
      </c>
    </row>
    <row r="109" spans="1:16" ht="13.2" x14ac:dyDescent="0.25">
      <c r="A109" s="27" t="s">
        <v>53</v>
      </c>
      <c r="E109" s="28" t="s">
        <v>254</v>
      </c>
    </row>
    <row r="110" spans="1:16" ht="26.4" x14ac:dyDescent="0.25">
      <c r="A110" s="31" t="s">
        <v>55</v>
      </c>
      <c r="E110" s="30" t="s">
        <v>255</v>
      </c>
    </row>
    <row r="111" spans="1:16" ht="26.4" x14ac:dyDescent="0.25">
      <c r="A111" s="17" t="s">
        <v>48</v>
      </c>
      <c r="B111" s="22" t="s">
        <v>256</v>
      </c>
      <c r="C111" s="22" t="s">
        <v>257</v>
      </c>
      <c r="D111" s="17" t="s">
        <v>56</v>
      </c>
      <c r="E111" s="23" t="s">
        <v>258</v>
      </c>
      <c r="F111" s="24" t="s">
        <v>170</v>
      </c>
      <c r="G111" s="25">
        <v>3.1</v>
      </c>
      <c r="H111" s="26"/>
      <c r="I111" s="26">
        <f>ROUND(ROUND(H111,2)*ROUND(G111,3),2)</f>
        <v>0</v>
      </c>
      <c r="O111">
        <f>(I111*21)/100</f>
        <v>0</v>
      </c>
      <c r="P111" t="s">
        <v>26</v>
      </c>
    </row>
    <row r="112" spans="1:16" ht="13.2" x14ac:dyDescent="0.25">
      <c r="A112" s="27" t="s">
        <v>53</v>
      </c>
      <c r="E112" s="28" t="s">
        <v>259</v>
      </c>
    </row>
    <row r="113" spans="1:18" ht="26.4" x14ac:dyDescent="0.25">
      <c r="A113" s="31" t="s">
        <v>55</v>
      </c>
      <c r="E113" s="30" t="s">
        <v>260</v>
      </c>
    </row>
    <row r="114" spans="1:18" ht="13.2" x14ac:dyDescent="0.25">
      <c r="A114" s="17" t="s">
        <v>48</v>
      </c>
      <c r="B114" s="22" t="s">
        <v>261</v>
      </c>
      <c r="C114" s="22" t="s">
        <v>262</v>
      </c>
      <c r="D114" s="17" t="s">
        <v>56</v>
      </c>
      <c r="E114" s="23" t="s">
        <v>263</v>
      </c>
      <c r="F114" s="24" t="s">
        <v>103</v>
      </c>
      <c r="G114" s="25">
        <v>2895</v>
      </c>
      <c r="H114" s="26"/>
      <c r="I114" s="26">
        <f>ROUND(ROUND(H114,2)*ROUND(G114,3),2)</f>
        <v>0</v>
      </c>
      <c r="O114">
        <f>(I114*21)/100</f>
        <v>0</v>
      </c>
      <c r="P114" t="s">
        <v>26</v>
      </c>
    </row>
    <row r="115" spans="1:18" ht="13.2" x14ac:dyDescent="0.25">
      <c r="A115" s="27" t="s">
        <v>53</v>
      </c>
      <c r="E115" s="28" t="s">
        <v>126</v>
      </c>
    </row>
    <row r="116" spans="1:18" ht="13.2" x14ac:dyDescent="0.25">
      <c r="A116" s="29" t="s">
        <v>55</v>
      </c>
      <c r="E116" s="30" t="s">
        <v>127</v>
      </c>
    </row>
    <row r="117" spans="1:18" ht="12.75" customHeight="1" x14ac:dyDescent="0.25">
      <c r="A117" s="2" t="s">
        <v>46</v>
      </c>
      <c r="B117" s="2"/>
      <c r="C117" s="33" t="s">
        <v>75</v>
      </c>
      <c r="D117" s="2"/>
      <c r="E117" s="20" t="s">
        <v>264</v>
      </c>
      <c r="F117" s="2"/>
      <c r="G117" s="2"/>
      <c r="H117" s="2"/>
      <c r="I117" s="34">
        <f>0+Q117</f>
        <v>0</v>
      </c>
      <c r="O117">
        <f>0+R117</f>
        <v>0</v>
      </c>
      <c r="Q117">
        <f>0+I118</f>
        <v>0</v>
      </c>
      <c r="R117">
        <f>0+O118</f>
        <v>0</v>
      </c>
    </row>
    <row r="118" spans="1:18" ht="13.2" x14ac:dyDescent="0.25">
      <c r="A118" s="17" t="s">
        <v>48</v>
      </c>
      <c r="B118" s="22" t="s">
        <v>265</v>
      </c>
      <c r="C118" s="22" t="s">
        <v>266</v>
      </c>
      <c r="D118" s="17" t="s">
        <v>56</v>
      </c>
      <c r="E118" s="23" t="s">
        <v>267</v>
      </c>
      <c r="F118" s="24" t="s">
        <v>103</v>
      </c>
      <c r="G118" s="25">
        <v>55</v>
      </c>
      <c r="H118" s="26"/>
      <c r="I118" s="26">
        <f>ROUND(ROUND(H118,2)*ROUND(G118,3),2)</f>
        <v>0</v>
      </c>
      <c r="O118">
        <f>(I118*21)/100</f>
        <v>0</v>
      </c>
      <c r="P118" t="s">
        <v>26</v>
      </c>
    </row>
    <row r="119" spans="1:18" ht="13.2" x14ac:dyDescent="0.25">
      <c r="A119" s="27" t="s">
        <v>53</v>
      </c>
      <c r="E119" s="28" t="s">
        <v>268</v>
      </c>
    </row>
    <row r="120" spans="1:18" ht="13.2" x14ac:dyDescent="0.25">
      <c r="A120" s="29" t="s">
        <v>55</v>
      </c>
      <c r="E120" s="30" t="s">
        <v>269</v>
      </c>
    </row>
    <row r="121" spans="1:18" ht="12.75" customHeight="1" x14ac:dyDescent="0.25">
      <c r="A121" s="2" t="s">
        <v>46</v>
      </c>
      <c r="B121" s="2"/>
      <c r="C121" s="33" t="s">
        <v>43</v>
      </c>
      <c r="D121" s="2"/>
      <c r="E121" s="20" t="s">
        <v>106</v>
      </c>
      <c r="F121" s="2"/>
      <c r="G121" s="2"/>
      <c r="H121" s="2"/>
      <c r="I121" s="34">
        <f>I122+I125+I128+I131+I134+I137+I140+I143+I146+I149+I152+I155</f>
        <v>0</v>
      </c>
      <c r="O121" t="e">
        <f>0+R121</f>
        <v>#REF!</v>
      </c>
      <c r="Q121" t="e">
        <f>0+I122+I125+I128+I131+I134+I137+I140+I143+I146+#REF!+#REF!+I149+I152+I155</f>
        <v>#REF!</v>
      </c>
      <c r="R121" t="e">
        <f>0+O122+O125+O128+O131+O134+O137+O140+O143+O146+#REF!+#REF!+O149+O152+O155</f>
        <v>#REF!</v>
      </c>
    </row>
    <row r="122" spans="1:18" ht="13.2" x14ac:dyDescent="0.25">
      <c r="A122" s="17" t="s">
        <v>48</v>
      </c>
      <c r="B122" s="22" t="s">
        <v>270</v>
      </c>
      <c r="C122" s="22" t="s">
        <v>271</v>
      </c>
      <c r="D122" s="17" t="s">
        <v>56</v>
      </c>
      <c r="E122" s="23" t="s">
        <v>272</v>
      </c>
      <c r="F122" s="24" t="s">
        <v>273</v>
      </c>
      <c r="G122" s="25">
        <v>16</v>
      </c>
      <c r="H122" s="26"/>
      <c r="I122" s="26">
        <f>ROUND(ROUND(H122,2)*ROUND(G122,3),2)</f>
        <v>0</v>
      </c>
      <c r="O122">
        <f>(I122*21)/100</f>
        <v>0</v>
      </c>
      <c r="P122" t="s">
        <v>26</v>
      </c>
    </row>
    <row r="123" spans="1:18" ht="13.2" x14ac:dyDescent="0.25">
      <c r="A123" s="27" t="s">
        <v>53</v>
      </c>
      <c r="E123" s="28" t="s">
        <v>56</v>
      </c>
    </row>
    <row r="124" spans="1:18" ht="13.2" x14ac:dyDescent="0.25">
      <c r="A124" s="31" t="s">
        <v>55</v>
      </c>
      <c r="E124" s="30" t="s">
        <v>274</v>
      </c>
    </row>
    <row r="125" spans="1:18" ht="26.4" x14ac:dyDescent="0.25">
      <c r="A125" s="17" t="s">
        <v>48</v>
      </c>
      <c r="B125" s="22" t="s">
        <v>275</v>
      </c>
      <c r="C125" s="22" t="s">
        <v>276</v>
      </c>
      <c r="D125" s="17" t="s">
        <v>56</v>
      </c>
      <c r="E125" s="23" t="s">
        <v>277</v>
      </c>
      <c r="F125" s="24" t="s">
        <v>273</v>
      </c>
      <c r="G125" s="25">
        <v>11</v>
      </c>
      <c r="H125" s="26"/>
      <c r="I125" s="26">
        <f>ROUND(ROUND(H125,2)*ROUND(G125,3),2)</f>
        <v>0</v>
      </c>
      <c r="O125">
        <f>(I125*21)/100</f>
        <v>0</v>
      </c>
      <c r="P125" t="s">
        <v>26</v>
      </c>
    </row>
    <row r="126" spans="1:18" ht="13.2" x14ac:dyDescent="0.25">
      <c r="A126" s="27" t="s">
        <v>53</v>
      </c>
      <c r="E126" s="28" t="s">
        <v>56</v>
      </c>
    </row>
    <row r="127" spans="1:18" ht="79.2" x14ac:dyDescent="0.25">
      <c r="A127" s="31" t="s">
        <v>55</v>
      </c>
      <c r="E127" s="30" t="s">
        <v>278</v>
      </c>
    </row>
    <row r="128" spans="1:18" ht="26.4" x14ac:dyDescent="0.25">
      <c r="A128" s="17" t="s">
        <v>48</v>
      </c>
      <c r="B128" s="22" t="s">
        <v>279</v>
      </c>
      <c r="C128" s="22" t="s">
        <v>280</v>
      </c>
      <c r="D128" s="17" t="s">
        <v>56</v>
      </c>
      <c r="E128" s="23" t="s">
        <v>281</v>
      </c>
      <c r="F128" s="24" t="s">
        <v>273</v>
      </c>
      <c r="G128" s="25">
        <v>10</v>
      </c>
      <c r="H128" s="26"/>
      <c r="I128" s="26">
        <f>ROUND(ROUND(H128,2)*ROUND(G128,3),2)</f>
        <v>0</v>
      </c>
      <c r="O128">
        <f>(I128*21)/100</f>
        <v>0</v>
      </c>
      <c r="P128" t="s">
        <v>26</v>
      </c>
    </row>
    <row r="129" spans="1:16" ht="13.2" x14ac:dyDescent="0.25">
      <c r="A129" s="27" t="s">
        <v>53</v>
      </c>
      <c r="E129" s="28" t="s">
        <v>282</v>
      </c>
    </row>
    <row r="130" spans="1:16" ht="52.8" x14ac:dyDescent="0.25">
      <c r="A130" s="31" t="s">
        <v>55</v>
      </c>
      <c r="E130" s="30" t="s">
        <v>283</v>
      </c>
    </row>
    <row r="131" spans="1:16" ht="26.4" x14ac:dyDescent="0.25">
      <c r="A131" s="17" t="s">
        <v>48</v>
      </c>
      <c r="B131" s="22" t="s">
        <v>284</v>
      </c>
      <c r="C131" s="22" t="s">
        <v>285</v>
      </c>
      <c r="D131" s="17" t="s">
        <v>56</v>
      </c>
      <c r="E131" s="23" t="s">
        <v>286</v>
      </c>
      <c r="F131" s="24" t="s">
        <v>273</v>
      </c>
      <c r="G131" s="25">
        <v>4</v>
      </c>
      <c r="H131" s="26"/>
      <c r="I131" s="26">
        <f>ROUND(ROUND(H131,2)*ROUND(G131,3),2)</f>
        <v>0</v>
      </c>
      <c r="O131">
        <f>(I131*21)/100</f>
        <v>0</v>
      </c>
      <c r="P131" t="s">
        <v>26</v>
      </c>
    </row>
    <row r="132" spans="1:16" ht="13.2" x14ac:dyDescent="0.25">
      <c r="A132" s="27" t="s">
        <v>53</v>
      </c>
      <c r="E132" s="28" t="s">
        <v>56</v>
      </c>
    </row>
    <row r="133" spans="1:16" ht="13.2" x14ac:dyDescent="0.25">
      <c r="A133" s="31" t="s">
        <v>55</v>
      </c>
      <c r="E133" s="30" t="s">
        <v>287</v>
      </c>
    </row>
    <row r="134" spans="1:16" ht="13.2" x14ac:dyDescent="0.25">
      <c r="A134" s="17" t="s">
        <v>48</v>
      </c>
      <c r="B134" s="22" t="s">
        <v>288</v>
      </c>
      <c r="C134" s="22" t="s">
        <v>289</v>
      </c>
      <c r="D134" s="17" t="s">
        <v>56</v>
      </c>
      <c r="E134" s="23" t="s">
        <v>290</v>
      </c>
      <c r="F134" s="24" t="s">
        <v>273</v>
      </c>
      <c r="G134" s="25">
        <v>5</v>
      </c>
      <c r="H134" s="26"/>
      <c r="I134" s="26">
        <f>ROUND(ROUND(H134,2)*ROUND(G134,3),2)</f>
        <v>0</v>
      </c>
      <c r="O134">
        <f>(I134*21)/100</f>
        <v>0</v>
      </c>
      <c r="P134" t="s">
        <v>26</v>
      </c>
    </row>
    <row r="135" spans="1:16" ht="13.2" x14ac:dyDescent="0.25">
      <c r="A135" s="27" t="s">
        <v>53</v>
      </c>
      <c r="E135" s="28" t="s">
        <v>282</v>
      </c>
    </row>
    <row r="136" spans="1:16" ht="13.2" x14ac:dyDescent="0.25">
      <c r="A136" s="31" t="s">
        <v>55</v>
      </c>
      <c r="E136" s="30" t="s">
        <v>291</v>
      </c>
    </row>
    <row r="137" spans="1:16" ht="13.2" x14ac:dyDescent="0.25">
      <c r="A137" s="17" t="s">
        <v>48</v>
      </c>
      <c r="B137" s="22" t="s">
        <v>292</v>
      </c>
      <c r="C137" s="22" t="s">
        <v>293</v>
      </c>
      <c r="D137" s="17" t="s">
        <v>56</v>
      </c>
      <c r="E137" s="23" t="s">
        <v>294</v>
      </c>
      <c r="F137" s="24" t="s">
        <v>130</v>
      </c>
      <c r="G137" s="25">
        <v>5.68</v>
      </c>
      <c r="H137" s="26"/>
      <c r="I137" s="26">
        <f>ROUND(ROUND(H137,2)*ROUND(G137,3),2)</f>
        <v>0</v>
      </c>
      <c r="O137">
        <f>(I137*21)/100</f>
        <v>0</v>
      </c>
      <c r="P137" t="s">
        <v>26</v>
      </c>
    </row>
    <row r="138" spans="1:16" ht="13.2" x14ac:dyDescent="0.25">
      <c r="A138" s="27" t="s">
        <v>53</v>
      </c>
      <c r="E138" s="28" t="s">
        <v>295</v>
      </c>
    </row>
    <row r="139" spans="1:16" ht="264" x14ac:dyDescent="0.25">
      <c r="A139" s="31" t="s">
        <v>55</v>
      </c>
      <c r="E139" s="30" t="s">
        <v>296</v>
      </c>
    </row>
    <row r="140" spans="1:16" ht="13.2" x14ac:dyDescent="0.25">
      <c r="A140" s="17" t="s">
        <v>48</v>
      </c>
      <c r="B140" s="22" t="s">
        <v>297</v>
      </c>
      <c r="C140" s="22" t="s">
        <v>298</v>
      </c>
      <c r="D140" s="17" t="s">
        <v>56</v>
      </c>
      <c r="E140" s="23" t="s">
        <v>299</v>
      </c>
      <c r="F140" s="24" t="s">
        <v>103</v>
      </c>
      <c r="G140" s="25">
        <v>2520</v>
      </c>
      <c r="H140" s="26"/>
      <c r="I140" s="26">
        <f>ROUND(ROUND(H140,2)*ROUND(G140,3),2)</f>
        <v>0</v>
      </c>
      <c r="O140">
        <f>(I140*21)/100</f>
        <v>0</v>
      </c>
      <c r="P140" t="s">
        <v>26</v>
      </c>
    </row>
    <row r="141" spans="1:16" ht="26.4" x14ac:dyDescent="0.25">
      <c r="A141" s="27" t="s">
        <v>53</v>
      </c>
      <c r="E141" s="28" t="s">
        <v>300</v>
      </c>
    </row>
    <row r="142" spans="1:16" ht="13.2" x14ac:dyDescent="0.25">
      <c r="A142" s="31" t="s">
        <v>55</v>
      </c>
      <c r="E142" s="30" t="s">
        <v>301</v>
      </c>
    </row>
    <row r="143" spans="1:16" ht="13.2" x14ac:dyDescent="0.25">
      <c r="A143" s="17" t="s">
        <v>48</v>
      </c>
      <c r="B143" s="22" t="s">
        <v>302</v>
      </c>
      <c r="C143" s="22" t="s">
        <v>303</v>
      </c>
      <c r="D143" s="17" t="s">
        <v>56</v>
      </c>
      <c r="E143" s="23" t="s">
        <v>304</v>
      </c>
      <c r="F143" s="24" t="s">
        <v>103</v>
      </c>
      <c r="G143" s="25">
        <v>138</v>
      </c>
      <c r="H143" s="26"/>
      <c r="I143" s="26">
        <f>ROUND(ROUND(H143,2)*ROUND(G143,3),2)</f>
        <v>0</v>
      </c>
      <c r="O143">
        <f>(I143*21)/100</f>
        <v>0</v>
      </c>
      <c r="P143" t="s">
        <v>26</v>
      </c>
    </row>
    <row r="144" spans="1:16" ht="26.4" x14ac:dyDescent="0.25">
      <c r="A144" s="27" t="s">
        <v>53</v>
      </c>
      <c r="E144" s="28" t="s">
        <v>305</v>
      </c>
    </row>
    <row r="145" spans="1:16" ht="13.2" x14ac:dyDescent="0.25">
      <c r="A145" s="31" t="s">
        <v>55</v>
      </c>
      <c r="E145" s="30" t="s">
        <v>306</v>
      </c>
    </row>
    <row r="146" spans="1:16" ht="26.4" x14ac:dyDescent="0.25">
      <c r="A146" s="17" t="s">
        <v>48</v>
      </c>
      <c r="B146" s="22" t="s">
        <v>307</v>
      </c>
      <c r="C146" s="22" t="s">
        <v>308</v>
      </c>
      <c r="D146" s="17" t="s">
        <v>56</v>
      </c>
      <c r="E146" s="23" t="s">
        <v>309</v>
      </c>
      <c r="F146" s="24" t="s">
        <v>170</v>
      </c>
      <c r="G146" s="25">
        <v>9.6</v>
      </c>
      <c r="H146" s="26"/>
      <c r="I146" s="26">
        <f>ROUND(ROUND(H146,2)*ROUND(G146,3),2)</f>
        <v>0</v>
      </c>
      <c r="O146">
        <f>(I146*21)/100</f>
        <v>0</v>
      </c>
      <c r="P146" t="s">
        <v>26</v>
      </c>
    </row>
    <row r="147" spans="1:16" ht="13.2" x14ac:dyDescent="0.25">
      <c r="A147" s="27" t="s">
        <v>53</v>
      </c>
      <c r="E147" s="28" t="s">
        <v>310</v>
      </c>
    </row>
    <row r="148" spans="1:16" ht="13.2" x14ac:dyDescent="0.25">
      <c r="A148" s="31" t="s">
        <v>55</v>
      </c>
      <c r="E148" s="30" t="s">
        <v>311</v>
      </c>
    </row>
    <row r="149" spans="1:16" ht="13.2" x14ac:dyDescent="0.25">
      <c r="A149" s="17" t="s">
        <v>48</v>
      </c>
      <c r="B149" s="22" t="s">
        <v>312</v>
      </c>
      <c r="C149" s="22" t="s">
        <v>313</v>
      </c>
      <c r="D149" s="17" t="s">
        <v>56</v>
      </c>
      <c r="E149" s="23" t="s">
        <v>314</v>
      </c>
      <c r="F149" s="24" t="s">
        <v>170</v>
      </c>
      <c r="G149" s="25">
        <v>3688</v>
      </c>
      <c r="H149" s="26"/>
      <c r="I149" s="26">
        <f>ROUND(ROUND(H149,2)*ROUND(G149,3),2)</f>
        <v>0</v>
      </c>
      <c r="O149">
        <f>(I149*21)/100</f>
        <v>0</v>
      </c>
      <c r="P149" t="s">
        <v>26</v>
      </c>
    </row>
    <row r="150" spans="1:16" ht="13.2" x14ac:dyDescent="0.25">
      <c r="A150" s="27" t="s">
        <v>53</v>
      </c>
      <c r="E150" s="28" t="s">
        <v>56</v>
      </c>
    </row>
    <row r="151" spans="1:16" ht="13.2" x14ac:dyDescent="0.25">
      <c r="A151" s="31" t="s">
        <v>55</v>
      </c>
      <c r="E151" s="30" t="s">
        <v>315</v>
      </c>
    </row>
    <row r="152" spans="1:16" ht="13.2" x14ac:dyDescent="0.25">
      <c r="A152" s="17" t="s">
        <v>48</v>
      </c>
      <c r="B152" s="22" t="s">
        <v>316</v>
      </c>
      <c r="C152" s="22" t="s">
        <v>317</v>
      </c>
      <c r="D152" s="17" t="s">
        <v>56</v>
      </c>
      <c r="E152" s="23" t="s">
        <v>318</v>
      </c>
      <c r="F152" s="24" t="s">
        <v>170</v>
      </c>
      <c r="G152" s="25">
        <v>3648</v>
      </c>
      <c r="H152" s="26"/>
      <c r="I152" s="26">
        <f>ROUND(ROUND(H152,2)*ROUND(G152,3),2)</f>
        <v>0</v>
      </c>
      <c r="O152">
        <f>(I152*21)/100</f>
        <v>0</v>
      </c>
      <c r="P152" t="s">
        <v>26</v>
      </c>
    </row>
    <row r="153" spans="1:16" ht="13.2" x14ac:dyDescent="0.25">
      <c r="A153" s="27" t="s">
        <v>53</v>
      </c>
      <c r="E153" s="28" t="s">
        <v>56</v>
      </c>
    </row>
    <row r="154" spans="1:16" ht="13.2" x14ac:dyDescent="0.25">
      <c r="A154" s="31" t="s">
        <v>55</v>
      </c>
      <c r="E154" s="30" t="s">
        <v>319</v>
      </c>
    </row>
    <row r="155" spans="1:16" ht="13.2" x14ac:dyDescent="0.25">
      <c r="A155" s="17" t="s">
        <v>48</v>
      </c>
      <c r="B155" s="22" t="s">
        <v>320</v>
      </c>
      <c r="C155" s="22" t="s">
        <v>321</v>
      </c>
      <c r="D155" s="17" t="s">
        <v>56</v>
      </c>
      <c r="E155" s="23" t="s">
        <v>322</v>
      </c>
      <c r="F155" s="24" t="s">
        <v>170</v>
      </c>
      <c r="G155" s="25">
        <v>19</v>
      </c>
      <c r="H155" s="26"/>
      <c r="I155" s="26">
        <f>ROUND(ROUND(H155,2)*ROUND(G155,3),2)</f>
        <v>0</v>
      </c>
      <c r="O155">
        <f>(I155*21)/100</f>
        <v>0</v>
      </c>
      <c r="P155" t="s">
        <v>26</v>
      </c>
    </row>
    <row r="156" spans="1:16" ht="13.2" x14ac:dyDescent="0.25">
      <c r="A156" s="27" t="s">
        <v>53</v>
      </c>
      <c r="E156" s="28" t="s">
        <v>56</v>
      </c>
    </row>
    <row r="157" spans="1:16" ht="13.2" x14ac:dyDescent="0.25">
      <c r="A157" s="29" t="s">
        <v>55</v>
      </c>
      <c r="E157" s="30" t="s">
        <v>323</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1"/>
  <sheetViews>
    <sheetView tabSelected="1" workbookViewId="0">
      <pane ySplit="8" topLeftCell="A43" activePane="bottomLeft" state="frozen"/>
      <selection pane="bottomLeft" activeCell="G49" sqref="G4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0+O9+O37+O44+O51+O67+O71+O78</f>
        <v>0</v>
      </c>
      <c r="P2" t="s">
        <v>25</v>
      </c>
    </row>
    <row r="3" spans="1:18" ht="15" customHeight="1" x14ac:dyDescent="0.25">
      <c r="A3" t="s">
        <v>11</v>
      </c>
      <c r="B3" s="11" t="s">
        <v>13</v>
      </c>
      <c r="C3" s="39" t="s">
        <v>14</v>
      </c>
      <c r="D3" s="35"/>
      <c r="E3" s="12" t="s">
        <v>15</v>
      </c>
      <c r="F3" s="4"/>
      <c r="G3" s="9"/>
      <c r="H3" s="8" t="s">
        <v>90</v>
      </c>
      <c r="I3" s="32">
        <f>0+I9+I37+I44+I51+I67+I71+I78</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0+I10+I13+I16+I19+I22+I25+I28+I31+I34</f>
        <v>0</v>
      </c>
      <c r="R9">
        <f>0+O10+O13+O16+O19+O22+O25+O28+O31+O34</f>
        <v>0</v>
      </c>
    </row>
    <row r="10" spans="1:18" ht="13.2" x14ac:dyDescent="0.25">
      <c r="A10" s="17" t="s">
        <v>48</v>
      </c>
      <c r="B10" s="22" t="s">
        <v>32</v>
      </c>
      <c r="C10" s="22" t="s">
        <v>128</v>
      </c>
      <c r="D10" s="17" t="s">
        <v>56</v>
      </c>
      <c r="E10" s="23" t="s">
        <v>129</v>
      </c>
      <c r="F10" s="24" t="s">
        <v>130</v>
      </c>
      <c r="G10" s="25">
        <v>16</v>
      </c>
      <c r="H10" s="26"/>
      <c r="I10" s="26">
        <f>ROUND(ROUND(H10,2)*ROUND(G10,3),2)</f>
        <v>0</v>
      </c>
      <c r="O10">
        <f>(I10*21)/100</f>
        <v>0</v>
      </c>
      <c r="P10" t="s">
        <v>26</v>
      </c>
    </row>
    <row r="11" spans="1:18" ht="26.4" x14ac:dyDescent="0.25">
      <c r="A11" s="27" t="s">
        <v>53</v>
      </c>
      <c r="E11" s="28" t="s">
        <v>324</v>
      </c>
    </row>
    <row r="12" spans="1:18" ht="26.4" x14ac:dyDescent="0.25">
      <c r="A12" s="31" t="s">
        <v>55</v>
      </c>
      <c r="E12" s="30" t="s">
        <v>325</v>
      </c>
    </row>
    <row r="13" spans="1:18" ht="13.2" x14ac:dyDescent="0.25">
      <c r="A13" s="17" t="s">
        <v>48</v>
      </c>
      <c r="B13" s="22" t="s">
        <v>26</v>
      </c>
      <c r="C13" s="22" t="s">
        <v>137</v>
      </c>
      <c r="D13" s="17" t="s">
        <v>56</v>
      </c>
      <c r="E13" s="23" t="s">
        <v>138</v>
      </c>
      <c r="F13" s="24" t="s">
        <v>130</v>
      </c>
      <c r="G13" s="25">
        <v>12</v>
      </c>
      <c r="H13" s="26"/>
      <c r="I13" s="26">
        <f>ROUND(ROUND(H13,2)*ROUND(G13,3),2)</f>
        <v>0</v>
      </c>
      <c r="O13">
        <f>(I13*21)/100</f>
        <v>0</v>
      </c>
      <c r="P13" t="s">
        <v>26</v>
      </c>
    </row>
    <row r="14" spans="1:18" ht="13.2" x14ac:dyDescent="0.25">
      <c r="A14" s="27" t="s">
        <v>53</v>
      </c>
      <c r="E14" s="28" t="s">
        <v>56</v>
      </c>
    </row>
    <row r="15" spans="1:18" ht="26.4" x14ac:dyDescent="0.25">
      <c r="A15" s="31" t="s">
        <v>55</v>
      </c>
      <c r="E15" s="30" t="s">
        <v>326</v>
      </c>
    </row>
    <row r="16" spans="1:18" ht="13.2" x14ac:dyDescent="0.25">
      <c r="A16" s="17" t="s">
        <v>48</v>
      </c>
      <c r="B16" s="22" t="s">
        <v>25</v>
      </c>
      <c r="C16" s="22" t="s">
        <v>140</v>
      </c>
      <c r="D16" s="17" t="s">
        <v>56</v>
      </c>
      <c r="E16" s="23" t="s">
        <v>141</v>
      </c>
      <c r="F16" s="24" t="s">
        <v>130</v>
      </c>
      <c r="G16" s="25">
        <v>152.44800000000001</v>
      </c>
      <c r="H16" s="26"/>
      <c r="I16" s="26">
        <f>ROUND(ROUND(H16,2)*ROUND(G16,3),2)</f>
        <v>0</v>
      </c>
      <c r="O16">
        <f>(I16*21)/100</f>
        <v>0</v>
      </c>
      <c r="P16" t="s">
        <v>26</v>
      </c>
    </row>
    <row r="17" spans="1:16" ht="26.4" x14ac:dyDescent="0.25">
      <c r="A17" s="27" t="s">
        <v>53</v>
      </c>
      <c r="E17" s="28" t="s">
        <v>135</v>
      </c>
    </row>
    <row r="18" spans="1:16" ht="52.8" x14ac:dyDescent="0.25">
      <c r="A18" s="31" t="s">
        <v>55</v>
      </c>
      <c r="E18" s="30" t="s">
        <v>327</v>
      </c>
    </row>
    <row r="19" spans="1:16" ht="13.2" x14ac:dyDescent="0.25">
      <c r="A19" s="17" t="s">
        <v>48</v>
      </c>
      <c r="B19" s="22" t="s">
        <v>36</v>
      </c>
      <c r="C19" s="22" t="s">
        <v>143</v>
      </c>
      <c r="D19" s="17" t="s">
        <v>50</v>
      </c>
      <c r="E19" s="23" t="s">
        <v>144</v>
      </c>
      <c r="F19" s="24" t="s">
        <v>130</v>
      </c>
      <c r="G19" s="25">
        <v>152.44800000000001</v>
      </c>
      <c r="H19" s="26"/>
      <c r="I19" s="26">
        <f>ROUND(ROUND(H19,2)*ROUND(G19,3),2)</f>
        <v>0</v>
      </c>
      <c r="O19">
        <f>(I19*21)/100</f>
        <v>0</v>
      </c>
      <c r="P19" t="s">
        <v>26</v>
      </c>
    </row>
    <row r="20" spans="1:16" ht="13.2" x14ac:dyDescent="0.25">
      <c r="A20" s="27" t="s">
        <v>53</v>
      </c>
      <c r="E20" s="28" t="s">
        <v>145</v>
      </c>
    </row>
    <row r="21" spans="1:16" ht="26.4" x14ac:dyDescent="0.25">
      <c r="A21" s="31" t="s">
        <v>55</v>
      </c>
      <c r="E21" s="30" t="s">
        <v>328</v>
      </c>
    </row>
    <row r="22" spans="1:16" ht="13.2" x14ac:dyDescent="0.25">
      <c r="A22" s="17" t="s">
        <v>48</v>
      </c>
      <c r="B22" s="22" t="s">
        <v>38</v>
      </c>
      <c r="C22" s="22" t="s">
        <v>154</v>
      </c>
      <c r="D22" s="17" t="s">
        <v>50</v>
      </c>
      <c r="E22" s="23" t="s">
        <v>155</v>
      </c>
      <c r="F22" s="24" t="s">
        <v>130</v>
      </c>
      <c r="G22" s="25">
        <v>36</v>
      </c>
      <c r="H22" s="26"/>
      <c r="I22" s="26">
        <f>ROUND(ROUND(H22,2)*ROUND(G22,3),2)</f>
        <v>0</v>
      </c>
      <c r="O22">
        <f>(I22*21)/100</f>
        <v>0</v>
      </c>
      <c r="P22" t="s">
        <v>26</v>
      </c>
    </row>
    <row r="23" spans="1:16" ht="13.2" x14ac:dyDescent="0.25">
      <c r="A23" s="27" t="s">
        <v>53</v>
      </c>
      <c r="E23" s="28" t="s">
        <v>156</v>
      </c>
    </row>
    <row r="24" spans="1:16" ht="26.4" x14ac:dyDescent="0.25">
      <c r="A24" s="31" t="s">
        <v>55</v>
      </c>
      <c r="E24" s="30" t="s">
        <v>329</v>
      </c>
    </row>
    <row r="25" spans="1:16" ht="13.2" x14ac:dyDescent="0.25">
      <c r="A25" s="17" t="s">
        <v>48</v>
      </c>
      <c r="B25" s="22" t="s">
        <v>40</v>
      </c>
      <c r="C25" s="22" t="s">
        <v>154</v>
      </c>
      <c r="D25" s="17" t="s">
        <v>57</v>
      </c>
      <c r="E25" s="23" t="s">
        <v>155</v>
      </c>
      <c r="F25" s="24" t="s">
        <v>130</v>
      </c>
      <c r="G25" s="25">
        <v>34.847999999999999</v>
      </c>
      <c r="H25" s="26"/>
      <c r="I25" s="26">
        <f>ROUND(ROUND(H25,2)*ROUND(G25,3),2)</f>
        <v>0</v>
      </c>
      <c r="O25">
        <f>(I25*21)/100</f>
        <v>0</v>
      </c>
      <c r="P25" t="s">
        <v>26</v>
      </c>
    </row>
    <row r="26" spans="1:16" ht="26.4" x14ac:dyDescent="0.25">
      <c r="A26" s="27" t="s">
        <v>53</v>
      </c>
      <c r="E26" s="28" t="s">
        <v>330</v>
      </c>
    </row>
    <row r="27" spans="1:16" ht="39.6" x14ac:dyDescent="0.25">
      <c r="A27" s="31" t="s">
        <v>55</v>
      </c>
      <c r="E27" s="30" t="s">
        <v>331</v>
      </c>
    </row>
    <row r="28" spans="1:16" ht="13.2" x14ac:dyDescent="0.25">
      <c r="A28" s="17" t="s">
        <v>48</v>
      </c>
      <c r="B28" s="22" t="s">
        <v>72</v>
      </c>
      <c r="C28" s="22" t="s">
        <v>332</v>
      </c>
      <c r="D28" s="17" t="s">
        <v>57</v>
      </c>
      <c r="E28" s="23" t="s">
        <v>333</v>
      </c>
      <c r="F28" s="24" t="s">
        <v>130</v>
      </c>
      <c r="G28" s="25">
        <v>48.6</v>
      </c>
      <c r="H28" s="26"/>
      <c r="I28" s="26">
        <f>ROUND(ROUND(H28,2)*ROUND(G28,3),2)</f>
        <v>0</v>
      </c>
      <c r="O28">
        <f>(I28*21)/100</f>
        <v>0</v>
      </c>
      <c r="P28" t="s">
        <v>26</v>
      </c>
    </row>
    <row r="29" spans="1:16" ht="13.2" x14ac:dyDescent="0.25">
      <c r="A29" s="27" t="s">
        <v>53</v>
      </c>
      <c r="E29" s="28" t="s">
        <v>334</v>
      </c>
    </row>
    <row r="30" spans="1:16" ht="13.2" x14ac:dyDescent="0.25">
      <c r="A30" s="31" t="s">
        <v>55</v>
      </c>
      <c r="E30" s="30" t="s">
        <v>335</v>
      </c>
    </row>
    <row r="31" spans="1:16" ht="13.2" x14ac:dyDescent="0.25">
      <c r="A31" s="17" t="s">
        <v>48</v>
      </c>
      <c r="B31" s="22" t="s">
        <v>75</v>
      </c>
      <c r="C31" s="22" t="s">
        <v>159</v>
      </c>
      <c r="D31" s="17" t="s">
        <v>56</v>
      </c>
      <c r="E31" s="23" t="s">
        <v>160</v>
      </c>
      <c r="F31" s="24" t="s">
        <v>130</v>
      </c>
      <c r="G31" s="25">
        <v>12</v>
      </c>
      <c r="H31" s="26"/>
      <c r="I31" s="26">
        <f>ROUND(ROUND(H31,2)*ROUND(G31,3),2)</f>
        <v>0</v>
      </c>
      <c r="O31">
        <f>(I31*21)/100</f>
        <v>0</v>
      </c>
      <c r="P31" t="s">
        <v>26</v>
      </c>
    </row>
    <row r="32" spans="1:16" ht="13.2" x14ac:dyDescent="0.25">
      <c r="A32" s="27" t="s">
        <v>53</v>
      </c>
      <c r="E32" s="28" t="s">
        <v>161</v>
      </c>
    </row>
    <row r="33" spans="1:18" ht="26.4" x14ac:dyDescent="0.25">
      <c r="A33" s="31" t="s">
        <v>55</v>
      </c>
      <c r="E33" s="30" t="s">
        <v>336</v>
      </c>
    </row>
    <row r="34" spans="1:18" ht="13.2" x14ac:dyDescent="0.25">
      <c r="A34" s="17" t="s">
        <v>48</v>
      </c>
      <c r="B34" s="22" t="s">
        <v>43</v>
      </c>
      <c r="C34" s="22" t="s">
        <v>174</v>
      </c>
      <c r="D34" s="17" t="s">
        <v>56</v>
      </c>
      <c r="E34" s="23" t="s">
        <v>175</v>
      </c>
      <c r="F34" s="24" t="s">
        <v>170</v>
      </c>
      <c r="G34" s="25">
        <v>60</v>
      </c>
      <c r="H34" s="26"/>
      <c r="I34" s="26">
        <f>ROUND(ROUND(H34,2)*ROUND(G34,3),2)</f>
        <v>0</v>
      </c>
      <c r="O34">
        <f>(I34*21)/100</f>
        <v>0</v>
      </c>
      <c r="P34" t="s">
        <v>26</v>
      </c>
    </row>
    <row r="35" spans="1:18" ht="13.2" x14ac:dyDescent="0.25">
      <c r="A35" s="27" t="s">
        <v>53</v>
      </c>
      <c r="E35" s="28" t="s">
        <v>176</v>
      </c>
    </row>
    <row r="36" spans="1:18" ht="26.4" x14ac:dyDescent="0.25">
      <c r="A36" s="29" t="s">
        <v>55</v>
      </c>
      <c r="E36" s="30" t="s">
        <v>337</v>
      </c>
    </row>
    <row r="37" spans="1:18" ht="12.75" customHeight="1" x14ac:dyDescent="0.25">
      <c r="A37" s="2" t="s">
        <v>46</v>
      </c>
      <c r="B37" s="2"/>
      <c r="C37" s="33" t="s">
        <v>26</v>
      </c>
      <c r="D37" s="2"/>
      <c r="E37" s="20" t="s">
        <v>178</v>
      </c>
      <c r="F37" s="2"/>
      <c r="G37" s="2"/>
      <c r="H37" s="2"/>
      <c r="I37" s="34">
        <f>0+Q37</f>
        <v>0</v>
      </c>
      <c r="O37">
        <f>0+R37</f>
        <v>0</v>
      </c>
      <c r="Q37">
        <f>0+I38+I41</f>
        <v>0</v>
      </c>
      <c r="R37">
        <f>0+O38+O41</f>
        <v>0</v>
      </c>
    </row>
    <row r="38" spans="1:18" ht="13.2" x14ac:dyDescent="0.25">
      <c r="A38" s="17" t="s">
        <v>48</v>
      </c>
      <c r="B38" s="22" t="s">
        <v>45</v>
      </c>
      <c r="C38" s="22" t="s">
        <v>338</v>
      </c>
      <c r="D38" s="17" t="s">
        <v>56</v>
      </c>
      <c r="E38" s="23" t="s">
        <v>339</v>
      </c>
      <c r="F38" s="24" t="s">
        <v>170</v>
      </c>
      <c r="G38" s="25">
        <v>87.048000000000002</v>
      </c>
      <c r="H38" s="26"/>
      <c r="I38" s="26">
        <f>ROUND(ROUND(H38,2)*ROUND(G38,3),2)</f>
        <v>0</v>
      </c>
      <c r="O38">
        <f>(I38*21)/100</f>
        <v>0</v>
      </c>
      <c r="P38" t="s">
        <v>26</v>
      </c>
    </row>
    <row r="39" spans="1:18" ht="13.2" x14ac:dyDescent="0.25">
      <c r="A39" s="27" t="s">
        <v>53</v>
      </c>
      <c r="E39" s="28" t="s">
        <v>340</v>
      </c>
    </row>
    <row r="40" spans="1:18" ht="13.2" x14ac:dyDescent="0.25">
      <c r="A40" s="31" t="s">
        <v>55</v>
      </c>
      <c r="E40" s="30" t="s">
        <v>341</v>
      </c>
    </row>
    <row r="41" spans="1:18" ht="13.2" x14ac:dyDescent="0.25">
      <c r="A41" s="17" t="s">
        <v>48</v>
      </c>
      <c r="B41" s="22" t="s">
        <v>147</v>
      </c>
      <c r="C41" s="22" t="s">
        <v>342</v>
      </c>
      <c r="D41" s="17" t="s">
        <v>56</v>
      </c>
      <c r="E41" s="23" t="s">
        <v>343</v>
      </c>
      <c r="F41" s="24" t="s">
        <v>170</v>
      </c>
      <c r="G41" s="25">
        <v>21.6</v>
      </c>
      <c r="H41" s="26"/>
      <c r="I41" s="26">
        <f>ROUND(ROUND(H41,2)*ROUND(G41,3),2)</f>
        <v>0</v>
      </c>
      <c r="O41">
        <f>(I41*21)/100</f>
        <v>0</v>
      </c>
      <c r="P41" t="s">
        <v>26</v>
      </c>
    </row>
    <row r="42" spans="1:18" ht="13.2" x14ac:dyDescent="0.25">
      <c r="A42" s="27" t="s">
        <v>53</v>
      </c>
      <c r="E42" s="28" t="s">
        <v>344</v>
      </c>
    </row>
    <row r="43" spans="1:18" ht="13.2" x14ac:dyDescent="0.25">
      <c r="A43" s="29" t="s">
        <v>55</v>
      </c>
      <c r="E43" s="30" t="s">
        <v>345</v>
      </c>
    </row>
    <row r="44" spans="1:18" ht="12.75" customHeight="1" x14ac:dyDescent="0.25">
      <c r="A44" s="2" t="s">
        <v>46</v>
      </c>
      <c r="B44" s="2"/>
      <c r="C44" s="33" t="s">
        <v>25</v>
      </c>
      <c r="D44" s="2"/>
      <c r="E44" s="20" t="s">
        <v>99</v>
      </c>
      <c r="F44" s="2"/>
      <c r="G44" s="2"/>
      <c r="H44" s="2"/>
      <c r="I44" s="34">
        <f>0+Q44</f>
        <v>0</v>
      </c>
      <c r="O44">
        <f>0+R44</f>
        <v>0</v>
      </c>
      <c r="Q44">
        <f>0+I45+I48</f>
        <v>0</v>
      </c>
      <c r="R44">
        <f>0+O45+O48</f>
        <v>0</v>
      </c>
    </row>
    <row r="45" spans="1:18" ht="13.2" x14ac:dyDescent="0.25">
      <c r="A45" s="17" t="s">
        <v>48</v>
      </c>
      <c r="B45" s="22" t="s">
        <v>151</v>
      </c>
      <c r="C45" s="22" t="s">
        <v>346</v>
      </c>
      <c r="D45" s="17" t="s">
        <v>56</v>
      </c>
      <c r="E45" s="23" t="s">
        <v>347</v>
      </c>
      <c r="F45" s="24" t="s">
        <v>130</v>
      </c>
      <c r="G45" s="25">
        <v>5.6740000000000004</v>
      </c>
      <c r="H45" s="26"/>
      <c r="I45" s="26">
        <f>ROUND(ROUND(H45,2)*ROUND(G45,3),2)</f>
        <v>0</v>
      </c>
      <c r="O45">
        <f>(I45*21)/100</f>
        <v>0</v>
      </c>
      <c r="P45" t="s">
        <v>26</v>
      </c>
    </row>
    <row r="46" spans="1:18" ht="13.2" x14ac:dyDescent="0.25">
      <c r="A46" s="27" t="s">
        <v>53</v>
      </c>
      <c r="E46" s="28" t="s">
        <v>348</v>
      </c>
    </row>
    <row r="47" spans="1:18" ht="79.2" x14ac:dyDescent="0.25">
      <c r="A47" s="31" t="s">
        <v>55</v>
      </c>
      <c r="E47" s="30" t="s">
        <v>349</v>
      </c>
    </row>
    <row r="48" spans="1:18" ht="13.2" x14ac:dyDescent="0.25">
      <c r="A48" s="17" t="s">
        <v>48</v>
      </c>
      <c r="B48" s="22" t="s">
        <v>153</v>
      </c>
      <c r="C48" s="22" t="s">
        <v>350</v>
      </c>
      <c r="D48" s="17" t="s">
        <v>56</v>
      </c>
      <c r="E48" s="23" t="s">
        <v>351</v>
      </c>
      <c r="F48" s="24" t="s">
        <v>87</v>
      </c>
      <c r="G48" s="25">
        <v>1.3360000000000001</v>
      </c>
      <c r="H48" s="26"/>
      <c r="I48" s="26">
        <f>ROUND(ROUND(H48,2)*ROUND(G48,3),2)</f>
        <v>0</v>
      </c>
      <c r="O48">
        <f>(I48*21)/100</f>
        <v>0</v>
      </c>
      <c r="P48" t="s">
        <v>26</v>
      </c>
    </row>
    <row r="49" spans="1:18" ht="13.2" x14ac:dyDescent="0.25">
      <c r="A49" s="27" t="s">
        <v>53</v>
      </c>
      <c r="E49" s="28" t="s">
        <v>352</v>
      </c>
    </row>
    <row r="50" spans="1:18" ht="13.2" x14ac:dyDescent="0.25">
      <c r="A50" s="29" t="s">
        <v>55</v>
      </c>
      <c r="E50" s="30" t="s">
        <v>426</v>
      </c>
    </row>
    <row r="51" spans="1:18" ht="12.75" customHeight="1" x14ac:dyDescent="0.25">
      <c r="A51" s="2" t="s">
        <v>46</v>
      </c>
      <c r="B51" s="2"/>
      <c r="C51" s="33" t="s">
        <v>36</v>
      </c>
      <c r="D51" s="2"/>
      <c r="E51" s="20" t="s">
        <v>353</v>
      </c>
      <c r="F51" s="2"/>
      <c r="G51" s="2"/>
      <c r="H51" s="2"/>
      <c r="I51" s="34">
        <f>0+Q51</f>
        <v>0</v>
      </c>
      <c r="O51">
        <f>0+R51</f>
        <v>0</v>
      </c>
      <c r="Q51">
        <f>0+I52+I55+I58+I61+I64</f>
        <v>0</v>
      </c>
      <c r="R51">
        <f>0+O52+O55+O58+O61+O64</f>
        <v>0</v>
      </c>
    </row>
    <row r="52" spans="1:18" ht="13.2" x14ac:dyDescent="0.25">
      <c r="A52" s="17" t="s">
        <v>48</v>
      </c>
      <c r="B52" s="22" t="s">
        <v>158</v>
      </c>
      <c r="C52" s="22" t="s">
        <v>354</v>
      </c>
      <c r="D52" s="17" t="s">
        <v>56</v>
      </c>
      <c r="E52" s="23" t="s">
        <v>355</v>
      </c>
      <c r="F52" s="24" t="s">
        <v>130</v>
      </c>
      <c r="G52" s="25">
        <v>0.41399999999999998</v>
      </c>
      <c r="H52" s="26"/>
      <c r="I52" s="26">
        <f>ROUND(ROUND(H52,2)*ROUND(G52,3),2)</f>
        <v>0</v>
      </c>
      <c r="O52">
        <f>(I52*21)/100</f>
        <v>0</v>
      </c>
      <c r="P52" t="s">
        <v>26</v>
      </c>
    </row>
    <row r="53" spans="1:18" ht="13.2" x14ac:dyDescent="0.25">
      <c r="A53" s="27" t="s">
        <v>53</v>
      </c>
      <c r="E53" s="28" t="s">
        <v>356</v>
      </c>
    </row>
    <row r="54" spans="1:18" ht="13.2" x14ac:dyDescent="0.25">
      <c r="A54" s="31" t="s">
        <v>55</v>
      </c>
      <c r="E54" s="30" t="s">
        <v>357</v>
      </c>
    </row>
    <row r="55" spans="1:18" ht="13.2" x14ac:dyDescent="0.25">
      <c r="A55" s="17" t="s">
        <v>48</v>
      </c>
      <c r="B55" s="22" t="s">
        <v>163</v>
      </c>
      <c r="C55" s="22" t="s">
        <v>358</v>
      </c>
      <c r="D55" s="17" t="s">
        <v>56</v>
      </c>
      <c r="E55" s="23" t="s">
        <v>359</v>
      </c>
      <c r="F55" s="24" t="s">
        <v>130</v>
      </c>
      <c r="G55" s="25">
        <v>1.1399999999999999</v>
      </c>
      <c r="H55" s="26"/>
      <c r="I55" s="26">
        <f>ROUND(ROUND(H55,2)*ROUND(G55,3),2)</f>
        <v>0</v>
      </c>
      <c r="O55">
        <f>(I55*21)/100</f>
        <v>0</v>
      </c>
      <c r="P55" t="s">
        <v>26</v>
      </c>
    </row>
    <row r="56" spans="1:18" ht="13.2" x14ac:dyDescent="0.25">
      <c r="A56" s="27" t="s">
        <v>53</v>
      </c>
      <c r="E56" s="28" t="s">
        <v>360</v>
      </c>
    </row>
    <row r="57" spans="1:18" ht="52.8" x14ac:dyDescent="0.25">
      <c r="A57" s="31" t="s">
        <v>55</v>
      </c>
      <c r="E57" s="30" t="s">
        <v>361</v>
      </c>
    </row>
    <row r="58" spans="1:18" ht="13.2" x14ac:dyDescent="0.25">
      <c r="A58" s="17" t="s">
        <v>48</v>
      </c>
      <c r="B58" s="22" t="s">
        <v>167</v>
      </c>
      <c r="C58" s="22" t="s">
        <v>362</v>
      </c>
      <c r="D58" s="17" t="s">
        <v>50</v>
      </c>
      <c r="E58" s="23" t="s">
        <v>363</v>
      </c>
      <c r="F58" s="24" t="s">
        <v>130</v>
      </c>
      <c r="G58" s="25">
        <v>4.8600000000000003</v>
      </c>
      <c r="H58" s="26"/>
      <c r="I58" s="26">
        <f>ROUND(ROUND(H58,2)*ROUND(G58,3),2)</f>
        <v>0</v>
      </c>
      <c r="O58">
        <f>(I58*21)/100</f>
        <v>0</v>
      </c>
      <c r="P58" t="s">
        <v>26</v>
      </c>
    </row>
    <row r="59" spans="1:18" ht="26.4" x14ac:dyDescent="0.25">
      <c r="A59" s="27" t="s">
        <v>53</v>
      </c>
      <c r="E59" s="28" t="s">
        <v>364</v>
      </c>
    </row>
    <row r="60" spans="1:18" ht="13.2" x14ac:dyDescent="0.25">
      <c r="A60" s="31" t="s">
        <v>55</v>
      </c>
      <c r="E60" s="30" t="s">
        <v>365</v>
      </c>
    </row>
    <row r="61" spans="1:18" ht="13.2" x14ac:dyDescent="0.25">
      <c r="A61" s="17" t="s">
        <v>48</v>
      </c>
      <c r="B61" s="22" t="s">
        <v>173</v>
      </c>
      <c r="C61" s="22" t="s">
        <v>362</v>
      </c>
      <c r="D61" s="17" t="s">
        <v>57</v>
      </c>
      <c r="E61" s="23" t="s">
        <v>363</v>
      </c>
      <c r="F61" s="24" t="s">
        <v>130</v>
      </c>
      <c r="G61" s="25">
        <v>2.16</v>
      </c>
      <c r="H61" s="26"/>
      <c r="I61" s="26">
        <f>ROUND(ROUND(H61,2)*ROUND(G61,3),2)</f>
        <v>0</v>
      </c>
      <c r="O61">
        <f>(I61*21)/100</f>
        <v>0</v>
      </c>
      <c r="P61" t="s">
        <v>26</v>
      </c>
    </row>
    <row r="62" spans="1:18" ht="13.2" x14ac:dyDescent="0.25">
      <c r="A62" s="27" t="s">
        <v>53</v>
      </c>
      <c r="E62" s="28" t="s">
        <v>366</v>
      </c>
    </row>
    <row r="63" spans="1:18" ht="13.2" x14ac:dyDescent="0.25">
      <c r="A63" s="31" t="s">
        <v>55</v>
      </c>
      <c r="E63" s="30" t="s">
        <v>367</v>
      </c>
    </row>
    <row r="64" spans="1:18" ht="13.2" x14ac:dyDescent="0.25">
      <c r="A64" s="17" t="s">
        <v>48</v>
      </c>
      <c r="B64" s="22" t="s">
        <v>179</v>
      </c>
      <c r="C64" s="22" t="s">
        <v>368</v>
      </c>
      <c r="D64" s="17" t="s">
        <v>56</v>
      </c>
      <c r="E64" s="23" t="s">
        <v>369</v>
      </c>
      <c r="F64" s="24" t="s">
        <v>130</v>
      </c>
      <c r="G64" s="25">
        <v>1.62</v>
      </c>
      <c r="H64" s="26"/>
      <c r="I64" s="26">
        <f>ROUND(ROUND(H64,2)*ROUND(G64,3),2)</f>
        <v>0</v>
      </c>
      <c r="O64">
        <f>(I64*21)/100</f>
        <v>0</v>
      </c>
      <c r="P64" t="s">
        <v>26</v>
      </c>
    </row>
    <row r="65" spans="1:18" ht="13.2" x14ac:dyDescent="0.25">
      <c r="A65" s="27" t="s">
        <v>53</v>
      </c>
      <c r="E65" s="28" t="s">
        <v>370</v>
      </c>
    </row>
    <row r="66" spans="1:18" ht="39.6" x14ac:dyDescent="0.25">
      <c r="A66" s="29" t="s">
        <v>55</v>
      </c>
      <c r="E66" s="30" t="s">
        <v>371</v>
      </c>
    </row>
    <row r="67" spans="1:18" ht="12.75" customHeight="1" x14ac:dyDescent="0.25">
      <c r="A67" s="2" t="s">
        <v>46</v>
      </c>
      <c r="B67" s="2"/>
      <c r="C67" s="33" t="s">
        <v>72</v>
      </c>
      <c r="D67" s="2"/>
      <c r="E67" s="20" t="s">
        <v>372</v>
      </c>
      <c r="F67" s="2"/>
      <c r="G67" s="2"/>
      <c r="H67" s="2"/>
      <c r="I67" s="34">
        <f>0+Q67</f>
        <v>0</v>
      </c>
      <c r="O67">
        <f>0+R67</f>
        <v>0</v>
      </c>
      <c r="Q67">
        <f>0+I68</f>
        <v>0</v>
      </c>
      <c r="R67">
        <f>0+O68</f>
        <v>0</v>
      </c>
    </row>
    <row r="68" spans="1:18" ht="13.2" x14ac:dyDescent="0.25">
      <c r="A68" s="17" t="s">
        <v>48</v>
      </c>
      <c r="B68" s="22" t="s">
        <v>184</v>
      </c>
      <c r="C68" s="22" t="s">
        <v>373</v>
      </c>
      <c r="D68" s="17" t="s">
        <v>56</v>
      </c>
      <c r="E68" s="23" t="s">
        <v>374</v>
      </c>
      <c r="F68" s="24" t="s">
        <v>170</v>
      </c>
      <c r="G68" s="25">
        <v>22.94</v>
      </c>
      <c r="H68" s="26"/>
      <c r="I68" s="26">
        <f>ROUND(ROUND(H68,2)*ROUND(G68,3),2)</f>
        <v>0</v>
      </c>
      <c r="O68">
        <f>(I68*21)/100</f>
        <v>0</v>
      </c>
      <c r="P68" t="s">
        <v>26</v>
      </c>
    </row>
    <row r="69" spans="1:18" ht="13.2" x14ac:dyDescent="0.25">
      <c r="A69" s="27" t="s">
        <v>53</v>
      </c>
      <c r="E69" s="28" t="s">
        <v>344</v>
      </c>
    </row>
    <row r="70" spans="1:18" ht="13.2" x14ac:dyDescent="0.25">
      <c r="A70" s="29" t="s">
        <v>55</v>
      </c>
      <c r="E70" s="30" t="s">
        <v>375</v>
      </c>
    </row>
    <row r="71" spans="1:18" ht="12.75" customHeight="1" x14ac:dyDescent="0.25">
      <c r="A71" s="2" t="s">
        <v>46</v>
      </c>
      <c r="B71" s="2"/>
      <c r="C71" s="33" t="s">
        <v>75</v>
      </c>
      <c r="D71" s="2"/>
      <c r="E71" s="20" t="s">
        <v>264</v>
      </c>
      <c r="F71" s="2"/>
      <c r="G71" s="2"/>
      <c r="H71" s="2"/>
      <c r="I71" s="34">
        <f>0+Q71</f>
        <v>0</v>
      </c>
      <c r="O71">
        <f>0+R71</f>
        <v>0</v>
      </c>
      <c r="Q71">
        <f>0+I72+I75</f>
        <v>0</v>
      </c>
      <c r="R71">
        <f>0+O72+O75</f>
        <v>0</v>
      </c>
    </row>
    <row r="72" spans="1:18" ht="13.2" x14ac:dyDescent="0.25">
      <c r="A72" s="17" t="s">
        <v>48</v>
      </c>
      <c r="B72" s="22" t="s">
        <v>189</v>
      </c>
      <c r="C72" s="22" t="s">
        <v>376</v>
      </c>
      <c r="D72" s="17" t="s">
        <v>56</v>
      </c>
      <c r="E72" s="23" t="s">
        <v>377</v>
      </c>
      <c r="F72" s="24" t="s">
        <v>273</v>
      </c>
      <c r="G72" s="25">
        <v>1</v>
      </c>
      <c r="H72" s="26"/>
      <c r="I72" s="26">
        <f>ROUND(ROUND(H72,2)*ROUND(G72,3),2)</f>
        <v>0</v>
      </c>
      <c r="O72">
        <f>(I72*21)/100</f>
        <v>0</v>
      </c>
      <c r="P72" t="s">
        <v>26</v>
      </c>
    </row>
    <row r="73" spans="1:18" ht="39.6" x14ac:dyDescent="0.25">
      <c r="A73" s="27" t="s">
        <v>53</v>
      </c>
      <c r="E73" s="28" t="s">
        <v>378</v>
      </c>
    </row>
    <row r="74" spans="1:18" ht="13.2" x14ac:dyDescent="0.25">
      <c r="A74" s="31" t="s">
        <v>55</v>
      </c>
      <c r="E74" s="30" t="s">
        <v>379</v>
      </c>
    </row>
    <row r="75" spans="1:18" ht="13.2" x14ac:dyDescent="0.25">
      <c r="A75" s="17" t="s">
        <v>48</v>
      </c>
      <c r="B75" s="22" t="s">
        <v>194</v>
      </c>
      <c r="C75" s="22" t="s">
        <v>380</v>
      </c>
      <c r="D75" s="17" t="s">
        <v>56</v>
      </c>
      <c r="E75" s="23" t="s">
        <v>381</v>
      </c>
      <c r="F75" s="24" t="s">
        <v>273</v>
      </c>
      <c r="G75" s="25">
        <v>7</v>
      </c>
      <c r="H75" s="26"/>
      <c r="I75" s="26">
        <f>ROUND(ROUND(H75,2)*ROUND(G75,3),2)</f>
        <v>0</v>
      </c>
      <c r="O75">
        <f>(I75*21)/100</f>
        <v>0</v>
      </c>
      <c r="P75" t="s">
        <v>26</v>
      </c>
    </row>
    <row r="76" spans="1:18" ht="13.2" x14ac:dyDescent="0.25">
      <c r="A76" s="27" t="s">
        <v>53</v>
      </c>
      <c r="E76" s="28" t="s">
        <v>382</v>
      </c>
    </row>
    <row r="77" spans="1:18" ht="13.2" x14ac:dyDescent="0.25">
      <c r="A77" s="29" t="s">
        <v>55</v>
      </c>
      <c r="E77" s="30" t="s">
        <v>383</v>
      </c>
    </row>
    <row r="78" spans="1:18" ht="12.75" customHeight="1" x14ac:dyDescent="0.25">
      <c r="A78" s="2" t="s">
        <v>46</v>
      </c>
      <c r="B78" s="2"/>
      <c r="C78" s="33" t="s">
        <v>43</v>
      </c>
      <c r="D78" s="2"/>
      <c r="E78" s="20" t="s">
        <v>106</v>
      </c>
      <c r="F78" s="2"/>
      <c r="G78" s="2"/>
      <c r="H78" s="2"/>
      <c r="I78" s="34">
        <f>0+Q78</f>
        <v>0</v>
      </c>
      <c r="O78">
        <f>0+R78</f>
        <v>0</v>
      </c>
      <c r="Q78">
        <f>0+I79</f>
        <v>0</v>
      </c>
      <c r="R78">
        <f>0+O79</f>
        <v>0</v>
      </c>
    </row>
    <row r="79" spans="1:18" ht="13.2" x14ac:dyDescent="0.25">
      <c r="A79" s="17" t="s">
        <v>48</v>
      </c>
      <c r="B79" s="22" t="s">
        <v>199</v>
      </c>
      <c r="C79" s="22" t="s">
        <v>384</v>
      </c>
      <c r="D79" s="17" t="s">
        <v>56</v>
      </c>
      <c r="E79" s="23" t="s">
        <v>385</v>
      </c>
      <c r="F79" s="24" t="s">
        <v>103</v>
      </c>
      <c r="G79" s="25">
        <v>11.1</v>
      </c>
      <c r="H79" s="26"/>
      <c r="I79" s="26">
        <f>ROUND(ROUND(H79,2)*ROUND(G79,3),2)</f>
        <v>0</v>
      </c>
      <c r="O79">
        <f>(I79*21)/100</f>
        <v>0</v>
      </c>
      <c r="P79" t="s">
        <v>26</v>
      </c>
    </row>
    <row r="80" spans="1:18" ht="26.4" x14ac:dyDescent="0.25">
      <c r="A80" s="27" t="s">
        <v>53</v>
      </c>
      <c r="E80" s="28" t="s">
        <v>386</v>
      </c>
    </row>
    <row r="81" spans="1:5" ht="13.2" x14ac:dyDescent="0.25">
      <c r="A81" s="29" t="s">
        <v>55</v>
      </c>
      <c r="E81" s="30" t="s">
        <v>387</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4"/>
  <sheetViews>
    <sheetView workbookViewId="0">
      <pane ySplit="8" topLeftCell="A24" activePane="bottomLeft" state="frozen"/>
      <selection pane="bottomLeft" activeCell="H10" sqref="H10:H3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388</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388</v>
      </c>
      <c r="D5" s="41"/>
      <c r="E5" s="14" t="s">
        <v>389</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f>
        <v>0</v>
      </c>
      <c r="R9">
        <f>0+O10+O13+O16+O19+O22</f>
        <v>0</v>
      </c>
    </row>
    <row r="10" spans="1:18" ht="13.2" x14ac:dyDescent="0.25">
      <c r="A10" s="17" t="s">
        <v>48</v>
      </c>
      <c r="B10" s="22" t="s">
        <v>32</v>
      </c>
      <c r="C10" s="22" t="s">
        <v>390</v>
      </c>
      <c r="D10" s="17" t="s">
        <v>56</v>
      </c>
      <c r="E10" s="23" t="s">
        <v>391</v>
      </c>
      <c r="F10" s="24" t="s">
        <v>170</v>
      </c>
      <c r="G10" s="25">
        <v>575.5</v>
      </c>
      <c r="H10" s="26"/>
      <c r="I10" s="26">
        <f>ROUND(ROUND(H10,2)*ROUND(G10,3),2)</f>
        <v>0</v>
      </c>
      <c r="O10">
        <f>(I10*21)/100</f>
        <v>0</v>
      </c>
      <c r="P10" t="s">
        <v>26</v>
      </c>
    </row>
    <row r="11" spans="1:18" ht="26.4" x14ac:dyDescent="0.25">
      <c r="A11" s="27" t="s">
        <v>53</v>
      </c>
      <c r="E11" s="28" t="s">
        <v>392</v>
      </c>
    </row>
    <row r="12" spans="1:18" ht="13.2" x14ac:dyDescent="0.25">
      <c r="A12" s="31" t="s">
        <v>55</v>
      </c>
      <c r="E12" s="30" t="s">
        <v>393</v>
      </c>
    </row>
    <row r="13" spans="1:18" ht="13.2" x14ac:dyDescent="0.25">
      <c r="A13" s="17" t="s">
        <v>48</v>
      </c>
      <c r="B13" s="22" t="s">
        <v>26</v>
      </c>
      <c r="C13" s="22" t="s">
        <v>394</v>
      </c>
      <c r="D13" s="17" t="s">
        <v>56</v>
      </c>
      <c r="E13" s="23" t="s">
        <v>395</v>
      </c>
      <c r="F13" s="24" t="s">
        <v>273</v>
      </c>
      <c r="G13" s="25">
        <v>12</v>
      </c>
      <c r="H13" s="26"/>
      <c r="I13" s="26">
        <f>ROUND(ROUND(H13,2)*ROUND(G13,3),2)</f>
        <v>0</v>
      </c>
      <c r="O13">
        <f>(I13*21)/100</f>
        <v>0</v>
      </c>
      <c r="P13" t="s">
        <v>26</v>
      </c>
    </row>
    <row r="14" spans="1:18" ht="26.4" x14ac:dyDescent="0.25">
      <c r="A14" s="27" t="s">
        <v>53</v>
      </c>
      <c r="E14" s="28" t="s">
        <v>396</v>
      </c>
    </row>
    <row r="15" spans="1:18" ht="26.4" x14ac:dyDescent="0.25">
      <c r="A15" s="31" t="s">
        <v>55</v>
      </c>
      <c r="E15" s="30" t="s">
        <v>397</v>
      </c>
    </row>
    <row r="16" spans="1:18" ht="13.2" x14ac:dyDescent="0.25">
      <c r="A16" s="17" t="s">
        <v>48</v>
      </c>
      <c r="B16" s="22" t="s">
        <v>25</v>
      </c>
      <c r="C16" s="22" t="s">
        <v>398</v>
      </c>
      <c r="D16" s="17" t="s">
        <v>56</v>
      </c>
      <c r="E16" s="23" t="s">
        <v>399</v>
      </c>
      <c r="F16" s="24" t="s">
        <v>273</v>
      </c>
      <c r="G16" s="25">
        <v>4</v>
      </c>
      <c r="H16" s="26"/>
      <c r="I16" s="26">
        <f>ROUND(ROUND(H16,2)*ROUND(G16,3),2)</f>
        <v>0</v>
      </c>
      <c r="O16">
        <f>(I16*21)/100</f>
        <v>0</v>
      </c>
      <c r="P16" t="s">
        <v>26</v>
      </c>
    </row>
    <row r="17" spans="1:16" ht="26.4" x14ac:dyDescent="0.25">
      <c r="A17" s="27" t="s">
        <v>53</v>
      </c>
      <c r="E17" s="28" t="s">
        <v>396</v>
      </c>
    </row>
    <row r="18" spans="1:16" ht="13.2" x14ac:dyDescent="0.25">
      <c r="A18" s="31" t="s">
        <v>55</v>
      </c>
      <c r="E18" s="30" t="s">
        <v>400</v>
      </c>
    </row>
    <row r="19" spans="1:16" ht="13.2" x14ac:dyDescent="0.25">
      <c r="A19" s="17" t="s">
        <v>48</v>
      </c>
      <c r="B19" s="22" t="s">
        <v>36</v>
      </c>
      <c r="C19" s="22" t="s">
        <v>401</v>
      </c>
      <c r="D19" s="17" t="s">
        <v>56</v>
      </c>
      <c r="E19" s="23" t="s">
        <v>402</v>
      </c>
      <c r="F19" s="24" t="s">
        <v>273</v>
      </c>
      <c r="G19" s="25">
        <v>14</v>
      </c>
      <c r="H19" s="26"/>
      <c r="I19" s="26">
        <f>ROUND(ROUND(H19,2)*ROUND(G19,3),2)</f>
        <v>0</v>
      </c>
      <c r="O19">
        <f>(I19*21)/100</f>
        <v>0</v>
      </c>
      <c r="P19" t="s">
        <v>26</v>
      </c>
    </row>
    <row r="20" spans="1:16" ht="26.4" x14ac:dyDescent="0.25">
      <c r="A20" s="27" t="s">
        <v>53</v>
      </c>
      <c r="E20" s="28" t="s">
        <v>396</v>
      </c>
    </row>
    <row r="21" spans="1:16" ht="26.4" x14ac:dyDescent="0.25">
      <c r="A21" s="31" t="s">
        <v>55</v>
      </c>
      <c r="E21" s="30" t="s">
        <v>403</v>
      </c>
    </row>
    <row r="22" spans="1:16" ht="26.4" x14ac:dyDescent="0.25">
      <c r="A22" s="17" t="s">
        <v>48</v>
      </c>
      <c r="B22" s="22" t="s">
        <v>38</v>
      </c>
      <c r="C22" s="22" t="s">
        <v>404</v>
      </c>
      <c r="D22" s="17" t="s">
        <v>56</v>
      </c>
      <c r="E22" s="23" t="s">
        <v>405</v>
      </c>
      <c r="F22" s="24" t="s">
        <v>273</v>
      </c>
      <c r="G22" s="25">
        <v>62</v>
      </c>
      <c r="H22" s="26"/>
      <c r="I22" s="26">
        <f>ROUND(ROUND(H22,2)*ROUND(G22,3),2)</f>
        <v>0</v>
      </c>
      <c r="O22">
        <f>(I22*21)/100</f>
        <v>0</v>
      </c>
      <c r="P22" t="s">
        <v>26</v>
      </c>
    </row>
    <row r="23" spans="1:16" ht="39.6" x14ac:dyDescent="0.25">
      <c r="A23" s="27" t="s">
        <v>53</v>
      </c>
      <c r="E23" s="28" t="s">
        <v>406</v>
      </c>
    </row>
    <row r="24" spans="1:16" ht="52.8" x14ac:dyDescent="0.25">
      <c r="A24" s="29" t="s">
        <v>55</v>
      </c>
      <c r="E24" s="30" t="s">
        <v>407</v>
      </c>
    </row>
  </sheetData>
  <mergeCells count="11">
    <mergeCell ref="F6:F7"/>
    <mergeCell ref="G6:G7"/>
    <mergeCell ref="H6:I6"/>
    <mergeCell ref="C3:D3"/>
    <mergeCell ref="C4:D4"/>
    <mergeCell ref="C5:D5"/>
    <mergeCell ref="A6:A7"/>
    <mergeCell ref="B6:B7"/>
    <mergeCell ref="C6:C7"/>
    <mergeCell ref="D6:D7"/>
    <mergeCell ref="E6:E7"/>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NV_SO 000</vt:lpstr>
      <vt:lpstr>NV_SO 101</vt:lpstr>
      <vt:lpstr>NV_SO 131</vt:lpstr>
      <vt:lpstr>PDV_SO 000</vt:lpstr>
      <vt:lpstr>PDV_SO 101</vt:lpstr>
      <vt:lpstr>PV_SO 000</vt:lpstr>
      <vt:lpstr>PV_SO 101</vt:lpstr>
      <vt:lpstr>PV_SO 131</vt:lpstr>
      <vt:lpstr>PV_SO 801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Mgr. Martin Chroust</cp:lastModifiedBy>
  <dcterms:modified xsi:type="dcterms:W3CDTF">2024-11-21T09:27:31Z</dcterms:modified>
  <cp:category/>
  <cp:contentStatus/>
</cp:coreProperties>
</file>