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2024\IROP - Cyklo Fukov II a III etapa a Cyklo Harta\Realizace\VŘ\"/>
    </mc:Choice>
  </mc:AlternateContent>
  <xr:revisionPtr revIDLastSave="0" documentId="13_ncr:1_{596F3492-F554-4280-B335-25F68CC4F1B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kapitulace stavby" sheetId="1" r:id="rId1"/>
    <sheet name="01a - Přímé výdaje" sheetId="2" r:id="rId2"/>
    <sheet name="02a - Přímé výdaje" sheetId="3" r:id="rId3"/>
    <sheet name="02b - Přímé doprovodné vý..." sheetId="4" r:id="rId4"/>
    <sheet name="02c - Nepřímé náklady" sheetId="5" r:id="rId5"/>
    <sheet name="03a - Přímévýdaje" sheetId="6" r:id="rId6"/>
    <sheet name="03b - Nepřímé náklady" sheetId="7" r:id="rId7"/>
    <sheet name="04a - Přímé výdaje" sheetId="8" r:id="rId8"/>
    <sheet name="04b - přímé doprovodné vý..." sheetId="9" r:id="rId9"/>
    <sheet name="04c - Nepřímé náklady" sheetId="10" r:id="rId10"/>
    <sheet name="Seznam figur" sheetId="11" r:id="rId11"/>
    <sheet name="Pokyny pro vyplnění" sheetId="12" r:id="rId12"/>
  </sheets>
  <definedNames>
    <definedName name="_xlnm._FilterDatabase" localSheetId="1" hidden="1">'01a - Přímé výdaje'!$C$86:$K$197</definedName>
    <definedName name="_xlnm._FilterDatabase" localSheetId="2" hidden="1">'02a - Přímé výdaje'!$C$92:$K$245</definedName>
    <definedName name="_xlnm._FilterDatabase" localSheetId="3" hidden="1">'02b - Přímé doprovodné vý...'!$C$88:$K$133</definedName>
    <definedName name="_xlnm._FilterDatabase" localSheetId="4" hidden="1">'02c - Nepřímé náklady'!$C$86:$K$93</definedName>
    <definedName name="_xlnm._FilterDatabase" localSheetId="5" hidden="1">'03a - Přímévýdaje'!$C$89:$K$141</definedName>
    <definedName name="_xlnm._FilterDatabase" localSheetId="6" hidden="1">'03b - Nepřímé náklady'!$C$87:$K$99</definedName>
    <definedName name="_xlnm._FilterDatabase" localSheetId="7" hidden="1">'04a - Přímé výdaje'!$C$87:$K$99</definedName>
    <definedName name="_xlnm._FilterDatabase" localSheetId="8" hidden="1">'04b - přímé doprovodné vý...'!$C$86:$K$91</definedName>
    <definedName name="_xlnm._FilterDatabase" localSheetId="9" hidden="1">'04c - Nepřímé náklady'!$C$87:$K$97</definedName>
    <definedName name="_xlnm.Print_Titles" localSheetId="1">'01a - Přímé výdaje'!$86:$86</definedName>
    <definedName name="_xlnm.Print_Titles" localSheetId="2">'02a - Přímé výdaje'!$92:$92</definedName>
    <definedName name="_xlnm.Print_Titles" localSheetId="3">'02b - Přímé doprovodné vý...'!$88:$88</definedName>
    <definedName name="_xlnm.Print_Titles" localSheetId="4">'02c - Nepřímé náklady'!$86:$86</definedName>
    <definedName name="_xlnm.Print_Titles" localSheetId="5">'03a - Přímévýdaje'!$89:$89</definedName>
    <definedName name="_xlnm.Print_Titles" localSheetId="6">'03b - Nepřímé náklady'!$87:$87</definedName>
    <definedName name="_xlnm.Print_Titles" localSheetId="7">'04a - Přímé výdaje'!$87:$87</definedName>
    <definedName name="_xlnm.Print_Titles" localSheetId="8">'04b - přímé doprovodné vý...'!$86:$86</definedName>
    <definedName name="_xlnm.Print_Titles" localSheetId="9">'04c - Nepřímé náklady'!$87:$87</definedName>
    <definedName name="_xlnm.Print_Titles" localSheetId="0">'Rekapitulace stavby'!$52:$52</definedName>
    <definedName name="_xlnm.Print_Titles" localSheetId="10">'Seznam figur'!$9:$9</definedName>
    <definedName name="_xlnm.Print_Area" localSheetId="1">'01a - Přímé výdaje'!$C$4:$J$41,'01a - Přímé výdaje'!$C$47:$J$66,'01a - Přímé výdaje'!$C$72:$K$197</definedName>
    <definedName name="_xlnm.Print_Area" localSheetId="2">'02a - Přímé výdaje'!$C$4:$J$41,'02a - Přímé výdaje'!$C$47:$J$72,'02a - Přímé výdaje'!$C$78:$K$245</definedName>
    <definedName name="_xlnm.Print_Area" localSheetId="3">'02b - Přímé doprovodné vý...'!$C$4:$J$41,'02b - Přímé doprovodné vý...'!$C$47:$J$68,'02b - Přímé doprovodné vý...'!$C$74:$K$133</definedName>
    <definedName name="_xlnm.Print_Area" localSheetId="4">'02c - Nepřímé náklady'!$C$4:$J$41,'02c - Nepřímé náklady'!$C$47:$J$66,'02c - Nepřímé náklady'!$C$72:$K$93</definedName>
    <definedName name="_xlnm.Print_Area" localSheetId="5">'03a - Přímévýdaje'!$C$4:$J$41,'03a - Přímévýdaje'!$C$47:$J$69,'03a - Přímévýdaje'!$C$75:$K$141</definedName>
    <definedName name="_xlnm.Print_Area" localSheetId="6">'03b - Nepřímé náklady'!$C$4:$J$41,'03b - Nepřímé náklady'!$C$47:$J$67,'03b - Nepřímé náklady'!$C$73:$K$99</definedName>
    <definedName name="_xlnm.Print_Area" localSheetId="7">'04a - Přímé výdaje'!$C$4:$J$41,'04a - Přímé výdaje'!$C$47:$J$67,'04a - Přímé výdaje'!$C$73:$K$99</definedName>
    <definedName name="_xlnm.Print_Area" localSheetId="8">'04b - přímé doprovodné vý...'!$C$4:$J$41,'04b - přímé doprovodné vý...'!$C$47:$J$66,'04b - přímé doprovodné vý...'!$C$72:$K$91</definedName>
    <definedName name="_xlnm.Print_Area" localSheetId="9">'04c - Nepřímé náklady'!$C$4:$J$41,'04c - Nepřímé náklady'!$C$47:$J$67,'04c - Nepřímé náklady'!$C$73:$K$97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stavby'!$C$42:$AQ$68</definedName>
    <definedName name="_xlnm.Print_Area" localSheetId="10">'Seznam figur'!$C$4:$G$70</definedName>
  </definedNames>
  <calcPr calcId="181029"/>
</workbook>
</file>

<file path=xl/calcChain.xml><?xml version="1.0" encoding="utf-8"?>
<calcChain xmlns="http://schemas.openxmlformats.org/spreadsheetml/2006/main">
  <c r="D7" i="11" l="1"/>
  <c r="J39" i="10"/>
  <c r="J38" i="10"/>
  <c r="AY67" i="1"/>
  <c r="J37" i="10"/>
  <c r="AX67" i="1" s="1"/>
  <c r="BI96" i="10"/>
  <c r="BH96" i="10"/>
  <c r="BG96" i="10"/>
  <c r="BF96" i="10"/>
  <c r="T96" i="10"/>
  <c r="T95" i="10"/>
  <c r="R96" i="10"/>
  <c r="R95" i="10" s="1"/>
  <c r="P96" i="10"/>
  <c r="P95" i="10"/>
  <c r="BI93" i="10"/>
  <c r="BH93" i="10"/>
  <c r="BG93" i="10"/>
  <c r="BF93" i="10"/>
  <c r="T93" i="10"/>
  <c r="R93" i="10"/>
  <c r="P93" i="10"/>
  <c r="BI91" i="10"/>
  <c r="BH91" i="10"/>
  <c r="BG91" i="10"/>
  <c r="BF91" i="10"/>
  <c r="T91" i="10"/>
  <c r="R91" i="10"/>
  <c r="P91" i="10"/>
  <c r="F82" i="10"/>
  <c r="E80" i="10"/>
  <c r="F56" i="10"/>
  <c r="E54" i="10"/>
  <c r="J26" i="10"/>
  <c r="E26" i="10"/>
  <c r="J85" i="10" s="1"/>
  <c r="J25" i="10"/>
  <c r="J23" i="10"/>
  <c r="E23" i="10"/>
  <c r="J84" i="10" s="1"/>
  <c r="J22" i="10"/>
  <c r="J20" i="10"/>
  <c r="E20" i="10"/>
  <c r="F59" i="10" s="1"/>
  <c r="J19" i="10"/>
  <c r="J17" i="10"/>
  <c r="E17" i="10"/>
  <c r="F84" i="10" s="1"/>
  <c r="J16" i="10"/>
  <c r="J14" i="10"/>
  <c r="J56" i="10"/>
  <c r="E7" i="10"/>
  <c r="E50" i="10" s="1"/>
  <c r="J39" i="9"/>
  <c r="J38" i="9"/>
  <c r="AY66" i="1" s="1"/>
  <c r="J37" i="9"/>
  <c r="AX66" i="1"/>
  <c r="BI90" i="9"/>
  <c r="F39" i="9" s="1"/>
  <c r="BD66" i="1" s="1"/>
  <c r="BH90" i="9"/>
  <c r="BG90" i="9"/>
  <c r="BF90" i="9"/>
  <c r="T90" i="9"/>
  <c r="T89" i="9" s="1"/>
  <c r="T88" i="9" s="1"/>
  <c r="T87" i="9" s="1"/>
  <c r="R90" i="9"/>
  <c r="R89" i="9" s="1"/>
  <c r="R88" i="9" s="1"/>
  <c r="R87" i="9" s="1"/>
  <c r="P90" i="9"/>
  <c r="P89" i="9" s="1"/>
  <c r="P88" i="9" s="1"/>
  <c r="P87" i="9" s="1"/>
  <c r="AU66" i="1" s="1"/>
  <c r="F81" i="9"/>
  <c r="E79" i="9"/>
  <c r="F56" i="9"/>
  <c r="E54" i="9"/>
  <c r="J26" i="9"/>
  <c r="E26" i="9"/>
  <c r="J84" i="9" s="1"/>
  <c r="J25" i="9"/>
  <c r="J23" i="9"/>
  <c r="E23" i="9"/>
  <c r="J83" i="9" s="1"/>
  <c r="J22" i="9"/>
  <c r="J20" i="9"/>
  <c r="E20" i="9"/>
  <c r="F84" i="9" s="1"/>
  <c r="J19" i="9"/>
  <c r="J17" i="9"/>
  <c r="E17" i="9"/>
  <c r="F58" i="9" s="1"/>
  <c r="J16" i="9"/>
  <c r="J14" i="9"/>
  <c r="J81" i="9"/>
  <c r="E7" i="9"/>
  <c r="E75" i="9"/>
  <c r="J39" i="8"/>
  <c r="J38" i="8"/>
  <c r="AY65" i="1" s="1"/>
  <c r="J37" i="8"/>
  <c r="AX65" i="1" s="1"/>
  <c r="BI96" i="8"/>
  <c r="BH96" i="8"/>
  <c r="BG96" i="8"/>
  <c r="BF96" i="8"/>
  <c r="T96" i="8"/>
  <c r="T95" i="8" s="1"/>
  <c r="R96" i="8"/>
  <c r="R95" i="8" s="1"/>
  <c r="P96" i="8"/>
  <c r="P95" i="8" s="1"/>
  <c r="BI93" i="8"/>
  <c r="BH93" i="8"/>
  <c r="BG93" i="8"/>
  <c r="BF93" i="8"/>
  <c r="T93" i="8"/>
  <c r="R93" i="8"/>
  <c r="P93" i="8"/>
  <c r="BI91" i="8"/>
  <c r="BH91" i="8"/>
  <c r="BG91" i="8"/>
  <c r="BF91" i="8"/>
  <c r="T91" i="8"/>
  <c r="R91" i="8"/>
  <c r="P91" i="8"/>
  <c r="F82" i="8"/>
  <c r="E80" i="8"/>
  <c r="F56" i="8"/>
  <c r="E54" i="8"/>
  <c r="J26" i="8"/>
  <c r="E26" i="8"/>
  <c r="J85" i="8"/>
  <c r="J25" i="8"/>
  <c r="J23" i="8"/>
  <c r="E23" i="8"/>
  <c r="J84" i="8"/>
  <c r="J22" i="8"/>
  <c r="J20" i="8"/>
  <c r="E20" i="8"/>
  <c r="F85" i="8"/>
  <c r="J19" i="8"/>
  <c r="J17" i="8"/>
  <c r="E17" i="8"/>
  <c r="F84" i="8"/>
  <c r="J16" i="8"/>
  <c r="J14" i="8"/>
  <c r="J82" i="8" s="1"/>
  <c r="E7" i="8"/>
  <c r="E50" i="8" s="1"/>
  <c r="J39" i="7"/>
  <c r="J38" i="7"/>
  <c r="AY63" i="1"/>
  <c r="J37" i="7"/>
  <c r="AX63" i="1"/>
  <c r="BI96" i="7"/>
  <c r="BH96" i="7"/>
  <c r="BG96" i="7"/>
  <c r="BF96" i="7"/>
  <c r="T96" i="7"/>
  <c r="T95" i="7"/>
  <c r="R96" i="7"/>
  <c r="R95" i="7"/>
  <c r="P96" i="7"/>
  <c r="P95" i="7"/>
  <c r="BI91" i="7"/>
  <c r="BH91" i="7"/>
  <c r="BG91" i="7"/>
  <c r="BF91" i="7"/>
  <c r="T91" i="7"/>
  <c r="T90" i="7"/>
  <c r="T89" i="7" s="1"/>
  <c r="T88" i="7" s="1"/>
  <c r="R91" i="7"/>
  <c r="R90" i="7"/>
  <c r="R89" i="7" s="1"/>
  <c r="R88" i="7" s="1"/>
  <c r="P91" i="7"/>
  <c r="P90" i="7"/>
  <c r="P89" i="7" s="1"/>
  <c r="P88" i="7" s="1"/>
  <c r="AU63" i="1" s="1"/>
  <c r="J85" i="7"/>
  <c r="F85" i="7"/>
  <c r="J84" i="7"/>
  <c r="F84" i="7"/>
  <c r="F82" i="7"/>
  <c r="E80" i="7"/>
  <c r="J59" i="7"/>
  <c r="F59" i="7"/>
  <c r="J58" i="7"/>
  <c r="F58" i="7"/>
  <c r="F56" i="7"/>
  <c r="E54" i="7"/>
  <c r="J14" i="7"/>
  <c r="J82" i="7" s="1"/>
  <c r="E7" i="7"/>
  <c r="E50" i="7"/>
  <c r="J39" i="6"/>
  <c r="J38" i="6"/>
  <c r="AY62" i="1"/>
  <c r="J37" i="6"/>
  <c r="AX62" i="1" s="1"/>
  <c r="BI139" i="6"/>
  <c r="BH139" i="6"/>
  <c r="BG139" i="6"/>
  <c r="BF139" i="6"/>
  <c r="T139" i="6"/>
  <c r="T138" i="6"/>
  <c r="R139" i="6"/>
  <c r="R138" i="6" s="1"/>
  <c r="P139" i="6"/>
  <c r="P138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BI121" i="6"/>
  <c r="BH121" i="6"/>
  <c r="BG121" i="6"/>
  <c r="BF121" i="6"/>
  <c r="T121" i="6"/>
  <c r="R121" i="6"/>
  <c r="P121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09" i="6"/>
  <c r="BH109" i="6"/>
  <c r="BG109" i="6"/>
  <c r="BF109" i="6"/>
  <c r="T109" i="6"/>
  <c r="R109" i="6"/>
  <c r="P109" i="6"/>
  <c r="BI104" i="6"/>
  <c r="BH104" i="6"/>
  <c r="BG104" i="6"/>
  <c r="BF104" i="6"/>
  <c r="T104" i="6"/>
  <c r="R104" i="6"/>
  <c r="P104" i="6"/>
  <c r="BI101" i="6"/>
  <c r="BH101" i="6"/>
  <c r="BG101" i="6"/>
  <c r="BF101" i="6"/>
  <c r="T101" i="6"/>
  <c r="R101" i="6"/>
  <c r="P101" i="6"/>
  <c r="BI97" i="6"/>
  <c r="BH97" i="6"/>
  <c r="BG97" i="6"/>
  <c r="BF97" i="6"/>
  <c r="T97" i="6"/>
  <c r="R97" i="6"/>
  <c r="P97" i="6"/>
  <c r="BI93" i="6"/>
  <c r="BH93" i="6"/>
  <c r="BG93" i="6"/>
  <c r="BF93" i="6"/>
  <c r="T93" i="6"/>
  <c r="R93" i="6"/>
  <c r="P93" i="6"/>
  <c r="J87" i="6"/>
  <c r="F87" i="6"/>
  <c r="J86" i="6"/>
  <c r="F86" i="6"/>
  <c r="F84" i="6"/>
  <c r="E82" i="6"/>
  <c r="J59" i="6"/>
  <c r="F59" i="6"/>
  <c r="J58" i="6"/>
  <c r="F58" i="6"/>
  <c r="F56" i="6"/>
  <c r="E54" i="6"/>
  <c r="J14" i="6"/>
  <c r="J84" i="6"/>
  <c r="E7" i="6"/>
  <c r="E50" i="6" s="1"/>
  <c r="J39" i="5"/>
  <c r="J38" i="5"/>
  <c r="AY60" i="1" s="1"/>
  <c r="J37" i="5"/>
  <c r="AX60" i="1"/>
  <c r="BI90" i="5"/>
  <c r="F39" i="5" s="1"/>
  <c r="BD60" i="1" s="1"/>
  <c r="BH90" i="5"/>
  <c r="BG90" i="5"/>
  <c r="BF90" i="5"/>
  <c r="J36" i="5" s="1"/>
  <c r="AW60" i="1" s="1"/>
  <c r="T90" i="5"/>
  <c r="T89" i="5" s="1"/>
  <c r="T88" i="5" s="1"/>
  <c r="T87" i="5" s="1"/>
  <c r="R90" i="5"/>
  <c r="R89" i="5" s="1"/>
  <c r="R88" i="5" s="1"/>
  <c r="R87" i="5" s="1"/>
  <c r="P90" i="5"/>
  <c r="P89" i="5" s="1"/>
  <c r="P88" i="5" s="1"/>
  <c r="P87" i="5" s="1"/>
  <c r="AU60" i="1" s="1"/>
  <c r="J84" i="5"/>
  <c r="F84" i="5"/>
  <c r="J83" i="5"/>
  <c r="F83" i="5"/>
  <c r="F81" i="5"/>
  <c r="E79" i="5"/>
  <c r="J59" i="5"/>
  <c r="F59" i="5"/>
  <c r="J58" i="5"/>
  <c r="F58" i="5"/>
  <c r="F56" i="5"/>
  <c r="E54" i="5"/>
  <c r="J14" i="5"/>
  <c r="J56" i="5" s="1"/>
  <c r="E7" i="5"/>
  <c r="E75" i="5"/>
  <c r="J39" i="4"/>
  <c r="J38" i="4"/>
  <c r="AY59" i="1"/>
  <c r="J37" i="4"/>
  <c r="AX59" i="1" s="1"/>
  <c r="BI131" i="4"/>
  <c r="BH131" i="4"/>
  <c r="BG131" i="4"/>
  <c r="BF131" i="4"/>
  <c r="T131" i="4"/>
  <c r="T130" i="4"/>
  <c r="R131" i="4"/>
  <c r="R130" i="4" s="1"/>
  <c r="P131" i="4"/>
  <c r="P130" i="4"/>
  <c r="BI126" i="4"/>
  <c r="BH126" i="4"/>
  <c r="BG126" i="4"/>
  <c r="BF126" i="4"/>
  <c r="T126" i="4"/>
  <c r="R126" i="4"/>
  <c r="P126" i="4"/>
  <c r="BI122" i="4"/>
  <c r="BH122" i="4"/>
  <c r="BG122" i="4"/>
  <c r="BF122" i="4"/>
  <c r="T122" i="4"/>
  <c r="R122" i="4"/>
  <c r="P122" i="4"/>
  <c r="BI118" i="4"/>
  <c r="BH118" i="4"/>
  <c r="BG118" i="4"/>
  <c r="BF118" i="4"/>
  <c r="T118" i="4"/>
  <c r="R118" i="4"/>
  <c r="P118" i="4"/>
  <c r="BI114" i="4"/>
  <c r="BH114" i="4"/>
  <c r="BG114" i="4"/>
  <c r="BF114" i="4"/>
  <c r="T114" i="4"/>
  <c r="R114" i="4"/>
  <c r="P114" i="4"/>
  <c r="BI110" i="4"/>
  <c r="BH110" i="4"/>
  <c r="BG110" i="4"/>
  <c r="BF110" i="4"/>
  <c r="T110" i="4"/>
  <c r="R110" i="4"/>
  <c r="P110" i="4"/>
  <c r="BI106" i="4"/>
  <c r="BH106" i="4"/>
  <c r="BG106" i="4"/>
  <c r="BF106" i="4"/>
  <c r="T106" i="4"/>
  <c r="R106" i="4"/>
  <c r="P106" i="4"/>
  <c r="BI101" i="4"/>
  <c r="BH101" i="4"/>
  <c r="BG101" i="4"/>
  <c r="BF101" i="4"/>
  <c r="T101" i="4"/>
  <c r="R101" i="4"/>
  <c r="P101" i="4"/>
  <c r="BI96" i="4"/>
  <c r="BH96" i="4"/>
  <c r="BG96" i="4"/>
  <c r="BF96" i="4"/>
  <c r="T96" i="4"/>
  <c r="R96" i="4"/>
  <c r="P96" i="4"/>
  <c r="BI92" i="4"/>
  <c r="BH92" i="4"/>
  <c r="BG92" i="4"/>
  <c r="BF92" i="4"/>
  <c r="T92" i="4"/>
  <c r="R92" i="4"/>
  <c r="P92" i="4"/>
  <c r="J86" i="4"/>
  <c r="F86" i="4"/>
  <c r="J85" i="4"/>
  <c r="F85" i="4"/>
  <c r="F83" i="4"/>
  <c r="E81" i="4"/>
  <c r="J59" i="4"/>
  <c r="F59" i="4"/>
  <c r="J58" i="4"/>
  <c r="F58" i="4"/>
  <c r="F56" i="4"/>
  <c r="E54" i="4"/>
  <c r="J14" i="4"/>
  <c r="J83" i="4"/>
  <c r="E7" i="4"/>
  <c r="E77" i="4"/>
  <c r="J39" i="3"/>
  <c r="J38" i="3"/>
  <c r="AY58" i="1" s="1"/>
  <c r="J37" i="3"/>
  <c r="AX58" i="1" s="1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2" i="3"/>
  <c r="BH232" i="3"/>
  <c r="BG232" i="3"/>
  <c r="BF232" i="3"/>
  <c r="T232" i="3"/>
  <c r="T231" i="3" s="1"/>
  <c r="R232" i="3"/>
  <c r="R231" i="3"/>
  <c r="P232" i="3"/>
  <c r="P231" i="3"/>
  <c r="BI228" i="3"/>
  <c r="BH228" i="3"/>
  <c r="BG228" i="3"/>
  <c r="BF228" i="3"/>
  <c r="T228" i="3"/>
  <c r="R228" i="3"/>
  <c r="P228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R122" i="3"/>
  <c r="P122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BI99" i="3"/>
  <c r="BH99" i="3"/>
  <c r="BG99" i="3"/>
  <c r="BF99" i="3"/>
  <c r="T99" i="3"/>
  <c r="R99" i="3"/>
  <c r="P99" i="3"/>
  <c r="BI96" i="3"/>
  <c r="BH96" i="3"/>
  <c r="BG96" i="3"/>
  <c r="BF96" i="3"/>
  <c r="T96" i="3"/>
  <c r="R96" i="3"/>
  <c r="P96" i="3"/>
  <c r="J90" i="3"/>
  <c r="F90" i="3"/>
  <c r="J89" i="3"/>
  <c r="F89" i="3"/>
  <c r="F87" i="3"/>
  <c r="E85" i="3"/>
  <c r="J59" i="3"/>
  <c r="F59" i="3"/>
  <c r="J58" i="3"/>
  <c r="F58" i="3"/>
  <c r="F56" i="3"/>
  <c r="E54" i="3"/>
  <c r="J14" i="3"/>
  <c r="J87" i="3" s="1"/>
  <c r="E7" i="3"/>
  <c r="E81" i="3" s="1"/>
  <c r="J39" i="2"/>
  <c r="J38" i="2"/>
  <c r="AY56" i="1"/>
  <c r="J37" i="2"/>
  <c r="AX56" i="1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J84" i="2"/>
  <c r="F84" i="2"/>
  <c r="J83" i="2"/>
  <c r="F83" i="2"/>
  <c r="F81" i="2"/>
  <c r="E79" i="2"/>
  <c r="J59" i="2"/>
  <c r="F59" i="2"/>
  <c r="J58" i="2"/>
  <c r="F58" i="2"/>
  <c r="F56" i="2"/>
  <c r="E54" i="2"/>
  <c r="J14" i="2"/>
  <c r="J81" i="2"/>
  <c r="E7" i="2"/>
  <c r="E50" i="2" s="1"/>
  <c r="L50" i="1"/>
  <c r="AM50" i="1"/>
  <c r="AM49" i="1"/>
  <c r="L49" i="1"/>
  <c r="AM47" i="1"/>
  <c r="L47" i="1"/>
  <c r="L45" i="1"/>
  <c r="L44" i="1"/>
  <c r="BK150" i="2"/>
  <c r="J126" i="2"/>
  <c r="BK186" i="2"/>
  <c r="BK126" i="2"/>
  <c r="J117" i="2"/>
  <c r="BK222" i="3"/>
  <c r="BK119" i="3"/>
  <c r="BK191" i="3"/>
  <c r="BK203" i="3"/>
  <c r="J152" i="3"/>
  <c r="BK111" i="3"/>
  <c r="J131" i="4"/>
  <c r="J113" i="6"/>
  <c r="BK104" i="6"/>
  <c r="J91" i="8"/>
  <c r="J166" i="2"/>
  <c r="J159" i="2"/>
  <c r="BK120" i="2"/>
  <c r="BK147" i="2"/>
  <c r="BK144" i="2"/>
  <c r="BK208" i="3"/>
  <c r="BK168" i="3"/>
  <c r="BK99" i="3"/>
  <c r="J103" i="3"/>
  <c r="BK103" i="3"/>
  <c r="BK152" i="3"/>
  <c r="J92" i="4"/>
  <c r="BK101" i="6"/>
  <c r="BK121" i="6"/>
  <c r="BK139" i="6"/>
  <c r="BK91" i="10"/>
  <c r="J96" i="2"/>
  <c r="J141" i="2"/>
  <c r="BK170" i="2"/>
  <c r="BK99" i="2"/>
  <c r="BK217" i="3"/>
  <c r="BK156" i="3"/>
  <c r="J214" i="3"/>
  <c r="J220" i="3"/>
  <c r="BK115" i="3"/>
  <c r="J114" i="4"/>
  <c r="J96" i="4"/>
  <c r="J97" i="6"/>
  <c r="BK97" i="6"/>
  <c r="BK93" i="8"/>
  <c r="BK96" i="10"/>
  <c r="J135" i="2"/>
  <c r="BK156" i="2"/>
  <c r="J144" i="2"/>
  <c r="J150" i="2"/>
  <c r="J194" i="3"/>
  <c r="J164" i="3"/>
  <c r="BK220" i="3"/>
  <c r="J208" i="3"/>
  <c r="BK107" i="3"/>
  <c r="J111" i="3"/>
  <c r="BK118" i="4"/>
  <c r="BK124" i="6"/>
  <c r="J101" i="6"/>
  <c r="J96" i="8"/>
  <c r="J178" i="2"/>
  <c r="BK194" i="2"/>
  <c r="BK138" i="2"/>
  <c r="BK141" i="2"/>
  <c r="BK205" i="3"/>
  <c r="J129" i="3"/>
  <c r="J222" i="3"/>
  <c r="J96" i="3"/>
  <c r="J197" i="3"/>
  <c r="BK160" i="3"/>
  <c r="J126" i="4"/>
  <c r="F38" i="5"/>
  <c r="BC60" i="1" s="1"/>
  <c r="BK96" i="8"/>
  <c r="J93" i="10"/>
  <c r="J93" i="2"/>
  <c r="J99" i="2"/>
  <c r="J186" i="2"/>
  <c r="J123" i="2"/>
  <c r="BK102" i="2"/>
  <c r="J133" i="3"/>
  <c r="BK237" i="3"/>
  <c r="BK214" i="3"/>
  <c r="J228" i="3"/>
  <c r="BK126" i="4"/>
  <c r="BK96" i="4"/>
  <c r="BK127" i="6"/>
  <c r="BK109" i="6"/>
  <c r="BK90" i="9"/>
  <c r="BK153" i="2"/>
  <c r="J162" i="2"/>
  <c r="AS57" i="1"/>
  <c r="AS55" i="1"/>
  <c r="J191" i="3"/>
  <c r="J107" i="3"/>
  <c r="J143" i="3"/>
  <c r="BK176" i="3"/>
  <c r="BK210" i="3"/>
  <c r="BK110" i="4"/>
  <c r="BK90" i="5"/>
  <c r="J131" i="6"/>
  <c r="J109" i="6"/>
  <c r="J93" i="8"/>
  <c r="BK174" i="2"/>
  <c r="J90" i="2"/>
  <c r="BK96" i="2"/>
  <c r="J174" i="2"/>
  <c r="J182" i="2"/>
  <c r="AS64" i="1"/>
  <c r="J243" i="3"/>
  <c r="BK180" i="3"/>
  <c r="J187" i="3"/>
  <c r="J237" i="3"/>
  <c r="BK122" i="4"/>
  <c r="BK92" i="4"/>
  <c r="J118" i="6"/>
  <c r="BK116" i="6"/>
  <c r="J90" i="9"/>
  <c r="J170" i="2"/>
  <c r="J153" i="2"/>
  <c r="J156" i="2"/>
  <c r="BK162" i="2"/>
  <c r="BK93" i="2"/>
  <c r="J176" i="3"/>
  <c r="BK96" i="3"/>
  <c r="J224" i="3"/>
  <c r="J99" i="3"/>
  <c r="J139" i="3"/>
  <c r="J101" i="4"/>
  <c r="J139" i="6"/>
  <c r="J121" i="6"/>
  <c r="BK91" i="7"/>
  <c r="J96" i="10"/>
  <c r="J114" i="2"/>
  <c r="BK129" i="2"/>
  <c r="BK190" i="2"/>
  <c r="BK135" i="2"/>
  <c r="J120" i="2"/>
  <c r="BK187" i="3"/>
  <c r="BK122" i="3"/>
  <c r="J203" i="3"/>
  <c r="BK228" i="3"/>
  <c r="J119" i="3"/>
  <c r="BK131" i="4"/>
  <c r="F38" i="9"/>
  <c r="BC66" i="1" s="1"/>
  <c r="J138" i="2"/>
  <c r="BK182" i="2"/>
  <c r="BK111" i="2"/>
  <c r="BK123" i="2"/>
  <c r="J172" i="3"/>
  <c r="J240" i="3"/>
  <c r="BK243" i="3"/>
  <c r="BK129" i="3"/>
  <c r="BK172" i="3"/>
  <c r="J122" i="4"/>
  <c r="J93" i="6"/>
  <c r="BK91" i="8"/>
  <c r="J108" i="2"/>
  <c r="J194" i="2"/>
  <c r="BK132" i="2"/>
  <c r="J132" i="2"/>
  <c r="J180" i="3"/>
  <c r="J115" i="3"/>
  <c r="J210" i="3"/>
  <c r="J232" i="3"/>
  <c r="J122" i="3"/>
  <c r="BK148" i="3"/>
  <c r="J110" i="4"/>
  <c r="F37" i="5"/>
  <c r="BB60" i="1" s="1"/>
  <c r="J116" i="6"/>
  <c r="J96" i="7"/>
  <c r="BK93" i="10"/>
  <c r="J105" i="2"/>
  <c r="J102" i="2"/>
  <c r="BK178" i="2"/>
  <c r="BK90" i="2"/>
  <c r="BK240" i="3"/>
  <c r="J160" i="3"/>
  <c r="BK164" i="3"/>
  <c r="BK200" i="3"/>
  <c r="J126" i="3"/>
  <c r="J217" i="3"/>
  <c r="J118" i="4"/>
  <c r="BK101" i="4"/>
  <c r="BK113" i="6"/>
  <c r="J127" i="6"/>
  <c r="BK159" i="2"/>
  <c r="BK166" i="2"/>
  <c r="AS61" i="1"/>
  <c r="J168" i="3"/>
  <c r="J156" i="3"/>
  <c r="BK194" i="3"/>
  <c r="BK114" i="4"/>
  <c r="BK131" i="6"/>
  <c r="J134" i="6"/>
  <c r="J91" i="7"/>
  <c r="J91" i="10"/>
  <c r="BK117" i="2"/>
  <c r="BK105" i="2"/>
  <c r="J129" i="2"/>
  <c r="J147" i="2"/>
  <c r="BK224" i="3"/>
  <c r="BK126" i="3"/>
  <c r="BK197" i="3"/>
  <c r="J205" i="3"/>
  <c r="BK232" i="3"/>
  <c r="BK143" i="3"/>
  <c r="BK106" i="4"/>
  <c r="J124" i="6"/>
  <c r="BK118" i="6"/>
  <c r="J104" i="6"/>
  <c r="F37" i="9"/>
  <c r="BB66" i="1" s="1"/>
  <c r="BK108" i="2"/>
  <c r="J190" i="2"/>
  <c r="BK114" i="2"/>
  <c r="J111" i="2"/>
  <c r="J148" i="3"/>
  <c r="BK139" i="3"/>
  <c r="BK133" i="3"/>
  <c r="J200" i="3"/>
  <c r="J106" i="4"/>
  <c r="J90" i="5"/>
  <c r="BK134" i="6"/>
  <c r="BK93" i="6"/>
  <c r="BK96" i="7"/>
  <c r="J36" i="9"/>
  <c r="AW66" i="1" s="1"/>
  <c r="P91" i="4" l="1"/>
  <c r="T91" i="4"/>
  <c r="R91" i="4"/>
  <c r="BK89" i="2"/>
  <c r="J89" i="2" s="1"/>
  <c r="J65" i="2" s="1"/>
  <c r="BK95" i="3"/>
  <c r="J95" i="3" s="1"/>
  <c r="J65" i="3" s="1"/>
  <c r="T147" i="3"/>
  <c r="R155" i="3"/>
  <c r="P186" i="3"/>
  <c r="T236" i="3"/>
  <c r="T235" i="3" s="1"/>
  <c r="P105" i="4"/>
  <c r="P90" i="4"/>
  <c r="P89" i="4" s="1"/>
  <c r="AU59" i="1" s="1"/>
  <c r="BK92" i="6"/>
  <c r="J92" i="6" s="1"/>
  <c r="J65" i="6" s="1"/>
  <c r="BK108" i="6"/>
  <c r="J108" i="6" s="1"/>
  <c r="J66" i="6" s="1"/>
  <c r="BK130" i="6"/>
  <c r="J130" i="6"/>
  <c r="J67" i="6" s="1"/>
  <c r="P90" i="8"/>
  <c r="P89" i="8" s="1"/>
  <c r="P88" i="8" s="1"/>
  <c r="AU65" i="1" s="1"/>
  <c r="P89" i="2"/>
  <c r="P88" i="2" s="1"/>
  <c r="P87" i="2" s="1"/>
  <c r="AU56" i="1" s="1"/>
  <c r="AU55" i="1" s="1"/>
  <c r="T95" i="3"/>
  <c r="P147" i="3"/>
  <c r="BK155" i="3"/>
  <c r="J155" i="3" s="1"/>
  <c r="J67" i="3" s="1"/>
  <c r="BK186" i="3"/>
  <c r="J186" i="3" s="1"/>
  <c r="J68" i="3" s="1"/>
  <c r="BK236" i="3"/>
  <c r="J236" i="3" s="1"/>
  <c r="J71" i="3" s="1"/>
  <c r="R105" i="4"/>
  <c r="R90" i="4"/>
  <c r="R89" i="4" s="1"/>
  <c r="P92" i="6"/>
  <c r="T108" i="6"/>
  <c r="R130" i="6"/>
  <c r="BK90" i="8"/>
  <c r="J90" i="8" s="1"/>
  <c r="J65" i="8" s="1"/>
  <c r="R89" i="2"/>
  <c r="R88" i="2" s="1"/>
  <c r="R87" i="2" s="1"/>
  <c r="R95" i="3"/>
  <c r="R147" i="3"/>
  <c r="T155" i="3"/>
  <c r="T186" i="3"/>
  <c r="R236" i="3"/>
  <c r="R235" i="3" s="1"/>
  <c r="BK105" i="4"/>
  <c r="J105" i="4" s="1"/>
  <c r="J66" i="4" s="1"/>
  <c r="T92" i="6"/>
  <c r="R108" i="6"/>
  <c r="T130" i="6"/>
  <c r="R90" i="8"/>
  <c r="R89" i="8"/>
  <c r="R88" i="8" s="1"/>
  <c r="BK90" i="10"/>
  <c r="J90" i="10"/>
  <c r="J65" i="10" s="1"/>
  <c r="P90" i="10"/>
  <c r="P89" i="10" s="1"/>
  <c r="P88" i="10" s="1"/>
  <c r="AU67" i="1" s="1"/>
  <c r="T90" i="10"/>
  <c r="T89" i="10" s="1"/>
  <c r="T88" i="10" s="1"/>
  <c r="T89" i="2"/>
  <c r="T88" i="2" s="1"/>
  <c r="T87" i="2" s="1"/>
  <c r="P95" i="3"/>
  <c r="BK147" i="3"/>
  <c r="J147" i="3" s="1"/>
  <c r="J66" i="3" s="1"/>
  <c r="P155" i="3"/>
  <c r="R186" i="3"/>
  <c r="P236" i="3"/>
  <c r="P235" i="3" s="1"/>
  <c r="T105" i="4"/>
  <c r="T90" i="4" s="1"/>
  <c r="T89" i="4" s="1"/>
  <c r="R92" i="6"/>
  <c r="R91" i="6"/>
  <c r="R90" i="6" s="1"/>
  <c r="P108" i="6"/>
  <c r="P130" i="6"/>
  <c r="T90" i="8"/>
  <c r="T89" i="8" s="1"/>
  <c r="T88" i="8" s="1"/>
  <c r="R90" i="10"/>
  <c r="R89" i="10"/>
  <c r="R88" i="10" s="1"/>
  <c r="BK138" i="6"/>
  <c r="J138" i="6"/>
  <c r="J68" i="6" s="1"/>
  <c r="BK90" i="7"/>
  <c r="J90" i="7" s="1"/>
  <c r="J65" i="7" s="1"/>
  <c r="BK231" i="3"/>
  <c r="J231" i="3" s="1"/>
  <c r="J69" i="3" s="1"/>
  <c r="BK95" i="7"/>
  <c r="J95" i="7" s="1"/>
  <c r="J66" i="7" s="1"/>
  <c r="BK95" i="8"/>
  <c r="J95" i="8" s="1"/>
  <c r="J66" i="8" s="1"/>
  <c r="BK89" i="9"/>
  <c r="J89" i="9" s="1"/>
  <c r="J65" i="9" s="1"/>
  <c r="BK130" i="4"/>
  <c r="J130" i="4" s="1"/>
  <c r="J67" i="4" s="1"/>
  <c r="BK89" i="5"/>
  <c r="J89" i="5" s="1"/>
  <c r="J65" i="5" s="1"/>
  <c r="BK91" i="4"/>
  <c r="J91" i="4"/>
  <c r="J65" i="4" s="1"/>
  <c r="BK95" i="10"/>
  <c r="J95" i="10" s="1"/>
  <c r="J66" i="10" s="1"/>
  <c r="J58" i="10"/>
  <c r="E76" i="10"/>
  <c r="J82" i="10"/>
  <c r="F85" i="10"/>
  <c r="J59" i="10"/>
  <c r="BE93" i="10"/>
  <c r="F58" i="10"/>
  <c r="BE91" i="10"/>
  <c r="BE96" i="10"/>
  <c r="J58" i="9"/>
  <c r="J59" i="9"/>
  <c r="E50" i="9"/>
  <c r="F83" i="9"/>
  <c r="F59" i="9"/>
  <c r="BE90" i="9"/>
  <c r="F35" i="9" s="1"/>
  <c r="AZ66" i="1" s="1"/>
  <c r="J56" i="9"/>
  <c r="F58" i="8"/>
  <c r="J59" i="8"/>
  <c r="BE93" i="8"/>
  <c r="J58" i="8"/>
  <c r="E76" i="8"/>
  <c r="J56" i="8"/>
  <c r="F59" i="8"/>
  <c r="BE96" i="8"/>
  <c r="BE91" i="8"/>
  <c r="J56" i="7"/>
  <c r="E76" i="7"/>
  <c r="BE91" i="7"/>
  <c r="BE96" i="7"/>
  <c r="J56" i="6"/>
  <c r="E78" i="6"/>
  <c r="BE101" i="6"/>
  <c r="BE118" i="6"/>
  <c r="BE124" i="6"/>
  <c r="BE131" i="6"/>
  <c r="BE93" i="6"/>
  <c r="BE97" i="6"/>
  <c r="BE109" i="6"/>
  <c r="BE113" i="6"/>
  <c r="BE116" i="6"/>
  <c r="BE121" i="6"/>
  <c r="BE127" i="6"/>
  <c r="BE134" i="6"/>
  <c r="BE139" i="6"/>
  <c r="BE104" i="6"/>
  <c r="BE90" i="5"/>
  <c r="J35" i="5" s="1"/>
  <c r="AV60" i="1" s="1"/>
  <c r="AT60" i="1" s="1"/>
  <c r="E50" i="5"/>
  <c r="J81" i="5"/>
  <c r="E50" i="4"/>
  <c r="BE114" i="4"/>
  <c r="BE122" i="4"/>
  <c r="BE106" i="4"/>
  <c r="BE118" i="4"/>
  <c r="J56" i="4"/>
  <c r="BE92" i="4"/>
  <c r="BE96" i="4"/>
  <c r="BE101" i="4"/>
  <c r="BE110" i="4"/>
  <c r="BE126" i="4"/>
  <c r="BE131" i="4"/>
  <c r="E50" i="3"/>
  <c r="BE96" i="3"/>
  <c r="BE99" i="3"/>
  <c r="BE103" i="3"/>
  <c r="BE115" i="3"/>
  <c r="BE122" i="3"/>
  <c r="BE126" i="3"/>
  <c r="BE133" i="3"/>
  <c r="BE164" i="3"/>
  <c r="BE180" i="3"/>
  <c r="BE187" i="3"/>
  <c r="BE197" i="3"/>
  <c r="BE205" i="3"/>
  <c r="BE210" i="3"/>
  <c r="BE224" i="3"/>
  <c r="BE139" i="3"/>
  <c r="BE148" i="3"/>
  <c r="BE152" i="3"/>
  <c r="BE168" i="3"/>
  <c r="BE176" i="3"/>
  <c r="BE214" i="3"/>
  <c r="BE220" i="3"/>
  <c r="BE222" i="3"/>
  <c r="BE237" i="3"/>
  <c r="J56" i="3"/>
  <c r="BE107" i="3"/>
  <c r="BE111" i="3"/>
  <c r="BE119" i="3"/>
  <c r="BE129" i="3"/>
  <c r="BE143" i="3"/>
  <c r="BE156" i="3"/>
  <c r="BE172" i="3"/>
  <c r="BE194" i="3"/>
  <c r="BE240" i="3"/>
  <c r="BE243" i="3"/>
  <c r="BE160" i="3"/>
  <c r="BE191" i="3"/>
  <c r="BE200" i="3"/>
  <c r="BE203" i="3"/>
  <c r="BE208" i="3"/>
  <c r="BE217" i="3"/>
  <c r="BE228" i="3"/>
  <c r="BE232" i="3"/>
  <c r="BE105" i="2"/>
  <c r="BE111" i="2"/>
  <c r="BE126" i="2"/>
  <c r="BE135" i="2"/>
  <c r="BE178" i="2"/>
  <c r="J56" i="2"/>
  <c r="E75" i="2"/>
  <c r="BE99" i="2"/>
  <c r="BE102" i="2"/>
  <c r="BE117" i="2"/>
  <c r="BE170" i="2"/>
  <c r="BE182" i="2"/>
  <c r="BE186" i="2"/>
  <c r="BE190" i="2"/>
  <c r="BE194" i="2"/>
  <c r="BE93" i="2"/>
  <c r="BE132" i="2"/>
  <c r="BE141" i="2"/>
  <c r="BE147" i="2"/>
  <c r="BE150" i="2"/>
  <c r="BE153" i="2"/>
  <c r="BE166" i="2"/>
  <c r="BE174" i="2"/>
  <c r="BE90" i="2"/>
  <c r="BE96" i="2"/>
  <c r="BE108" i="2"/>
  <c r="BE114" i="2"/>
  <c r="BE120" i="2"/>
  <c r="BE123" i="2"/>
  <c r="BE129" i="2"/>
  <c r="BE138" i="2"/>
  <c r="BE144" i="2"/>
  <c r="BE156" i="2"/>
  <c r="BE159" i="2"/>
  <c r="BE162" i="2"/>
  <c r="F37" i="3"/>
  <c r="BB58" i="1" s="1"/>
  <c r="F39" i="7"/>
  <c r="BD63" i="1"/>
  <c r="F38" i="8"/>
  <c r="BC65" i="1"/>
  <c r="J36" i="10"/>
  <c r="AW67" i="1" s="1"/>
  <c r="J36" i="3"/>
  <c r="AW58" i="1" s="1"/>
  <c r="J36" i="6"/>
  <c r="AW62" i="1" s="1"/>
  <c r="F36" i="10"/>
  <c r="BA67" i="1" s="1"/>
  <c r="F36" i="2"/>
  <c r="BA56" i="1" s="1"/>
  <c r="BA55" i="1" s="1"/>
  <c r="F36" i="3"/>
  <c r="BA58" i="1" s="1"/>
  <c r="F37" i="4"/>
  <c r="BB59" i="1" s="1"/>
  <c r="J36" i="4"/>
  <c r="AW59" i="1" s="1"/>
  <c r="F38" i="7"/>
  <c r="BC63" i="1" s="1"/>
  <c r="F36" i="8"/>
  <c r="BA65" i="1" s="1"/>
  <c r="F37" i="10"/>
  <c r="BB67" i="1" s="1"/>
  <c r="J36" i="2"/>
  <c r="AW56" i="1" s="1"/>
  <c r="F38" i="4"/>
  <c r="BC59" i="1" s="1"/>
  <c r="F38" i="6"/>
  <c r="BC62" i="1" s="1"/>
  <c r="F38" i="2"/>
  <c r="BC56" i="1" s="1"/>
  <c r="BC55" i="1" s="1"/>
  <c r="AY55" i="1" s="1"/>
  <c r="F36" i="4"/>
  <c r="BA59" i="1" s="1"/>
  <c r="F37" i="6"/>
  <c r="BB62" i="1" s="1"/>
  <c r="F37" i="8"/>
  <c r="BB65" i="1" s="1"/>
  <c r="F38" i="3"/>
  <c r="BC58" i="1" s="1"/>
  <c r="F39" i="8"/>
  <c r="BD65" i="1" s="1"/>
  <c r="F36" i="9"/>
  <c r="BA66" i="1" s="1"/>
  <c r="F39" i="3"/>
  <c r="BD58" i="1" s="1"/>
  <c r="F36" i="5"/>
  <c r="BA60" i="1" s="1"/>
  <c r="J36" i="7"/>
  <c r="AW63" i="1" s="1"/>
  <c r="F37" i="7"/>
  <c r="BB63" i="1" s="1"/>
  <c r="F39" i="10"/>
  <c r="BD67" i="1" s="1"/>
  <c r="F37" i="2"/>
  <c r="BB56" i="1" s="1"/>
  <c r="BB55" i="1" s="1"/>
  <c r="AX55" i="1" s="1"/>
  <c r="F39" i="4"/>
  <c r="BD59" i="1" s="1"/>
  <c r="F36" i="7"/>
  <c r="BA63" i="1" s="1"/>
  <c r="J36" i="8"/>
  <c r="AW65" i="1" s="1"/>
  <c r="AS54" i="1"/>
  <c r="F39" i="2"/>
  <c r="BD56" i="1" s="1"/>
  <c r="BD55" i="1" s="1"/>
  <c r="F36" i="6"/>
  <c r="BA62" i="1" s="1"/>
  <c r="F39" i="6"/>
  <c r="BD62" i="1" s="1"/>
  <c r="F38" i="10"/>
  <c r="BC67" i="1" s="1"/>
  <c r="BC64" i="1" s="1"/>
  <c r="AY64" i="1" s="1"/>
  <c r="P94" i="3" l="1"/>
  <c r="P93" i="3"/>
  <c r="AU58" i="1"/>
  <c r="AU57" i="1" s="1"/>
  <c r="R94" i="3"/>
  <c r="R93" i="3" s="1"/>
  <c r="P91" i="6"/>
  <c r="P90" i="6"/>
  <c r="AU62" i="1"/>
  <c r="T91" i="6"/>
  <c r="T90" i="6" s="1"/>
  <c r="T94" i="3"/>
  <c r="T93" i="3"/>
  <c r="BK88" i="2"/>
  <c r="BK87" i="2" s="1"/>
  <c r="J87" i="2" s="1"/>
  <c r="J63" i="2" s="1"/>
  <c r="BK91" i="6"/>
  <c r="J91" i="6" s="1"/>
  <c r="J64" i="6" s="1"/>
  <c r="BK89" i="7"/>
  <c r="J89" i="7"/>
  <c r="J64" i="7" s="1"/>
  <c r="BK88" i="9"/>
  <c r="J88" i="9"/>
  <c r="J64" i="9" s="1"/>
  <c r="BK94" i="3"/>
  <c r="J94" i="3" s="1"/>
  <c r="J64" i="3" s="1"/>
  <c r="BK88" i="5"/>
  <c r="J88" i="5" s="1"/>
  <c r="J64" i="5" s="1"/>
  <c r="BK90" i="4"/>
  <c r="J90" i="4"/>
  <c r="J64" i="4" s="1"/>
  <c r="BK235" i="3"/>
  <c r="J235" i="3" s="1"/>
  <c r="J70" i="3" s="1"/>
  <c r="BK89" i="8"/>
  <c r="J89" i="8"/>
  <c r="J64" i="8" s="1"/>
  <c r="BK89" i="10"/>
  <c r="BK88" i="10" s="1"/>
  <c r="J88" i="10" s="1"/>
  <c r="J63" i="10" s="1"/>
  <c r="BB64" i="1"/>
  <c r="AX64" i="1" s="1"/>
  <c r="BD64" i="1"/>
  <c r="AW55" i="1"/>
  <c r="J35" i="3"/>
  <c r="AV58" i="1" s="1"/>
  <c r="AT58" i="1" s="1"/>
  <c r="F35" i="7"/>
  <c r="AZ63" i="1" s="1"/>
  <c r="AU61" i="1"/>
  <c r="J35" i="2"/>
  <c r="AV56" i="1" s="1"/>
  <c r="AT56" i="1" s="1"/>
  <c r="J35" i="10"/>
  <c r="AV67" i="1" s="1"/>
  <c r="AT67" i="1" s="1"/>
  <c r="BC57" i="1"/>
  <c r="AY57" i="1" s="1"/>
  <c r="F35" i="6"/>
  <c r="AZ62" i="1" s="1"/>
  <c r="F35" i="5"/>
  <c r="AZ60" i="1" s="1"/>
  <c r="BD57" i="1"/>
  <c r="J35" i="7"/>
  <c r="AV63" i="1" s="1"/>
  <c r="AT63" i="1" s="1"/>
  <c r="BA64" i="1"/>
  <c r="AW64" i="1" s="1"/>
  <c r="F35" i="4"/>
  <c r="AZ59" i="1" s="1"/>
  <c r="J35" i="6"/>
  <c r="AV62" i="1"/>
  <c r="AT62" i="1" s="1"/>
  <c r="J35" i="9"/>
  <c r="AV66" i="1" s="1"/>
  <c r="AT66" i="1" s="1"/>
  <c r="AU64" i="1"/>
  <c r="J35" i="4"/>
  <c r="AV59" i="1" s="1"/>
  <c r="AT59" i="1" s="1"/>
  <c r="BB57" i="1"/>
  <c r="AX57" i="1" s="1"/>
  <c r="BC61" i="1"/>
  <c r="AY61" i="1" s="1"/>
  <c r="BA61" i="1"/>
  <c r="AW61" i="1" s="1"/>
  <c r="BD61" i="1"/>
  <c r="J35" i="8"/>
  <c r="AV65" i="1" s="1"/>
  <c r="AT65" i="1" s="1"/>
  <c r="F35" i="3"/>
  <c r="AZ58" i="1" s="1"/>
  <c r="BA57" i="1"/>
  <c r="AW57" i="1" s="1"/>
  <c r="F35" i="10"/>
  <c r="AZ67" i="1" s="1"/>
  <c r="F35" i="2"/>
  <c r="AZ56" i="1" s="1"/>
  <c r="AZ55" i="1" s="1"/>
  <c r="AV55" i="1" s="1"/>
  <c r="BB61" i="1"/>
  <c r="AX61" i="1" s="1"/>
  <c r="F35" i="8"/>
  <c r="AZ65" i="1" s="1"/>
  <c r="BK89" i="4" l="1"/>
  <c r="J89" i="4"/>
  <c r="J32" i="4" s="1"/>
  <c r="AG59" i="1" s="1"/>
  <c r="BK88" i="7"/>
  <c r="J88" i="7"/>
  <c r="J63" i="7" s="1"/>
  <c r="BK88" i="8"/>
  <c r="J88" i="8" s="1"/>
  <c r="J32" i="8" s="1"/>
  <c r="AG65" i="1" s="1"/>
  <c r="BK93" i="3"/>
  <c r="J93" i="3" s="1"/>
  <c r="J32" i="3" s="1"/>
  <c r="AG58" i="1" s="1"/>
  <c r="BK87" i="9"/>
  <c r="J87" i="9" s="1"/>
  <c r="J63" i="9" s="1"/>
  <c r="J89" i="10"/>
  <c r="J64" i="10" s="1"/>
  <c r="BK87" i="5"/>
  <c r="J87" i="5"/>
  <c r="J63" i="5" s="1"/>
  <c r="BK90" i="6"/>
  <c r="J90" i="6" s="1"/>
  <c r="J63" i="6" s="1"/>
  <c r="J88" i="2"/>
  <c r="J64" i="2" s="1"/>
  <c r="AU54" i="1"/>
  <c r="BB54" i="1"/>
  <c r="W31" i="1" s="1"/>
  <c r="J32" i="10"/>
  <c r="AG67" i="1" s="1"/>
  <c r="BA54" i="1"/>
  <c r="AW54" i="1" s="1"/>
  <c r="AK30" i="1" s="1"/>
  <c r="AZ61" i="1"/>
  <c r="AV61" i="1"/>
  <c r="AT61" i="1" s="1"/>
  <c r="AZ64" i="1"/>
  <c r="AV64" i="1" s="1"/>
  <c r="AT64" i="1" s="1"/>
  <c r="AZ57" i="1"/>
  <c r="AV57" i="1" s="1"/>
  <c r="AT57" i="1" s="1"/>
  <c r="J32" i="2"/>
  <c r="AG56" i="1"/>
  <c r="AG55" i="1"/>
  <c r="AT55" i="1"/>
  <c r="BD54" i="1"/>
  <c r="W33" i="1" s="1"/>
  <c r="BC54" i="1"/>
  <c r="AY54" i="1" s="1"/>
  <c r="J41" i="10" l="1"/>
  <c r="J41" i="4"/>
  <c r="J41" i="3"/>
  <c r="J41" i="2"/>
  <c r="J41" i="8"/>
  <c r="J63" i="3"/>
  <c r="J63" i="8"/>
  <c r="J63" i="4"/>
  <c r="AN55" i="1"/>
  <c r="AN58" i="1"/>
  <c r="AN56" i="1"/>
  <c r="AN59" i="1"/>
  <c r="AN65" i="1"/>
  <c r="AN67" i="1"/>
  <c r="J32" i="7"/>
  <c r="AG63" i="1" s="1"/>
  <c r="AX54" i="1"/>
  <c r="J32" i="6"/>
  <c r="AG62" i="1"/>
  <c r="W32" i="1"/>
  <c r="J32" i="9"/>
  <c r="AG66" i="1" s="1"/>
  <c r="AG64" i="1" s="1"/>
  <c r="AZ54" i="1"/>
  <c r="W29" i="1" s="1"/>
  <c r="J32" i="5"/>
  <c r="AG60" i="1" s="1"/>
  <c r="AN60" i="1" s="1"/>
  <c r="W30" i="1"/>
  <c r="J41" i="6" l="1"/>
  <c r="J41" i="5"/>
  <c r="J41" i="7"/>
  <c r="J41" i="9"/>
  <c r="AN62" i="1"/>
  <c r="AN66" i="1"/>
  <c r="AN64" i="1"/>
  <c r="AN63" i="1"/>
  <c r="AG61" i="1"/>
  <c r="AV54" i="1"/>
  <c r="AK29" i="1" s="1"/>
  <c r="AG57" i="1"/>
  <c r="AN57" i="1" l="1"/>
  <c r="AN61" i="1"/>
  <c r="AG54" i="1"/>
  <c r="AT54" i="1"/>
  <c r="AN54" i="1" l="1"/>
  <c r="AK26" i="1"/>
  <c r="AK35" i="1" l="1"/>
</calcChain>
</file>

<file path=xl/sharedStrings.xml><?xml version="1.0" encoding="utf-8"?>
<sst xmlns="http://schemas.openxmlformats.org/spreadsheetml/2006/main" count="5053" uniqueCount="929">
  <si>
    <t>Export Komplet</t>
  </si>
  <si>
    <t>VZ</t>
  </si>
  <si>
    <t>2.0</t>
  </si>
  <si>
    <t/>
  </si>
  <si>
    <t>False</t>
  </si>
  <si>
    <t>{545f1732-f47b-4e10-9a4b-eec311ede15c}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</si>
  <si>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</si>
  <si>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</si>
  <si>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</si>
  <si>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</si>
  <si>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</si>
  <si>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</si>
  <si>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</si>
  <si>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</si>
  <si>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20230904</t>
  </si>
  <si>
    <t>Stavba:</t>
  </si>
  <si>
    <t>Cyklostezka Šluknov - Fukov - II.etapa</t>
  </si>
  <si>
    <t>KSO:</t>
  </si>
  <si>
    <t>CC-CZ:</t>
  </si>
  <si>
    <t>Místo:</t>
  </si>
  <si>
    <t>Šluknov</t>
  </si>
  <si>
    <t>Datum:</t>
  </si>
  <si>
    <t>4. 9. 2023</t>
  </si>
  <si>
    <t>Zadavatel:</t>
  </si>
  <si>
    <t>IČ:</t>
  </si>
  <si>
    <t>Město Šluknov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</si>
  <si>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</si>
  <si>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</si>
  <si>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</si>
  <si>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</si>
  <si>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</si>
  <si>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</si>
  <si>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</si>
  <si>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</si>
  <si>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</si>
  <si>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</si>
  <si>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</si>
  <si>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</si>
  <si>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</si>
  <si>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</si>
  <si>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</si>
  <si>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</si>
  <si>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</si>
  <si>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</si>
  <si>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</si>
  <si>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</si>
  <si>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</si>
  <si>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</si>
  <si>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</si>
  <si>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</si>
  <si>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</si>
  <si>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</si>
  <si>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</si>
  <si>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</si>
  <si>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</si>
  <si>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</si>
  <si>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</si>
  <si>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</si>
  <si>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</si>
  <si>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</si>
  <si>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</si>
  <si>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</si>
  <si>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</si>
  <si>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</si>
  <si>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</si>
  <si>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</si>
  <si>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</si>
  <si>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</si>
  <si>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</si>
  <si>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</si>
  <si>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</si>
  <si>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</si>
  <si>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</si>
  <si>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SO 001 Bourací práce a kácení dřevin</t>
  </si>
  <si>
    <t>STA</t>
  </si>
  <si>
    <t>1</t>
  </si>
  <si>
    <t>{9fbb31cd-2138-48b3-971f-6bb3b5571cbe}</t>
  </si>
  <si>
    <t>2</t>
  </si>
  <si>
    <t>/</t>
  </si>
  <si>
    <t>01a</t>
  </si>
  <si>
    <t>Přímé výdaje</t>
  </si>
  <si>
    <t>Soupis</t>
  </si>
  <si>
    <t>{2e40a2ba-8b6d-4ae1-b189-7a6f1ac2ffaf}</t>
  </si>
  <si>
    <t>02</t>
  </si>
  <si>
    <t>SO 101 Stezka se společným provozem pro pěší a cyklisty</t>
  </si>
  <si>
    <t>{66b97964-4625-49f2-994c-bd952137f062}</t>
  </si>
  <si>
    <t>02a</t>
  </si>
  <si>
    <t>{281719ab-fa93-487c-a8e6-06c5dc8001ef}</t>
  </si>
  <si>
    <t>02b</t>
  </si>
  <si>
    <t>Přímé doprovodné výdaje</t>
  </si>
  <si>
    <t>{c01e2a81-152e-48c0-84b9-a6fe7e2950ae}</t>
  </si>
  <si>
    <t>02c</t>
  </si>
  <si>
    <t>Nepřímé náklady</t>
  </si>
  <si>
    <t>{47bd0be2-85a1-46e7-a18f-f2fc5a2249b1}</t>
  </si>
  <si>
    <t>03</t>
  </si>
  <si>
    <t>SO 301 Vodohospodářské objekty - propustky</t>
  </si>
  <si>
    <t>{35faeed2-08ff-437b-b0f8-f4d4ba2657c0}</t>
  </si>
  <si>
    <t>03a</t>
  </si>
  <si>
    <t>Přímévýdaje</t>
  </si>
  <si>
    <t>{8470785d-a878-49e6-b305-e296d3f72a38}</t>
  </si>
  <si>
    <t>03b</t>
  </si>
  <si>
    <t>{0fdadf13-b485-409a-bd49-3bc6f9e4002d}</t>
  </si>
  <si>
    <t>04</t>
  </si>
  <si>
    <t>VRN</t>
  </si>
  <si>
    <t>{8942966a-17bd-4814-8cc9-bef05ef457e5}</t>
  </si>
  <si>
    <t>04a</t>
  </si>
  <si>
    <t>{77cb4b15-79c7-43b1-acda-b7f1087841cf}</t>
  </si>
  <si>
    <t>04b</t>
  </si>
  <si>
    <t>přímé doprovodné výdaje</t>
  </si>
  <si>
    <t>{d65cbf09-7d84-4779-a37b-a821566a55c4}</t>
  </si>
  <si>
    <t>04c</t>
  </si>
  <si>
    <t>{8d737d84-dd75-45c7-8699-2da3fa1015fd}</t>
  </si>
  <si>
    <t>KRYCÍ LIST SOUPISU PRACÍ</t>
  </si>
  <si>
    <t>Objekt:</t>
  </si>
  <si>
    <t>01 - SO 001 Bourací práce a kácení dřevin</t>
  </si>
  <si>
    <t>Soupis:</t>
  </si>
  <si>
    <t>01a - Přímé výdaje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</si>
  <si>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</si>
  <si>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</si>
  <si>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</si>
  <si>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</si>
  <si>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</si>
  <si>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</si>
  <si>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</si>
  <si>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</si>
  <si>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</si>
  <si>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</si>
  <si>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</si>
  <si>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</si>
  <si>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</si>
  <si>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</si>
  <si>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</si>
  <si>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</si>
  <si>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</si>
  <si>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</si>
  <si>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</si>
  <si>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</si>
  <si>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</si>
  <si>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</si>
  <si>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</si>
  <si>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</si>
  <si>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</si>
  <si>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</si>
  <si>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</si>
  <si>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CS ÚRS 2023 02</t>
  </si>
  <si>
    <t>4</t>
  </si>
  <si>
    <t>909626334</t>
  </si>
  <si>
    <t>PP</t>
  </si>
  <si>
    <t>Odstranění křovin a stromů s odstraněním kořenů strojně průměru kmene do 100 mm v rovině nebo ve svahu sklonu terénu do 1:5, při celkové ploše přes 100 do 500 m2</t>
  </si>
  <si>
    <t>Online PSC</t>
  </si>
  <si>
    <t>https://podminky.urs.cz/item/CS_URS_2023_02/111251102</t>
  </si>
  <si>
    <t>112101101</t>
  </si>
  <si>
    <t>Odstranění stromů listnatých průměru kmene přes 100 do 300 mm</t>
  </si>
  <si>
    <t>kus</t>
  </si>
  <si>
    <t>2035340439</t>
  </si>
  <si>
    <t>Odstranění stromů s odřezáním kmene a s odvětvením listnatých, průměru kmene přes 100 do 300 mm</t>
  </si>
  <si>
    <t>https://podminky.urs.cz/item/CS_URS_2023_02/112101101</t>
  </si>
  <si>
    <t>3</t>
  </si>
  <si>
    <t>112101102</t>
  </si>
  <si>
    <t>Odstranění stromů listnatých průměru kmene přes 300 do 500 mm</t>
  </si>
  <si>
    <t>-358271315</t>
  </si>
  <si>
    <t>Odstranění stromů s odřezáním kmene a s odvětvením listnatých, průměru kmene přes 300 do 500 mm</t>
  </si>
  <si>
    <t>https://podminky.urs.cz/item/CS_URS_2023_02/112101102</t>
  </si>
  <si>
    <t>112101103</t>
  </si>
  <si>
    <t>Odstranění stromů listnatých průměru kmene přes 500 do 700 mm</t>
  </si>
  <si>
    <t>342994207</t>
  </si>
  <si>
    <t>Odstranění stromů s odřezáním kmene a s odvětvením listnatých, průměru kmene přes 500 do 700 mm</t>
  </si>
  <si>
    <t>https://podminky.urs.cz/item/CS_URS_2023_02/112101103</t>
  </si>
  <si>
    <t>5</t>
  </si>
  <si>
    <t>112101121</t>
  </si>
  <si>
    <t>Odstranění stromů jehličnatých průměru kmene přes 100 do 300 mm</t>
  </si>
  <si>
    <t>-1253939283</t>
  </si>
  <si>
    <t>Odstranění stromů s odřezáním kmene a s odvětvením jehličnatých bez odkornění, průměru kmene přes 100 do 300 mm</t>
  </si>
  <si>
    <t>https://podminky.urs.cz/item/CS_URS_2023_02/112101121</t>
  </si>
  <si>
    <t>6</t>
  </si>
  <si>
    <t>112101122</t>
  </si>
  <si>
    <t>Odstranění stromů jehličnatých průměru kmene přes 300 do 500 mm</t>
  </si>
  <si>
    <t>2109584249</t>
  </si>
  <si>
    <t>Odstranění stromů s odřezáním kmene a s odvětvením jehličnatých bez odkornění, průměru kmene přes 300 do 500 mm</t>
  </si>
  <si>
    <t>https://podminky.urs.cz/item/CS_URS_2023_02/112101122</t>
  </si>
  <si>
    <t>7</t>
  </si>
  <si>
    <t>112101123</t>
  </si>
  <si>
    <t>Odstranění stromů jehličnatých průměru kmene přes 500 do 700 mm</t>
  </si>
  <si>
    <t>1476242375</t>
  </si>
  <si>
    <t>Odstranění stromů s odřezáním kmene a s odvětvením jehličnatých bez odkornění, průměru kmene přes 500 do 700 mm</t>
  </si>
  <si>
    <t>https://podminky.urs.cz/item/CS_URS_2023_02/112101123</t>
  </si>
  <si>
    <t>8</t>
  </si>
  <si>
    <t>112251101</t>
  </si>
  <si>
    <t>Odstranění pařezů průměru přes 100 do 300 mm</t>
  </si>
  <si>
    <t>1194723515</t>
  </si>
  <si>
    <t>Odstranění pařezů strojně s jejich vykopáním nebo vytrháním průměru přes 100 do 300 mm</t>
  </si>
  <si>
    <t>https://podminky.urs.cz/item/CS_URS_2023_02/112251101</t>
  </si>
  <si>
    <t>9</t>
  </si>
  <si>
    <t>112251102</t>
  </si>
  <si>
    <t>Odstranění pařezů průměru přes 300 do 500 mm</t>
  </si>
  <si>
    <t>-537853490</t>
  </si>
  <si>
    <t>Odstranění pařezů strojně s jejich vykopáním nebo vytrháním průměru přes 300 do 500 mm</t>
  </si>
  <si>
    <t>https://podminky.urs.cz/item/CS_URS_2023_02/112251102</t>
  </si>
  <si>
    <t>10</t>
  </si>
  <si>
    <t>112251103</t>
  </si>
  <si>
    <t>Odstranění pařezů průměru přes 500 do 700 mm</t>
  </si>
  <si>
    <t>2034976291</t>
  </si>
  <si>
    <t>Odstranění pařezů strojně s jejich vykopáním nebo vytrháním průměru přes 500 do 700 mm</t>
  </si>
  <si>
    <t>https://podminky.urs.cz/item/CS_URS_2023_02/112251103</t>
  </si>
  <si>
    <t>11</t>
  </si>
  <si>
    <t>162201401</t>
  </si>
  <si>
    <t>Vodorovné přemístění větví stromů listnatých do 1 km D kmene přes 100 do 300 mm</t>
  </si>
  <si>
    <t>-1534122976</t>
  </si>
  <si>
    <t>Vodorovné přemístění větví, kmenů nebo pařezů s naložením, složením a dopravou do 1000 m větví stromů listnatých, průměru kmene přes 100 do 300 mm</t>
  </si>
  <si>
    <t>https://podminky.urs.cz/item/CS_URS_2023_02/162201401</t>
  </si>
  <si>
    <t>12</t>
  </si>
  <si>
    <t>162201402</t>
  </si>
  <si>
    <t>Vodorovné přemístění větví stromů listnatých do 1 km D kmene přes 300 do 500 mm</t>
  </si>
  <si>
    <t>-977965591</t>
  </si>
  <si>
    <t>Vodorovné přemístění větví, kmenů nebo pařezů s naložením, složením a dopravou do 1000 m větví stromů listnatých, průměru kmene přes 300 do 500 mm</t>
  </si>
  <si>
    <t>https://podminky.urs.cz/item/CS_URS_2023_02/162201402</t>
  </si>
  <si>
    <t>13</t>
  </si>
  <si>
    <t>162201403</t>
  </si>
  <si>
    <t>Vodorovné přemístění větví stromů listnatých do 1 km D kmene přes 500 do 700 mm</t>
  </si>
  <si>
    <t>317663113</t>
  </si>
  <si>
    <t>Vodorovné přemístění větví, kmenů nebo pařezů s naložením, složením a dopravou do 1000 m větví stromů listnatých, průměru kmene přes 500 do 700 mm</t>
  </si>
  <si>
    <t>https://podminky.urs.cz/item/CS_URS_2023_02/162201403</t>
  </si>
  <si>
    <t>14</t>
  </si>
  <si>
    <t>162201405</t>
  </si>
  <si>
    <t>Vodorovné přemístění větví stromů jehličnatých do 1 km D kmene přes 100 do 300 mm</t>
  </si>
  <si>
    <t>432415127</t>
  </si>
  <si>
    <t>Vodorovné přemístění větví, kmenů nebo pařezů s naložením, složením a dopravou do 1000 m větví stromů jehličnatých, průměru kmene přes 100 do 300 mm</t>
  </si>
  <si>
    <t>https://podminky.urs.cz/item/CS_URS_2023_02/162201405</t>
  </si>
  <si>
    <t>162201411</t>
  </si>
  <si>
    <t>Vodorovné přemístění kmenů stromů listnatých do 1 km D kmene přes 100 do 300 mm</t>
  </si>
  <si>
    <t>281793233</t>
  </si>
  <si>
    <t>Vodorovné přemístění větví, kmenů nebo pařezů s naložením, složením a dopravou do 1000 m kmenů stromů listnatých, průměru přes 100 do 300 mm</t>
  </si>
  <si>
    <t>https://podminky.urs.cz/item/CS_URS_2023_02/162201411</t>
  </si>
  <si>
    <t>16</t>
  </si>
  <si>
    <t>162201412</t>
  </si>
  <si>
    <t>Vodorovné přemístění kmenů stromů listnatých do 1 km D kmene přes 300 do 500 mm</t>
  </si>
  <si>
    <t>2025611842</t>
  </si>
  <si>
    <t>Vodorovné přemístění větví, kmenů nebo pařezů s naložením, složením a dopravou do 1000 m kmenů stromů listnatých, průměru přes 300 do 500 mm</t>
  </si>
  <si>
    <t>https://podminky.urs.cz/item/CS_URS_2023_02/162201412</t>
  </si>
  <si>
    <t>17</t>
  </si>
  <si>
    <t>162201413</t>
  </si>
  <si>
    <t>Vodorovné přemístění kmenů stromů listnatých do 1 km D kmene přes 500 do 700 mm</t>
  </si>
  <si>
    <t>-1306425236</t>
  </si>
  <si>
    <t>Vodorovné přemístění větví, kmenů nebo pařezů s naložením, složením a dopravou do 1000 m kmenů stromů listnatých, průměru přes 500 do 700 mm</t>
  </si>
  <si>
    <t>https://podminky.urs.cz/item/CS_URS_2023_02/162201413</t>
  </si>
  <si>
    <t>18</t>
  </si>
  <si>
    <t>162201415</t>
  </si>
  <si>
    <t>Vodorovné přemístění kmenů stromů jehličnatých do 1 km D kmene přes 100 do 300 mm</t>
  </si>
  <si>
    <t>-456382281</t>
  </si>
  <si>
    <t>Vodorovné přemístění větví, kmenů nebo pařezů s naložením, složením a dopravou do 1000 m kmenů stromů jehličnatých, průměru přes 100 do 300 mm</t>
  </si>
  <si>
    <t>https://podminky.urs.cz/item/CS_URS_2023_02/162201415</t>
  </si>
  <si>
    <t>19</t>
  </si>
  <si>
    <t>162201416</t>
  </si>
  <si>
    <t>Vodorovné přemístění kmenů stromů jehličnatých do 1 km D kmene přes 300 do 500 mm</t>
  </si>
  <si>
    <t>-527422831</t>
  </si>
  <si>
    <t>Vodorovné přemístění větví, kmenů nebo pařezů s naložením, složením a dopravou do 1000 m kmenů stromů jehličnatých, průměru přes 300 do 500 mm</t>
  </si>
  <si>
    <t>https://podminky.urs.cz/item/CS_URS_2023_02/162201416</t>
  </si>
  <si>
    <t>20</t>
  </si>
  <si>
    <t>162201417</t>
  </si>
  <si>
    <t>Vodorovné přemístění kmenů stromů jehličnatých do 1 km D kmene přes 500 do 700 mm</t>
  </si>
  <si>
    <t>-1147393076</t>
  </si>
  <si>
    <t>Vodorovné přemístění větví, kmenů nebo pařezů s naložením, složením a dopravou do 1000 m kmenů stromů jehličnatých, průměru přes 500 do 700 mm</t>
  </si>
  <si>
    <t>https://podminky.urs.cz/item/CS_URS_2023_02/162201417</t>
  </si>
  <si>
    <t>162201421</t>
  </si>
  <si>
    <t>Vodorovné přemístění pařezů do 1 km D přes 100 do 300 mm</t>
  </si>
  <si>
    <t>2136389058</t>
  </si>
  <si>
    <t>Vodorovné přemístění větví, kmenů nebo pařezů s naložením, složením a dopravou do 1000 m pařezů kmenů, průměru přes 100 do 300 mm</t>
  </si>
  <si>
    <t>https://podminky.urs.cz/item/CS_URS_2023_02/162201421</t>
  </si>
  <si>
    <t>22</t>
  </si>
  <si>
    <t>162201422</t>
  </si>
  <si>
    <t>Vodorovné přemístění pařezů do 1 km D přes 300 do 500 mm</t>
  </si>
  <si>
    <t>-1560197461</t>
  </si>
  <si>
    <t>Vodorovné přemístění větví, kmenů nebo pařezů s naložením, složením a dopravou do 1000 m pařezů kmenů, průměru přes 300 do 500 mm</t>
  </si>
  <si>
    <t>https://podminky.urs.cz/item/CS_URS_2023_02/162201422</t>
  </si>
  <si>
    <t>23</t>
  </si>
  <si>
    <t>162201423</t>
  </si>
  <si>
    <t>Vodorovné přemístění pařezů do 1 km D přes 500 do 700 mm</t>
  </si>
  <si>
    <t>-460437265</t>
  </si>
  <si>
    <t>Vodorovné přemístění větví, kmenů nebo pařezů s naložením, složením a dopravou do 1000 m pařezů kmenů, průměru přes 500 do 700 mm</t>
  </si>
  <si>
    <t>https://podminky.urs.cz/item/CS_URS_2023_02/162201423</t>
  </si>
  <si>
    <t>24</t>
  </si>
  <si>
    <t>162301501</t>
  </si>
  <si>
    <t>Vodorovné přemístění křovin do 5 km D kmene do 100 mm</t>
  </si>
  <si>
    <t>-778465831</t>
  </si>
  <si>
    <t>Vodorovné přemístění smýcených křovin do průměru kmene 100 mm na vzdálenost do 5 000 m</t>
  </si>
  <si>
    <t>https://podminky.urs.cz/item/CS_URS_2023_02/162301501</t>
  </si>
  <si>
    <t>25</t>
  </si>
  <si>
    <t>162301931</t>
  </si>
  <si>
    <t>Příplatek k vodorovnému přemístění větví stromů listnatých D kmene přes 100 do 300 mm ZKD 1 km</t>
  </si>
  <si>
    <t>-172689556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</si>
  <si>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</si>
  <si>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https://podminky.urs.cz/item/CS_URS_2023_02/162301931</t>
  </si>
  <si>
    <t>VV</t>
  </si>
  <si>
    <t>52*9 'Přepočtené koeficientem množství</t>
  </si>
  <si>
    <t>26</t>
  </si>
  <si>
    <t>162301932</t>
  </si>
  <si>
    <t>Příplatek k vodorovnému přemístění větví stromů listnatých D kmene přes 300 do 500 mm ZKD 1 km</t>
  </si>
  <si>
    <t>-424436430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</si>
  <si>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</si>
  <si>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https://podminky.urs.cz/item/CS_URS_2023_02/162301932</t>
  </si>
  <si>
    <t>2*9 'Přepočtené koeficientem množství</t>
  </si>
  <si>
    <t>27</t>
  </si>
  <si>
    <t>162301933</t>
  </si>
  <si>
    <t>Příplatek k vodorovnému přemístění větví stromů listnatých D kmene přes 500 do 700 mm ZKD 1 km</t>
  </si>
  <si>
    <t>1900324089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</si>
  <si>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</si>
  <si>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https://podminky.urs.cz/item/CS_URS_2023_02/162301933</t>
  </si>
  <si>
    <t>1*9 'Přepočtené koeficientem množství</t>
  </si>
  <si>
    <t>28</t>
  </si>
  <si>
    <t>162301941</t>
  </si>
  <si>
    <t>Příplatek k vodorovnému přemístění větví stromů jehličnatých D kmene přes 100 do 300 mm ZKD 1 km</t>
  </si>
  <si>
    <t>-1959773610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</si>
  <si>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</si>
  <si>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https://podminky.urs.cz/item/CS_URS_2023_02/162301941</t>
  </si>
  <si>
    <t>29</t>
  </si>
  <si>
    <t>162301942</t>
  </si>
  <si>
    <t>Příplatek k vodorovnému přemístění větví stromů jehličnatých D kmene přes 300 do 500 mm ZKD 1 km</t>
  </si>
  <si>
    <t>757873821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</si>
  <si>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</si>
  <si>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https://podminky.urs.cz/item/CS_URS_2023_02/162301942</t>
  </si>
  <si>
    <t>9*9 'Přepočtené koeficientem množství</t>
  </si>
  <si>
    <t>30</t>
  </si>
  <si>
    <t>162301943</t>
  </si>
  <si>
    <t>Příplatek k vodorovnému přemístění větví stromů jehličnatých D kmene přes 500 do 700 mm ZKD 1 km</t>
  </si>
  <si>
    <t>1362949188</t>
  </si>
  <si>
    <t>Vodorovné přemístění větví, kmenů nebo pařezů s naložením, složením a dopravou Příplatek k cenám za každých dalších i započatých 1000 m přes 1000 m větví stromů jehličnatých, o průměru kmene přes 500 do 700 mm</t>
  </si>
  <si>
    <t>https://podminky.urs.cz/item/CS_URS_2023_02/162301943</t>
  </si>
  <si>
    <t>31</t>
  </si>
  <si>
    <t>162301971</t>
  </si>
  <si>
    <t>Příplatek k vodorovnému přemístění pařezů D přes 100 do 300 mm ZKD 1 km</t>
  </si>
  <si>
    <t>-66522011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</si>
  <si>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</si>
  <si>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https://podminky.urs.cz/item/CS_URS_2023_02/162301971</t>
  </si>
  <si>
    <t>53*9 'Přepočtené koeficientem množství</t>
  </si>
  <si>
    <t>32</t>
  </si>
  <si>
    <t>162301972</t>
  </si>
  <si>
    <t>Příplatek k vodorovnému přemístění pařezů D přes 300 do 500 mm ZKD 1 km</t>
  </si>
  <si>
    <t>2060126118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</si>
  <si>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</si>
  <si>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https://podminky.urs.cz/item/CS_URS_2023_02/162301972</t>
  </si>
  <si>
    <t>11*9 'Přepočtené koeficientem množství</t>
  </si>
  <si>
    <t>33</t>
  </si>
  <si>
    <t>162301973</t>
  </si>
  <si>
    <t>Příplatek k vodorovnému přemístění pařezů D přes 500 do 700 mm ZKD 1 km</t>
  </si>
  <si>
    <t>1908161320</t>
  </si>
  <si>
    <t>Vodorovné přemístění větví, kmenů nebo pařezů s naložením, složením a dopravou Příplatek k cenám za každých dalších i započatých 1000 m přes 1000 m pařezů kmenů, průměru přes 500 do 700 mm</t>
  </si>
  <si>
    <t>https://podminky.urs.cz/item/CS_URS_2023_02/162301973</t>
  </si>
  <si>
    <t>cyklo</t>
  </si>
  <si>
    <t>5688</t>
  </si>
  <si>
    <t>cyklo_souběžně</t>
  </si>
  <si>
    <t>3971</t>
  </si>
  <si>
    <t>cyklo_společně</t>
  </si>
  <si>
    <t>1717</t>
  </si>
  <si>
    <t>ornice</t>
  </si>
  <si>
    <t>3448</t>
  </si>
  <si>
    <t>krajnice_svahování</t>
  </si>
  <si>
    <t>2322,5</t>
  </si>
  <si>
    <t>02 - SO 101 Stezka se společným provozem pro pěší a cyklisty</t>
  </si>
  <si>
    <t>02a - Přímé výdaje</t>
  </si>
  <si>
    <t>VPH s.r.o.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</si>
  <si>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</si>
  <si>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</si>
  <si>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</si>
  <si>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</si>
  <si>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</si>
  <si>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762 - Konstrukce tesařské</t>
  </si>
  <si>
    <t>M</t>
  </si>
  <si>
    <t>10364101</t>
  </si>
  <si>
    <t>zemina pro terénní úpravy -  ornice</t>
  </si>
  <si>
    <t>t</t>
  </si>
  <si>
    <t>-462989371</t>
  </si>
  <si>
    <t>ornice*0,2*1,65</t>
  </si>
  <si>
    <t>122552206</t>
  </si>
  <si>
    <t>Odkopávky a prokopávky nezapažené pro silnice a dálnice v hornině třídy těžitelnosti III objem do 5000 m3 strojně</t>
  </si>
  <si>
    <t>m3</t>
  </si>
  <si>
    <t>-788963538</t>
  </si>
  <si>
    <t>Odkopávky a prokopávky nezapažené pro silnice a dálnice strojně v hornině třídy těžitelnosti III přes 1 000 do 5 000 m3</t>
  </si>
  <si>
    <t>https://podminky.urs.cz/item/CS_URS_2023_02/122552206</t>
  </si>
  <si>
    <t>1,16*670+2,65*40+2,6*140+1,45*300+1,12*160+2,45*40+1,34*120+4,02*20+0,68*240+2,04*20+1,28*195"z příčných řezů</t>
  </si>
  <si>
    <t>162751117</t>
  </si>
  <si>
    <t>Vodorovné přemístění přes 9 000 do 10000 m výkopku/sypaniny z horniny třídy těžitelnosti I skupiny 1 až 3</t>
  </si>
  <si>
    <t>-1533603298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</si>
  <si>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</si>
  <si>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</si>
  <si>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2654,2-9-900,4</t>
  </si>
  <si>
    <t>Součet</t>
  </si>
  <si>
    <t>171152111</t>
  </si>
  <si>
    <t>Uložení sypaniny z hornin nesoudržných a sypkých do násypů zhutněných v aktivní zóně silnic a dálnic</t>
  </si>
  <si>
    <t>-475871421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</si>
  <si>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</si>
  <si>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https://podminky.urs.cz/item/CS_URS_2023_02/171152111</t>
  </si>
  <si>
    <t>0,15*60"z příčných řezů</t>
  </si>
  <si>
    <t>171251201</t>
  </si>
  <si>
    <t>Uložení sypaniny na skládky nebo meziskládky</t>
  </si>
  <si>
    <t>-714012913</t>
  </si>
  <si>
    <t>Uložení sypaniny na skládky nebo meziskládky bez hutnění s upravením uložené sypaniny do předepsaného tvaru</t>
  </si>
  <si>
    <t>https://podminky.urs.cz/item/CS_URS_2023_02/171251201</t>
  </si>
  <si>
    <t>1744,8</t>
  </si>
  <si>
    <t>181151321</t>
  </si>
  <si>
    <t>Plošná úprava terénu přes 500 m2 zemina skupiny 1 až 4 nerovnosti přes 100 do 150 mm v rovinně a svahu do 1:5</t>
  </si>
  <si>
    <t>1442323480</t>
  </si>
  <si>
    <t>Plošná úprava terénu v zemině skupiny 1 až 4 s urovnáním povrchu bez doplnění ornice souvislé plochy přes 500 m2 při nerovnostech terénu přes 100 do 150 mm v rovině nebo na svahu do 1:5</t>
  </si>
  <si>
    <t>https://podminky.urs.cz/item/CS_URS_2023_02/181151321</t>
  </si>
  <si>
    <t>181351113</t>
  </si>
  <si>
    <t>Rozprostření ornice tl vrstvy do 200 mm pl přes 500 m2 v rovině nebo ve svahu do 1:5 strojně</t>
  </si>
  <si>
    <t>1590819831</t>
  </si>
  <si>
    <t>Rozprostření a urovnání ornice v rovině nebo ve svahu sklonu do 1:5 strojně při souvislé ploše přes 500 m2, tl. vrstvy do 200 mm</t>
  </si>
  <si>
    <t>https://podminky.urs.cz/item/CS_URS_2023_02/181351113</t>
  </si>
  <si>
    <t>181451121</t>
  </si>
  <si>
    <t>Založení lučního trávníku výsevem pl přes 1000 m2 v rovině a ve svahu do 1:5</t>
  </si>
  <si>
    <t>-476980937</t>
  </si>
  <si>
    <t>Založení trávníku na půdě předem připravené plochy přes 1000 m2 výsevem včetně utažení lučního v rovině nebo na svahu do 1:5</t>
  </si>
  <si>
    <t>https://podminky.urs.cz/item/CS_URS_2023_02/181451121</t>
  </si>
  <si>
    <t>00572470</t>
  </si>
  <si>
    <t>osivo směs travní univerzál</t>
  </si>
  <si>
    <t>kg</t>
  </si>
  <si>
    <t>851528957</t>
  </si>
  <si>
    <t>3448*0,02 'Přepočtené koeficientem množství</t>
  </si>
  <si>
    <t>181951111</t>
  </si>
  <si>
    <t>Úprava pláně v hornině třídy těžitelnosti I skupiny 1 až 3 bez zhutnění strojně</t>
  </si>
  <si>
    <t>1690324292</t>
  </si>
  <si>
    <t>Úprava pláně vyrovnáním výškových rozdílů strojně v hornině třídy těžitelnosti I, skupiny 1 až 3 bez zhutnění</t>
  </si>
  <si>
    <t>https://podminky.urs.cz/item/CS_URS_2023_02/181951111</t>
  </si>
  <si>
    <t>181951112</t>
  </si>
  <si>
    <t>Úprava pláně v hornině třídy těžitelnosti I skupiny 1 až 3 se zhutněním strojně</t>
  </si>
  <si>
    <t>-2130773307</t>
  </si>
  <si>
    <t>Úprava pláně vyrovnáním výškových rozdílů strojně v hornině třídy těžitelnosti I, skupiny 1 až 3 se zhutněním</t>
  </si>
  <si>
    <t>https://podminky.urs.cz/item/CS_URS_2023_02/181951112</t>
  </si>
  <si>
    <t>cyklo_souběžně*1,55</t>
  </si>
  <si>
    <t>cyklo_společně*1,8</t>
  </si>
  <si>
    <t>182151111</t>
  </si>
  <si>
    <t>Svahování v zářezech v hornině třídy těžitelnosti I skupiny 1 až 3 strojně</t>
  </si>
  <si>
    <t>2144272340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</si>
  <si>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</si>
  <si>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https://podminky.urs.cz/item/CS_URS_2023_02/182151111</t>
  </si>
  <si>
    <t>45*1,1+25*1</t>
  </si>
  <si>
    <t>182251101</t>
  </si>
  <si>
    <t>Svahování násypů strojně</t>
  </si>
  <si>
    <t>-1545206639</t>
  </si>
  <si>
    <t>Svahování trvalých svahů do projektovaných profilů strojně s potřebným přemístěním výkopku při svahování násypů v jakékoliv hornině</t>
  </si>
  <si>
    <t>https://podminky.urs.cz/item/CS_URS_2023_02/182251101</t>
  </si>
  <si>
    <t>krajnice_svahování-45*1,1-25*1</t>
  </si>
  <si>
    <t>Zakládání</t>
  </si>
  <si>
    <t>232221131</t>
  </si>
  <si>
    <t>Zaražení ocelových jehel svisle hmotnosti přes 70 kg/m dl od 0 do 3 m</t>
  </si>
  <si>
    <t>m</t>
  </si>
  <si>
    <t>-2049190775</t>
  </si>
  <si>
    <t>Zaražení nebo nastražení a zaberanění ocelových jehel, pilot nebo zápor z válcovaných tyčí nebo kolejnic, s případným zarovnáním volných konců svislých, o hmotnosti přes 70 kg/m, na délku od 0 do 3 m</t>
  </si>
  <si>
    <t>https://podminky.urs.cz/item/CS_URS_2023_02/232221131</t>
  </si>
  <si>
    <t>0,7*(8+26+26+25+25)</t>
  </si>
  <si>
    <t>13010984.1</t>
  </si>
  <si>
    <t>sloupek z ocele profilové HE-B 240 jakost 11 375 včetně spojovacího materiálu a povrchové úpravy</t>
  </si>
  <si>
    <t>419647397</t>
  </si>
  <si>
    <t>(1,9*(26*2+25*2)+0,8*8)*0,0832</t>
  </si>
  <si>
    <t>Komunikace pozemní</t>
  </si>
  <si>
    <t>564861111</t>
  </si>
  <si>
    <t>Podklad ze štěrkodrtě ŠD plochy přes 100 m2 tl 200 mm</t>
  </si>
  <si>
    <t>-778929543</t>
  </si>
  <si>
    <t>Podklad ze štěrkodrti ŠD s rozprostřením a zhutněním plochy přes 100 m2, po zhutnění tl. 200 mm</t>
  </si>
  <si>
    <t>https://podminky.urs.cz/item/CS_URS_2023_02/564861111</t>
  </si>
  <si>
    <t>564952111</t>
  </si>
  <si>
    <t>Podklad z mechanicky zpevněného kameniva MZK tl 150 mm</t>
  </si>
  <si>
    <t>-1804511747</t>
  </si>
  <si>
    <t>Podklad z mechanicky zpevněného kameniva MZK (minerální beton) s rozprostřením a s hutněním, po zhutnění tl. 150 mm</t>
  </si>
  <si>
    <t>https://podminky.urs.cz/item/CS_URS_2023_02/564952111</t>
  </si>
  <si>
    <t>565145111</t>
  </si>
  <si>
    <t>Asfaltový beton vrstva podkladní ACP 16 (obalované kamenivo OKS) tl 60 mm š do 3 m</t>
  </si>
  <si>
    <t>-596425460</t>
  </si>
  <si>
    <t>Asfaltový beton vrstva podkladní ACP 16 (obalované kamenivo střednězrnné - OKS) s rozprostřením a zhutněním v pruhu šířky přes 1,5 do 3 m, po zhutnění tl. 60 mm</t>
  </si>
  <si>
    <t>https://podminky.urs.cz/item/CS_URS_2023_02/565145111</t>
  </si>
  <si>
    <t>569903311</t>
  </si>
  <si>
    <t>Zřízení zemních krajnic se zhutněním</t>
  </si>
  <si>
    <t>393923850</t>
  </si>
  <si>
    <t>Zřízení zemních krajnic z hornin jakékoliv třídy se zhutněním</t>
  </si>
  <si>
    <t>https://podminky.urs.cz/item/CS_URS_2023_02/569903311</t>
  </si>
  <si>
    <t>krajnice</t>
  </si>
  <si>
    <t>(299+197+168+180+154+24+301+369+190+66+90+34+179)*0,4</t>
  </si>
  <si>
    <t>573191111</t>
  </si>
  <si>
    <t>Postřik infiltrační kationaktivní emulzí v množství 1 kg/m2</t>
  </si>
  <si>
    <t>-1751589891</t>
  </si>
  <si>
    <t>Postřik infiltrační kationaktivní emulzí v množství 1,00 kg/m2</t>
  </si>
  <si>
    <t>https://podminky.urs.cz/item/CS_URS_2023_02/573191111</t>
  </si>
  <si>
    <t>573231108</t>
  </si>
  <si>
    <t>Postřik živičný spojovací ze silniční emulze v množství 0,50 kg/m2</t>
  </si>
  <si>
    <t>437201472</t>
  </si>
  <si>
    <t>Postřik spojovací PS bez posypu kamenivem ze silniční emulze, v množství 0,50 kg/m2</t>
  </si>
  <si>
    <t>https://podminky.urs.cz/item/CS_URS_2023_02/573231108</t>
  </si>
  <si>
    <t>577134111</t>
  </si>
  <si>
    <t>Asfaltový beton vrstva obrusná ACO 11 (ABS) tř. I tl 40 mm š do 3 m z nemodifikovaného asfaltu</t>
  </si>
  <si>
    <t>170837576</t>
  </si>
  <si>
    <t>Asfaltový beton vrstva obrusná ACO 11 (ABS) s rozprostřením a se zhutněním z nemodifikovaného asfaltu v pruhu šířky do 3 m tř. I, po zhutnění tl. 40 mm</t>
  </si>
  <si>
    <t>https://podminky.urs.cz/item/CS_URS_2023_02/577134111</t>
  </si>
  <si>
    <t>1690+1163+1118</t>
  </si>
  <si>
    <t>884+833</t>
  </si>
  <si>
    <t>Ostatní konstrukce a práce, bourání</t>
  </si>
  <si>
    <t>914111111</t>
  </si>
  <si>
    <t>Montáž svislé dopravní značky do velikosti 1 m2 objímkami na sloupek nebo konzolu</t>
  </si>
  <si>
    <t>2069192967</t>
  </si>
  <si>
    <t>Montáž svislé dopravní značky základní velikosti do 1 m2 objímkami na sloupky nebo konzoly</t>
  </si>
  <si>
    <t>https://podminky.urs.cz/item/CS_URS_2023_02/914111111</t>
  </si>
  <si>
    <t>16+20+4</t>
  </si>
  <si>
    <t>40445600</t>
  </si>
  <si>
    <t>výstražné dopravní značky A1-A30, A33 700mm</t>
  </si>
  <si>
    <t>-452895267</t>
  </si>
  <si>
    <t>16"A22</t>
  </si>
  <si>
    <t>40445619</t>
  </si>
  <si>
    <t>zákazové, příkazové dopravní značky B1-B34, C1-15 500mm</t>
  </si>
  <si>
    <t>-320835715</t>
  </si>
  <si>
    <t>4"C9</t>
  </si>
  <si>
    <t>40445650</t>
  </si>
  <si>
    <t>dodatkové tabulky E7, E12, E13 500x300mm</t>
  </si>
  <si>
    <t>672609924</t>
  </si>
  <si>
    <t>20"E13</t>
  </si>
  <si>
    <t>914511111</t>
  </si>
  <si>
    <t>Montáž sloupku dopravních značek délky do 3,5 m s betonovým základem</t>
  </si>
  <si>
    <t>1390958186</t>
  </si>
  <si>
    <t>Montáž sloupku dopravních značek délky do 3,5 m do betonového základu</t>
  </si>
  <si>
    <t>https://podminky.urs.cz/item/CS_URS_2023_02/914511111</t>
  </si>
  <si>
    <t>40445230</t>
  </si>
  <si>
    <t>sloupek pro dopravní značku Zn D 70mm v 3,5m</t>
  </si>
  <si>
    <t>188392055</t>
  </si>
  <si>
    <t>40445257</t>
  </si>
  <si>
    <t>svorka upínací na sloupek D 70mm</t>
  </si>
  <si>
    <t>-1057304824</t>
  </si>
  <si>
    <t>20*2</t>
  </si>
  <si>
    <t>40445254</t>
  </si>
  <si>
    <t>víčko plastové na sloupek D 70mm</t>
  </si>
  <si>
    <t>-2110367241</t>
  </si>
  <si>
    <t>915231112</t>
  </si>
  <si>
    <t>Vodorovné dopravní značení přechody pro chodce, šipky, symboly retroreflexní bílý plast</t>
  </si>
  <si>
    <t>254049791</t>
  </si>
  <si>
    <t>Vodorovné dopravní značení stříkaným plastem přechody pro chodce, šipky, symboly nápisy bílé retroreflexní</t>
  </si>
  <si>
    <t>https://podminky.urs.cz/item/CS_URS_2023_02/915231112</t>
  </si>
  <si>
    <t>2*21</t>
  </si>
  <si>
    <t>915621111</t>
  </si>
  <si>
    <t>Předznačení vodorovného plošného značení</t>
  </si>
  <si>
    <t>2089390514</t>
  </si>
  <si>
    <t>Předznačení pro vodorovné značení stříkané barvou nebo prováděné z nátěrových hmot plošné šipky, symboly, nápisy</t>
  </si>
  <si>
    <t>https://podminky.urs.cz/item/CS_URS_2023_02/915621111</t>
  </si>
  <si>
    <t>915621111.1</t>
  </si>
  <si>
    <t>Instalace plastových varovných pásů</t>
  </si>
  <si>
    <t>1942498681</t>
  </si>
  <si>
    <t>18*1</t>
  </si>
  <si>
    <t>34</t>
  </si>
  <si>
    <t>283111111.1</t>
  </si>
  <si>
    <t>varovné pásy600x420mm bílé</t>
  </si>
  <si>
    <t>204837490</t>
  </si>
  <si>
    <t>varovné pásy  600x420mm bílé</t>
  </si>
  <si>
    <t>35</t>
  </si>
  <si>
    <t>283111111.2</t>
  </si>
  <si>
    <t>dvousložkové lepidlo na bázi metakrylátové pryskyřice</t>
  </si>
  <si>
    <t>1091155600</t>
  </si>
  <si>
    <t>36</t>
  </si>
  <si>
    <t>916131213</t>
  </si>
  <si>
    <t>Osazení silničního obrubníku betonového stojatého s boční opěrou do lože z betonu prostého</t>
  </si>
  <si>
    <t>1495056413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</si>
  <si>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</si>
  <si>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</si>
  <si>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1351+360+930+355+885</t>
  </si>
  <si>
    <t>37</t>
  </si>
  <si>
    <t>59217016</t>
  </si>
  <si>
    <t>obrubník betonový chodníkový 1000x80x250mm</t>
  </si>
  <si>
    <t>-779828486</t>
  </si>
  <si>
    <t>3881*1,01 "Přepočtené koeficientem množství</t>
  </si>
  <si>
    <t>998</t>
  </si>
  <si>
    <t>Přesun hmot</t>
  </si>
  <si>
    <t>38</t>
  </si>
  <si>
    <t>998225111</t>
  </si>
  <si>
    <t>Přesun hmot pro pozemní komunikace s krytem z kamene, monolitickým betonovým nebo živičným</t>
  </si>
  <si>
    <t>1713326517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</si>
  <si>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</si>
  <si>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</si>
  <si>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PSV</t>
  </si>
  <si>
    <t>Práce a dodávky PSV</t>
  </si>
  <si>
    <t>762</t>
  </si>
  <si>
    <t>Konstrukce tesařské</t>
  </si>
  <si>
    <t>39</t>
  </si>
  <si>
    <t>762222141.1</t>
  </si>
  <si>
    <t>Montáž zábradlí osové vzdálenosti sloupků do 3000 mm rovného</t>
  </si>
  <si>
    <t>-181824068</t>
  </si>
  <si>
    <t>80+80+78+78</t>
  </si>
  <si>
    <t>40</t>
  </si>
  <si>
    <t>05217118.1</t>
  </si>
  <si>
    <t>tyče dřevěné v kůře D 200mm do dl 4m včetně povrchové úpravy</t>
  </si>
  <si>
    <t>1811361278</t>
  </si>
  <si>
    <t>8*3,6+3*3*(25*2+24*2)</t>
  </si>
  <si>
    <t>41</t>
  </si>
  <si>
    <t>998762101</t>
  </si>
  <si>
    <t>Přesun hmot tonážní pro kce tesařské v objektech v do 6 m</t>
  </si>
  <si>
    <t>2063438524</t>
  </si>
  <si>
    <t>Přesun hmot pro konstrukce tesařské stanovený z hmotnosti přesunovaného materiálu vodorovná dopravní vzdálenost do 50 m v objektech výšky do 6 m</t>
  </si>
  <si>
    <t>https://podminky.urs.cz/item/CS_URS_2023_02/998762101</t>
  </si>
  <si>
    <t>sjezdy</t>
  </si>
  <si>
    <t>28,4</t>
  </si>
  <si>
    <t>02b - Přímé doprovodné výdaje</t>
  </si>
  <si>
    <t>122251101</t>
  </si>
  <si>
    <t>Odkopávky a prokopávky nezapažené v hornině třídy těžitelnosti I skupiny 3 objem do 20 m3 strojně</t>
  </si>
  <si>
    <t>809169949</t>
  </si>
  <si>
    <t>Odkopávky a prokopávky nezapažené strojně v hornině třídy těžitelnosti I skupiny 3 do 20 m3</t>
  </si>
  <si>
    <t>https://podminky.urs.cz/item/CS_URS_2023_02/122251101</t>
  </si>
  <si>
    <t>sjezdy*0,5</t>
  </si>
  <si>
    <t>2935207</t>
  </si>
  <si>
    <t>-860818600</t>
  </si>
  <si>
    <t>1750959015</t>
  </si>
  <si>
    <t>-898580246</t>
  </si>
  <si>
    <t>-50494374</t>
  </si>
  <si>
    <t>348794140</t>
  </si>
  <si>
    <t>-427307838</t>
  </si>
  <si>
    <t>-301593105</t>
  </si>
  <si>
    <t>3+2,3+1,7+8,6+4,5+3,2+3,2+1,9</t>
  </si>
  <si>
    <t>336868702</t>
  </si>
  <si>
    <t>02c - Nepřímé náklady</t>
  </si>
  <si>
    <t>171201231</t>
  </si>
  <si>
    <t>Poplatek za uložení zeminy a kamení na recyklační skládce (skládkovné) kód odpadu 17 05 04</t>
  </si>
  <si>
    <t>295695289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</si>
  <si>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</si>
  <si>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</si>
  <si>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1744,8*1,8 "Přepočtené koeficientem množství</t>
  </si>
  <si>
    <t>03 - SO 301 Vodohospodářské objekty - propustky</t>
  </si>
  <si>
    <t>03a - Přímévýdaje</t>
  </si>
  <si>
    <t>ing.Žílová Helena</t>
  </si>
  <si>
    <t xml:space="preserve">    997 - Přesun sutě</t>
  </si>
  <si>
    <t>132251253</t>
  </si>
  <si>
    <t>Hloubení rýh nezapažených š do 2000 mm v hornině třídy těžitelnosti I skupiny 3 objem do 100 m3 strojně</t>
  </si>
  <si>
    <t>-973466884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</si>
  <si>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</si>
  <si>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https://podminky.urs.cz/item/CS_URS_2023_02/132251253</t>
  </si>
  <si>
    <t>31,08*1,5"z příčného řezu</t>
  </si>
  <si>
    <t>1149993696</t>
  </si>
  <si>
    <t>46,692-42</t>
  </si>
  <si>
    <t>530204376</t>
  </si>
  <si>
    <t>175151101</t>
  </si>
  <si>
    <t>Obsypání potrubí strojně sypaninou bez prohození, uloženou do 3 m</t>
  </si>
  <si>
    <t>999929629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</si>
  <si>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</si>
  <si>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</si>
  <si>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46,62-11*0,7*0,6</t>
  </si>
  <si>
    <t>919411121</t>
  </si>
  <si>
    <t>Čelo propustku z betonu prostého pro propustek z trub DN 600 až 800</t>
  </si>
  <si>
    <t>-1422929794</t>
  </si>
  <si>
    <t>Čelo propustku včetně římsy z betonu prostého bez zvláštních nároků na prostředí, pro propustek z trub DN 600 až 800 mm</t>
  </si>
  <si>
    <t>https://podminky.urs.cz/item/CS_URS_2023_02/919411121</t>
  </si>
  <si>
    <t>919521140</t>
  </si>
  <si>
    <t>Zřízení silničního propustku z trub betonových nebo ŽB DN 600</t>
  </si>
  <si>
    <t>-1194140413</t>
  </si>
  <si>
    <t>Zřízení silničního propustku z trub betonových nebo železobetonových DN 600 mm</t>
  </si>
  <si>
    <t>https://podminky.urs.cz/item/CS_URS_2023_02/919521140</t>
  </si>
  <si>
    <t>59222001</t>
  </si>
  <si>
    <t>trouba ŽB hrdlová DN 600</t>
  </si>
  <si>
    <t>412031960</t>
  </si>
  <si>
    <t>935112311</t>
  </si>
  <si>
    <t>Osazení příkopového žlabu do betonu tl 100 mm z betonových tvárnic š 1200 mm</t>
  </si>
  <si>
    <t>-2046294726</t>
  </si>
  <si>
    <t>Osazení betonového příkopového žlabu s vyplněním a zatřením spár cementovou maltou s ložem tl. 100 mm z betonu prostého z betonových příkopových tvárnic šířky přes 800 do 1200 mm</t>
  </si>
  <si>
    <t>https://podminky.urs.cz/item/CS_URS_2023_02/935112311</t>
  </si>
  <si>
    <t>59227026</t>
  </si>
  <si>
    <t>žlabovka příkopová betonová 500x900x80mm</t>
  </si>
  <si>
    <t>-239358710</t>
  </si>
  <si>
    <t>10*1,01 "Přepočtené koeficientem množství</t>
  </si>
  <si>
    <t>935112399.1</t>
  </si>
  <si>
    <t>Oprava čela propustku z lomového kamene</t>
  </si>
  <si>
    <t>soubor</t>
  </si>
  <si>
    <t>1074797128</t>
  </si>
  <si>
    <t>1"propustek v km 3,51650</t>
  </si>
  <si>
    <t>966008113</t>
  </si>
  <si>
    <t>Bourání trubního propustku DN přes 500 do 800</t>
  </si>
  <si>
    <t>-2137901858</t>
  </si>
  <si>
    <t>Bourání trubního propustku s odklizením a uložením vybouraného materiálu na skládku na vzdálenost do 3 m nebo s naložením na dopravní prostředek z trub betonových nebo železobetonových DN přes 500 do 800 mm</t>
  </si>
  <si>
    <t>https://podminky.urs.cz/item/CS_URS_2023_02/966008113</t>
  </si>
  <si>
    <t>997</t>
  </si>
  <si>
    <t>Přesun sutě</t>
  </si>
  <si>
    <t>997221551</t>
  </si>
  <si>
    <t>Vodorovná doprava suti ze sypkých materiálů do 1 km</t>
  </si>
  <si>
    <t>-400627158</t>
  </si>
  <si>
    <t>Vodorovná doprava suti bez naložení, ale se složením a s hrubým urovnáním ze sypkých materiálů, na vzdálenost do 1 km</t>
  </si>
  <si>
    <t>https://podminky.urs.cz/item/CS_URS_2023_02/997221551</t>
  </si>
  <si>
    <t>997221559</t>
  </si>
  <si>
    <t>Příplatek ZKD 1 km u vodorovné dopravy suti ze sypkých materiálů</t>
  </si>
  <si>
    <t>1779072240</t>
  </si>
  <si>
    <t>Vodorovná doprava suti bez naložení, ale se složením a s hrubým urovnáním Příplatek k ceně za každý další i započatý 1 km přes 1 km</t>
  </si>
  <si>
    <t>https://podminky.urs.cz/item/CS_URS_2023_02/997221559</t>
  </si>
  <si>
    <t>22,605*9 "Přepočtené koeficientem množství</t>
  </si>
  <si>
    <t>417792862</t>
  </si>
  <si>
    <t>03b - Nepřímé náklady</t>
  </si>
  <si>
    <t>171201221</t>
  </si>
  <si>
    <t>Poplatek za uložení na skládce (skládkovné) zeminy a kamení kód odpadu 17 05 04</t>
  </si>
  <si>
    <t>-807140934</t>
  </si>
  <si>
    <t>Poplatek za uložení stavebního odpadu na skládce (skládkovné) zeminy a kamení zatříděného do Katalogu odpadů pod kódem 17 05 04</t>
  </si>
  <si>
    <t>https://podminky.urs.cz/item/CS_URS_2023_02/171201221</t>
  </si>
  <si>
    <t>4,692*1,8 "Přepočtené koeficientem množství</t>
  </si>
  <si>
    <t>997221625</t>
  </si>
  <si>
    <t>Poplatek za uložení na skládce (skládkovné) stavebního odpadu železobetonového kód odpadu 17 01 01</t>
  </si>
  <si>
    <t>-1207677170</t>
  </si>
  <si>
    <t>Poplatek za uložení stavebního odpadu na skládce (skládkovné) z armovaného betonu zatříděného do Katalogu odpadů pod kódem 17 01 01</t>
  </si>
  <si>
    <t>https://podminky.urs.cz/item/CS_URS_2023_02/997221625</t>
  </si>
  <si>
    <t>22,605</t>
  </si>
  <si>
    <t>04 - VRN</t>
  </si>
  <si>
    <t>04a - Přímé výdaje</t>
  </si>
  <si>
    <t>VRN - Vedlejší rozpočtové náklady</t>
  </si>
  <si>
    <t xml:space="preserve">    VRN1 - Průzkumné, geodetické a projektové práce</t>
  </si>
  <si>
    <t xml:space="preserve">    VRN4 - Inženýrská činnost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</si>
  <si>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</si>
  <si>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</si>
  <si>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</si>
  <si>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</si>
  <si>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</si>
  <si>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</si>
  <si>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1078557352</t>
  </si>
  <si>
    <t>012203000</t>
  </si>
  <si>
    <t>Geodetické práce při provádění stavby</t>
  </si>
  <si>
    <t>974281562</t>
  </si>
  <si>
    <t>VRN4</t>
  </si>
  <si>
    <t>Inženýrská činnost</t>
  </si>
  <si>
    <t>043154000</t>
  </si>
  <si>
    <t>Zkoušky hutnicí</t>
  </si>
  <si>
    <t>-1591523190</t>
  </si>
  <si>
    <t>https://podminky.urs.cz/item/CS_URS_2023_02/043154000</t>
  </si>
  <si>
    <t>P</t>
  </si>
  <si>
    <t>Poznámka k položce:_x000D_
zkouška pláně</t>
  </si>
  <si>
    <t>04b - přímé doprovodné výdaje</t>
  </si>
  <si>
    <t xml:space="preserve">    VRN3 - Zařízení staveniště</t>
  </si>
  <si>
    <t>VRN3</t>
  </si>
  <si>
    <t>Zařízení staveniště</t>
  </si>
  <si>
    <t>034403000</t>
  </si>
  <si>
    <t>přechodné dopravní značení - DIO</t>
  </si>
  <si>
    <t>228491766</t>
  </si>
  <si>
    <t>04c - Nepřímé náklady</t>
  </si>
  <si>
    <t>012303000</t>
  </si>
  <si>
    <t>Geodetické zaměření pro dokumentaci skutečného provedení stavby</t>
  </si>
  <si>
    <t>1865128647</t>
  </si>
  <si>
    <t>013254000</t>
  </si>
  <si>
    <t>Dokumentace skutečného provedení stavby</t>
  </si>
  <si>
    <t>-1737700337</t>
  </si>
  <si>
    <t>032903000</t>
  </si>
  <si>
    <t>Zařízení staveniště vybavení staveniště náklady na provoz a údržbu vybavení staveniště</t>
  </si>
  <si>
    <t>-1106330366</t>
  </si>
  <si>
    <t>SEZNAM FIGUR</t>
  </si>
  <si>
    <t>Výměra</t>
  </si>
  <si>
    <t xml:space="preserve"> 02/ 02a</t>
  </si>
  <si>
    <t>Použití figury:</t>
  </si>
  <si>
    <t>krajnice_50cm</t>
  </si>
  <si>
    <t>(299+197+168+180+154+24+301+369+190+66+90+34+179)*0,5</t>
  </si>
  <si>
    <t>400*0,6+100*0,5+480*1+120*1,1+160*2*0,9+135*08+105*0,5</t>
  </si>
  <si>
    <t xml:space="preserve"> 02/ 02b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</si>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</sst>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5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9" fillId="0" borderId="13" xfId="0" applyNumberFormat="1" applyFont="1" applyBorder="1"/>
    <xf numFmtId="166" fontId="29" fillId="0" borderId="14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0" borderId="15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8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8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0" fontId="18" fillId="4" borderId="8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12251101" TargetMode="External"/><Relationship Id="rId13" Type="http://schemas.openxmlformats.org/officeDocument/2006/relationships/hyperlink" Target="https://podminky.urs.cz/item/CS_URS_2023_02/162201403" TargetMode="External"/><Relationship Id="rId18" Type="http://schemas.openxmlformats.org/officeDocument/2006/relationships/hyperlink" Target="https://podminky.urs.cz/item/CS_URS_2023_02/162201415" TargetMode="External"/><Relationship Id="rId26" Type="http://schemas.openxmlformats.org/officeDocument/2006/relationships/hyperlink" Target="https://podminky.urs.cz/item/CS_URS_2023_02/162301932" TargetMode="External"/><Relationship Id="rId3" Type="http://schemas.openxmlformats.org/officeDocument/2006/relationships/hyperlink" Target="https://podminky.urs.cz/item/CS_URS_2023_02/112101102" TargetMode="External"/><Relationship Id="rId21" Type="http://schemas.openxmlformats.org/officeDocument/2006/relationships/hyperlink" Target="https://podminky.urs.cz/item/CS_URS_2023_02/162201421" TargetMode="External"/><Relationship Id="rId34" Type="http://schemas.openxmlformats.org/officeDocument/2006/relationships/drawing" Target="../drawings/drawing2.xml"/><Relationship Id="rId7" Type="http://schemas.openxmlformats.org/officeDocument/2006/relationships/hyperlink" Target="https://podminky.urs.cz/item/CS_URS_2023_02/112101123" TargetMode="External"/><Relationship Id="rId12" Type="http://schemas.openxmlformats.org/officeDocument/2006/relationships/hyperlink" Target="https://podminky.urs.cz/item/CS_URS_2023_02/162201402" TargetMode="External"/><Relationship Id="rId17" Type="http://schemas.openxmlformats.org/officeDocument/2006/relationships/hyperlink" Target="https://podminky.urs.cz/item/CS_URS_2023_02/162201413" TargetMode="External"/><Relationship Id="rId25" Type="http://schemas.openxmlformats.org/officeDocument/2006/relationships/hyperlink" Target="https://podminky.urs.cz/item/CS_URS_2023_02/162301931" TargetMode="External"/><Relationship Id="rId33" Type="http://schemas.openxmlformats.org/officeDocument/2006/relationships/hyperlink" Target="https://podminky.urs.cz/item/CS_URS_2023_02/162301973" TargetMode="External"/><Relationship Id="rId2" Type="http://schemas.openxmlformats.org/officeDocument/2006/relationships/hyperlink" Target="https://podminky.urs.cz/item/CS_URS_2023_02/112101101" TargetMode="External"/><Relationship Id="rId16" Type="http://schemas.openxmlformats.org/officeDocument/2006/relationships/hyperlink" Target="https://podminky.urs.cz/item/CS_URS_2023_02/162201412" TargetMode="External"/><Relationship Id="rId20" Type="http://schemas.openxmlformats.org/officeDocument/2006/relationships/hyperlink" Target="https://podminky.urs.cz/item/CS_URS_2023_02/162201417" TargetMode="External"/><Relationship Id="rId29" Type="http://schemas.openxmlformats.org/officeDocument/2006/relationships/hyperlink" Target="https://podminky.urs.cz/item/CS_URS_2023_02/162301942" TargetMode="External"/><Relationship Id="rId1" Type="http://schemas.openxmlformats.org/officeDocument/2006/relationships/hyperlink" Target="https://podminky.urs.cz/item/CS_URS_2023_02/111251102" TargetMode="External"/><Relationship Id="rId6" Type="http://schemas.openxmlformats.org/officeDocument/2006/relationships/hyperlink" Target="https://podminky.urs.cz/item/CS_URS_2023_02/112101122" TargetMode="External"/><Relationship Id="rId11" Type="http://schemas.openxmlformats.org/officeDocument/2006/relationships/hyperlink" Target="https://podminky.urs.cz/item/CS_URS_2023_02/162201401" TargetMode="External"/><Relationship Id="rId24" Type="http://schemas.openxmlformats.org/officeDocument/2006/relationships/hyperlink" Target="https://podminky.urs.cz/item/CS_URS_2023_02/162301501" TargetMode="External"/><Relationship Id="rId32" Type="http://schemas.openxmlformats.org/officeDocument/2006/relationships/hyperlink" Target="https://podminky.urs.cz/item/CS_URS_2023_02/162301972" TargetMode="External"/><Relationship Id="rId5" Type="http://schemas.openxmlformats.org/officeDocument/2006/relationships/hyperlink" Target="https://podminky.urs.cz/item/CS_URS_2023_02/112101121" TargetMode="External"/><Relationship Id="rId15" Type="http://schemas.openxmlformats.org/officeDocument/2006/relationships/hyperlink" Target="https://podminky.urs.cz/item/CS_URS_2023_02/162201411" TargetMode="External"/><Relationship Id="rId23" Type="http://schemas.openxmlformats.org/officeDocument/2006/relationships/hyperlink" Target="https://podminky.urs.cz/item/CS_URS_2023_02/162201423" TargetMode="External"/><Relationship Id="rId28" Type="http://schemas.openxmlformats.org/officeDocument/2006/relationships/hyperlink" Target="https://podminky.urs.cz/item/CS_URS_2023_02/162301941" TargetMode="External"/><Relationship Id="rId10" Type="http://schemas.openxmlformats.org/officeDocument/2006/relationships/hyperlink" Target="https://podminky.urs.cz/item/CS_URS_2023_02/112251103" TargetMode="External"/><Relationship Id="rId19" Type="http://schemas.openxmlformats.org/officeDocument/2006/relationships/hyperlink" Target="https://podminky.urs.cz/item/CS_URS_2023_02/162201416" TargetMode="External"/><Relationship Id="rId31" Type="http://schemas.openxmlformats.org/officeDocument/2006/relationships/hyperlink" Target="https://podminky.urs.cz/item/CS_URS_2023_02/162301971" TargetMode="External"/><Relationship Id="rId4" Type="http://schemas.openxmlformats.org/officeDocument/2006/relationships/hyperlink" Target="https://podminky.urs.cz/item/CS_URS_2023_02/112101103" TargetMode="External"/><Relationship Id="rId9" Type="http://schemas.openxmlformats.org/officeDocument/2006/relationships/hyperlink" Target="https://podminky.urs.cz/item/CS_URS_2023_02/112251102" TargetMode="External"/><Relationship Id="rId14" Type="http://schemas.openxmlformats.org/officeDocument/2006/relationships/hyperlink" Target="https://podminky.urs.cz/item/CS_URS_2023_02/162201405" TargetMode="External"/><Relationship Id="rId22" Type="http://schemas.openxmlformats.org/officeDocument/2006/relationships/hyperlink" Target="https://podminky.urs.cz/item/CS_URS_2023_02/162201422" TargetMode="External"/><Relationship Id="rId27" Type="http://schemas.openxmlformats.org/officeDocument/2006/relationships/hyperlink" Target="https://podminky.urs.cz/item/CS_URS_2023_02/162301933" TargetMode="External"/><Relationship Id="rId30" Type="http://schemas.openxmlformats.org/officeDocument/2006/relationships/hyperlink" Target="https://podminky.urs.cz/item/CS_URS_2023_02/16230194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1951111" TargetMode="External"/><Relationship Id="rId13" Type="http://schemas.openxmlformats.org/officeDocument/2006/relationships/hyperlink" Target="https://podminky.urs.cz/item/CS_URS_2023_02/564861111" TargetMode="External"/><Relationship Id="rId18" Type="http://schemas.openxmlformats.org/officeDocument/2006/relationships/hyperlink" Target="https://podminky.urs.cz/item/CS_URS_2023_02/573231108" TargetMode="External"/><Relationship Id="rId26" Type="http://schemas.openxmlformats.org/officeDocument/2006/relationships/hyperlink" Target="https://podminky.urs.cz/item/CS_URS_2023_02/998762101" TargetMode="External"/><Relationship Id="rId3" Type="http://schemas.openxmlformats.org/officeDocument/2006/relationships/hyperlink" Target="https://podminky.urs.cz/item/CS_URS_2023_02/171152111" TargetMode="External"/><Relationship Id="rId21" Type="http://schemas.openxmlformats.org/officeDocument/2006/relationships/hyperlink" Target="https://podminky.urs.cz/item/CS_URS_2023_02/914511111" TargetMode="External"/><Relationship Id="rId7" Type="http://schemas.openxmlformats.org/officeDocument/2006/relationships/hyperlink" Target="https://podminky.urs.cz/item/CS_URS_2023_02/181451121" TargetMode="External"/><Relationship Id="rId12" Type="http://schemas.openxmlformats.org/officeDocument/2006/relationships/hyperlink" Target="https://podminky.urs.cz/item/CS_URS_2023_02/232221131" TargetMode="External"/><Relationship Id="rId17" Type="http://schemas.openxmlformats.org/officeDocument/2006/relationships/hyperlink" Target="https://podminky.urs.cz/item/CS_URS_2023_02/573191111" TargetMode="External"/><Relationship Id="rId25" Type="http://schemas.openxmlformats.org/officeDocument/2006/relationships/hyperlink" Target="https://podminky.urs.cz/item/CS_URS_2023_02/998225111" TargetMode="External"/><Relationship Id="rId2" Type="http://schemas.openxmlformats.org/officeDocument/2006/relationships/hyperlink" Target="https://podminky.urs.cz/item/CS_URS_2023_02/162751117" TargetMode="External"/><Relationship Id="rId16" Type="http://schemas.openxmlformats.org/officeDocument/2006/relationships/hyperlink" Target="https://podminky.urs.cz/item/CS_URS_2023_02/569903311" TargetMode="External"/><Relationship Id="rId20" Type="http://schemas.openxmlformats.org/officeDocument/2006/relationships/hyperlink" Target="https://podminky.urs.cz/item/CS_URS_2023_02/914111111" TargetMode="External"/><Relationship Id="rId1" Type="http://schemas.openxmlformats.org/officeDocument/2006/relationships/hyperlink" Target="https://podminky.urs.cz/item/CS_URS_2023_02/122552206" TargetMode="External"/><Relationship Id="rId6" Type="http://schemas.openxmlformats.org/officeDocument/2006/relationships/hyperlink" Target="https://podminky.urs.cz/item/CS_URS_2023_02/181351113" TargetMode="External"/><Relationship Id="rId11" Type="http://schemas.openxmlformats.org/officeDocument/2006/relationships/hyperlink" Target="https://podminky.urs.cz/item/CS_URS_2023_02/182251101" TargetMode="External"/><Relationship Id="rId24" Type="http://schemas.openxmlformats.org/officeDocument/2006/relationships/hyperlink" Target="https://podminky.urs.cz/item/CS_URS_2023_02/916131213" TargetMode="External"/><Relationship Id="rId5" Type="http://schemas.openxmlformats.org/officeDocument/2006/relationships/hyperlink" Target="https://podminky.urs.cz/item/CS_URS_2023_02/181151321" TargetMode="External"/><Relationship Id="rId15" Type="http://schemas.openxmlformats.org/officeDocument/2006/relationships/hyperlink" Target="https://podminky.urs.cz/item/CS_URS_2023_02/565145111" TargetMode="External"/><Relationship Id="rId23" Type="http://schemas.openxmlformats.org/officeDocument/2006/relationships/hyperlink" Target="https://podminky.urs.cz/item/CS_URS_2023_02/915621111" TargetMode="External"/><Relationship Id="rId10" Type="http://schemas.openxmlformats.org/officeDocument/2006/relationships/hyperlink" Target="https://podminky.urs.cz/item/CS_URS_2023_02/182151111" TargetMode="External"/><Relationship Id="rId19" Type="http://schemas.openxmlformats.org/officeDocument/2006/relationships/hyperlink" Target="https://podminky.urs.cz/item/CS_URS_2023_02/577134111" TargetMode="External"/><Relationship Id="rId4" Type="http://schemas.openxmlformats.org/officeDocument/2006/relationships/hyperlink" Target="https://podminky.urs.cz/item/CS_URS_2023_02/171251201" TargetMode="External"/><Relationship Id="rId9" Type="http://schemas.openxmlformats.org/officeDocument/2006/relationships/hyperlink" Target="https://podminky.urs.cz/item/CS_URS_2023_02/181951112" TargetMode="External"/><Relationship Id="rId14" Type="http://schemas.openxmlformats.org/officeDocument/2006/relationships/hyperlink" Target="https://podminky.urs.cz/item/CS_URS_2023_02/564952111" TargetMode="External"/><Relationship Id="rId22" Type="http://schemas.openxmlformats.org/officeDocument/2006/relationships/hyperlink" Target="https://podminky.urs.cz/item/CS_URS_2023_02/915231112" TargetMode="External"/><Relationship Id="rId27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573231108" TargetMode="External"/><Relationship Id="rId3" Type="http://schemas.openxmlformats.org/officeDocument/2006/relationships/hyperlink" Target="https://podminky.urs.cz/item/CS_URS_2023_02/181951112" TargetMode="External"/><Relationship Id="rId7" Type="http://schemas.openxmlformats.org/officeDocument/2006/relationships/hyperlink" Target="https://podminky.urs.cz/item/CS_URS_2023_02/573191111" TargetMode="External"/><Relationship Id="rId2" Type="http://schemas.openxmlformats.org/officeDocument/2006/relationships/hyperlink" Target="https://podminky.urs.cz/item/CS_URS_2023_02/162751117" TargetMode="External"/><Relationship Id="rId1" Type="http://schemas.openxmlformats.org/officeDocument/2006/relationships/hyperlink" Target="https://podminky.urs.cz/item/CS_URS_2023_02/122251101" TargetMode="External"/><Relationship Id="rId6" Type="http://schemas.openxmlformats.org/officeDocument/2006/relationships/hyperlink" Target="https://podminky.urs.cz/item/CS_URS_2023_02/565145111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podminky.urs.cz/item/CS_URS_2023_02/564952111" TargetMode="External"/><Relationship Id="rId10" Type="http://schemas.openxmlformats.org/officeDocument/2006/relationships/hyperlink" Target="https://podminky.urs.cz/item/CS_URS_2023_02/998225111" TargetMode="External"/><Relationship Id="rId4" Type="http://schemas.openxmlformats.org/officeDocument/2006/relationships/hyperlink" Target="https://podminky.urs.cz/item/CS_URS_2023_02/564861111" TargetMode="External"/><Relationship Id="rId9" Type="http://schemas.openxmlformats.org/officeDocument/2006/relationships/hyperlink" Target="https://podminky.urs.cz/item/CS_URS_2023_02/57713411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podminky.urs.cz/item/CS_URS_2023_02/17120123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66008113" TargetMode="External"/><Relationship Id="rId3" Type="http://schemas.openxmlformats.org/officeDocument/2006/relationships/hyperlink" Target="https://podminky.urs.cz/item/CS_URS_2023_02/171251201" TargetMode="External"/><Relationship Id="rId7" Type="http://schemas.openxmlformats.org/officeDocument/2006/relationships/hyperlink" Target="https://podminky.urs.cz/item/CS_URS_2023_02/935112311" TargetMode="External"/><Relationship Id="rId12" Type="http://schemas.openxmlformats.org/officeDocument/2006/relationships/drawing" Target="../drawings/drawing6.xml"/><Relationship Id="rId2" Type="http://schemas.openxmlformats.org/officeDocument/2006/relationships/hyperlink" Target="https://podminky.urs.cz/item/CS_URS_2023_02/162751117" TargetMode="External"/><Relationship Id="rId1" Type="http://schemas.openxmlformats.org/officeDocument/2006/relationships/hyperlink" Target="https://podminky.urs.cz/item/CS_URS_2023_02/132251253" TargetMode="External"/><Relationship Id="rId6" Type="http://schemas.openxmlformats.org/officeDocument/2006/relationships/hyperlink" Target="https://podminky.urs.cz/item/CS_URS_2023_02/919521140" TargetMode="External"/><Relationship Id="rId11" Type="http://schemas.openxmlformats.org/officeDocument/2006/relationships/hyperlink" Target="https://podminky.urs.cz/item/CS_URS_2023_02/998225111" TargetMode="External"/><Relationship Id="rId5" Type="http://schemas.openxmlformats.org/officeDocument/2006/relationships/hyperlink" Target="https://podminky.urs.cz/item/CS_URS_2023_02/919411121" TargetMode="External"/><Relationship Id="rId10" Type="http://schemas.openxmlformats.org/officeDocument/2006/relationships/hyperlink" Target="https://podminky.urs.cz/item/CS_URS_2023_02/997221559" TargetMode="External"/><Relationship Id="rId4" Type="http://schemas.openxmlformats.org/officeDocument/2006/relationships/hyperlink" Target="https://podminky.urs.cz/item/CS_URS_2023_02/175151101" TargetMode="External"/><Relationship Id="rId9" Type="http://schemas.openxmlformats.org/officeDocument/2006/relationships/hyperlink" Target="https://podminky.urs.cz/item/CS_URS_2023_02/99722155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podminky.urs.cz/item/CS_URS_2023_02/997221625" TargetMode="External"/><Relationship Id="rId1" Type="http://schemas.openxmlformats.org/officeDocument/2006/relationships/hyperlink" Target="https://podminky.urs.cz/item/CS_URS_2023_02/17120122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podminky.urs.cz/item/CS_URS_2023_02/04315400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9"/>
  <sheetViews>
    <sheetView showGridLines="0" topLeftCell="A55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86" t="s">
        <v>6</v>
      </c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6" t="s">
        <v>7</v>
      </c>
      <c r="BT2" s="16" t="s">
        <v>8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" customHeight="1">
      <c r="B4" s="19"/>
      <c r="D4" s="20" t="s">
        <v>10</v>
      </c>
      <c r="AR4" s="19"/>
      <c r="AS4" s="21" t="s">
        <v>11</v>
      </c>
      <c r="BS4" s="16" t="s">
        <v>12</v>
      </c>
    </row>
    <row r="5" spans="1:74" ht="12" customHeight="1">
      <c r="B5" s="19"/>
      <c r="D5" s="22" t="s">
        <v>13</v>
      </c>
      <c r="K5" s="272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R5" s="19"/>
      <c r="BS5" s="16" t="s">
        <v>7</v>
      </c>
    </row>
    <row r="6" spans="1:74" ht="36.9" customHeight="1">
      <c r="B6" s="19"/>
      <c r="D6" s="24" t="s">
        <v>15</v>
      </c>
      <c r="K6" s="274" t="s">
        <v>16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R6" s="19"/>
      <c r="BS6" s="16" t="s">
        <v>7</v>
      </c>
    </row>
    <row r="7" spans="1:74" ht="12" customHeight="1">
      <c r="B7" s="19"/>
      <c r="D7" s="25" t="s">
        <v>17</v>
      </c>
      <c r="K7" s="23" t="s">
        <v>3</v>
      </c>
      <c r="AK7" s="25" t="s">
        <v>18</v>
      </c>
      <c r="AN7" s="23" t="s">
        <v>3</v>
      </c>
      <c r="AR7" s="19"/>
      <c r="BS7" s="16" t="s">
        <v>7</v>
      </c>
    </row>
    <row r="8" spans="1:74" ht="12" customHeight="1">
      <c r="B8" s="19"/>
      <c r="D8" s="25" t="s">
        <v>19</v>
      </c>
      <c r="K8" s="23" t="s">
        <v>20</v>
      </c>
      <c r="AK8" s="25" t="s">
        <v>21</v>
      </c>
      <c r="AN8" s="23" t="s">
        <v>22</v>
      </c>
      <c r="AR8" s="19"/>
      <c r="BS8" s="16" t="s">
        <v>7</v>
      </c>
    </row>
    <row r="9" spans="1:74" ht="14.4" customHeight="1">
      <c r="B9" s="19"/>
      <c r="AR9" s="19"/>
      <c r="BS9" s="16" t="s">
        <v>7</v>
      </c>
    </row>
    <row r="10" spans="1:74" ht="12" customHeight="1">
      <c r="B10" s="19"/>
      <c r="D10" s="25" t="s">
        <v>23</v>
      </c>
      <c r="AK10" s="25" t="s">
        <v>24</v>
      </c>
      <c r="AN10" s="23" t="s">
        <v>3</v>
      </c>
      <c r="AR10" s="19"/>
      <c r="BS10" s="16" t="s">
        <v>7</v>
      </c>
    </row>
    <row r="11" spans="1:74" ht="18.45" customHeight="1">
      <c r="B11" s="19"/>
      <c r="E11" s="23" t="s">
        <v>25</v>
      </c>
      <c r="AK11" s="25" t="s">
        <v>26</v>
      </c>
      <c r="AN11" s="23" t="s">
        <v>3</v>
      </c>
      <c r="AR11" s="19"/>
      <c r="BS11" s="16" t="s">
        <v>7</v>
      </c>
    </row>
    <row r="12" spans="1:74" ht="6.9" customHeight="1">
      <c r="B12" s="19"/>
      <c r="AR12" s="19"/>
      <c r="BS12" s="16" t="s">
        <v>7</v>
      </c>
    </row>
    <row r="13" spans="1:74" ht="12" customHeight="1">
      <c r="B13" s="19"/>
      <c r="D13" s="25" t="s">
        <v>27</v>
      </c>
      <c r="AK13" s="25" t="s">
        <v>24</v>
      </c>
      <c r="AN13" s="23" t="s">
        <v>3</v>
      </c>
      <c r="AR13" s="19"/>
      <c r="BS13" s="16" t="s">
        <v>7</v>
      </c>
    </row>
    <row r="14" spans="1:74" ht="13.2">
      <c r="B14" s="19"/>
      <c r="E14" s="23" t="s">
        <v>28</v>
      </c>
      <c r="AK14" s="25" t="s">
        <v>26</v>
      </c>
      <c r="AN14" s="23" t="s">
        <v>3</v>
      </c>
      <c r="AR14" s="19"/>
      <c r="BS14" s="16" t="s">
        <v>7</v>
      </c>
    </row>
    <row r="15" spans="1:74" ht="6.9" customHeight="1">
      <c r="B15" s="19"/>
      <c r="AR15" s="19"/>
      <c r="BS15" s="16" t="s">
        <v>4</v>
      </c>
    </row>
    <row r="16" spans="1:74" ht="12" customHeight="1">
      <c r="B16" s="19"/>
      <c r="D16" s="25" t="s">
        <v>29</v>
      </c>
      <c r="AK16" s="25" t="s">
        <v>24</v>
      </c>
      <c r="AN16" s="23" t="s">
        <v>3</v>
      </c>
      <c r="AR16" s="19"/>
      <c r="BS16" s="16" t="s">
        <v>4</v>
      </c>
    </row>
    <row r="17" spans="2:71" ht="18.45" customHeight="1">
      <c r="B17" s="19"/>
      <c r="E17" s="23" t="s">
        <v>28</v>
      </c>
      <c r="AK17" s="25" t="s">
        <v>26</v>
      </c>
      <c r="AN17" s="23" t="s">
        <v>3</v>
      </c>
      <c r="AR17" s="19"/>
      <c r="BS17" s="16" t="s">
        <v>30</v>
      </c>
    </row>
    <row r="18" spans="2:71" ht="6.9" customHeight="1">
      <c r="B18" s="19"/>
      <c r="AR18" s="19"/>
      <c r="BS18" s="16" t="s">
        <v>7</v>
      </c>
    </row>
    <row r="19" spans="2:71" ht="12" customHeight="1">
      <c r="B19" s="19"/>
      <c r="D19" s="25" t="s">
        <v>31</v>
      </c>
      <c r="AK19" s="25" t="s">
        <v>24</v>
      </c>
      <c r="AN19" s="23" t="s">
        <v>3</v>
      </c>
      <c r="AR19" s="19"/>
      <c r="BS19" s="16" t="s">
        <v>7</v>
      </c>
    </row>
    <row r="20" spans="2:71" ht="18.45" customHeight="1">
      <c r="B20" s="19"/>
      <c r="E20" s="23" t="s">
        <v>28</v>
      </c>
      <c r="AK20" s="25" t="s">
        <v>26</v>
      </c>
      <c r="AN20" s="23" t="s">
        <v>3</v>
      </c>
      <c r="AR20" s="19"/>
      <c r="BS20" s="16" t="s">
        <v>30</v>
      </c>
    </row>
    <row r="21" spans="2:71" ht="6.9" customHeight="1">
      <c r="B21" s="19"/>
      <c r="AR21" s="19"/>
    </row>
    <row r="22" spans="2:71" ht="12" customHeight="1">
      <c r="B22" s="19"/>
      <c r="D22" s="25" t="s">
        <v>32</v>
      </c>
      <c r="AR22" s="19"/>
    </row>
    <row r="23" spans="2:71" ht="47.25" customHeight="1">
      <c r="B23" s="19"/>
      <c r="E23" s="275" t="s">
        <v>33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R23" s="19"/>
    </row>
    <row r="24" spans="2:71" ht="6.9" customHeight="1">
      <c r="B24" s="19"/>
      <c r="AR24" s="19"/>
    </row>
    <row r="25" spans="2:71" ht="6.9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5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76">
        <f>ROUND(AG54,2)</f>
        <v>0</v>
      </c>
      <c r="AL26" s="277"/>
      <c r="AM26" s="277"/>
      <c r="AN26" s="277"/>
      <c r="AO26" s="277"/>
      <c r="AR26" s="28"/>
    </row>
    <row r="27" spans="2:71" s="1" customFormat="1" ht="6.9" customHeight="1">
      <c r="B27" s="28"/>
      <c r="AR27" s="28"/>
    </row>
    <row r="28" spans="2:71" s="1" customFormat="1" ht="13.2">
      <c r="B28" s="28"/>
      <c r="L28" s="278" t="s">
        <v>35</v>
      </c>
      <c r="M28" s="278"/>
      <c r="N28" s="278"/>
      <c r="O28" s="278"/>
      <c r="P28" s="278"/>
      <c r="W28" s="278" t="s">
        <v>36</v>
      </c>
      <c r="X28" s="278"/>
      <c r="Y28" s="278"/>
      <c r="Z28" s="278"/>
      <c r="AA28" s="278"/>
      <c r="AB28" s="278"/>
      <c r="AC28" s="278"/>
      <c r="AD28" s="278"/>
      <c r="AE28" s="278"/>
      <c r="AK28" s="278" t="s">
        <v>37</v>
      </c>
      <c r="AL28" s="278"/>
      <c r="AM28" s="278"/>
      <c r="AN28" s="278"/>
      <c r="AO28" s="278"/>
      <c r="AR28" s="28"/>
    </row>
    <row r="29" spans="2:71" s="2" customFormat="1" ht="14.4" customHeight="1">
      <c r="B29" s="32"/>
      <c r="D29" s="25" t="s">
        <v>38</v>
      </c>
      <c r="F29" s="25" t="s">
        <v>39</v>
      </c>
      <c r="L29" s="279">
        <v>0.21</v>
      </c>
      <c r="M29" s="280"/>
      <c r="N29" s="280"/>
      <c r="O29" s="280"/>
      <c r="P29" s="280"/>
      <c r="W29" s="281">
        <f>ROUND(AZ54, 2)</f>
        <v>0</v>
      </c>
      <c r="X29" s="280"/>
      <c r="Y29" s="280"/>
      <c r="Z29" s="280"/>
      <c r="AA29" s="280"/>
      <c r="AB29" s="280"/>
      <c r="AC29" s="280"/>
      <c r="AD29" s="280"/>
      <c r="AE29" s="280"/>
      <c r="AK29" s="281">
        <f>ROUND(AV54, 2)</f>
        <v>0</v>
      </c>
      <c r="AL29" s="280"/>
      <c r="AM29" s="280"/>
      <c r="AN29" s="280"/>
      <c r="AO29" s="280"/>
      <c r="AR29" s="32"/>
    </row>
    <row r="30" spans="2:71" s="2" customFormat="1" ht="14.4" customHeight="1">
      <c r="B30" s="32"/>
      <c r="F30" s="25" t="s">
        <v>40</v>
      </c>
      <c r="L30" s="279">
        <v>0.15</v>
      </c>
      <c r="M30" s="280"/>
      <c r="N30" s="280"/>
      <c r="O30" s="280"/>
      <c r="P30" s="280"/>
      <c r="W30" s="281">
        <f>ROUND(BA54, 2)</f>
        <v>0</v>
      </c>
      <c r="X30" s="280"/>
      <c r="Y30" s="280"/>
      <c r="Z30" s="280"/>
      <c r="AA30" s="280"/>
      <c r="AB30" s="280"/>
      <c r="AC30" s="280"/>
      <c r="AD30" s="280"/>
      <c r="AE30" s="280"/>
      <c r="AK30" s="281">
        <f>ROUND(AW54, 2)</f>
        <v>0</v>
      </c>
      <c r="AL30" s="280"/>
      <c r="AM30" s="280"/>
      <c r="AN30" s="280"/>
      <c r="AO30" s="280"/>
      <c r="AR30" s="32"/>
    </row>
    <row r="31" spans="2:71" s="2" customFormat="1" ht="14.4" hidden="1" customHeight="1">
      <c r="B31" s="32"/>
      <c r="F31" s="25" t="s">
        <v>41</v>
      </c>
      <c r="L31" s="279">
        <v>0.21</v>
      </c>
      <c r="M31" s="280"/>
      <c r="N31" s="280"/>
      <c r="O31" s="280"/>
      <c r="P31" s="280"/>
      <c r="W31" s="281">
        <f>ROUND(BB54, 2)</f>
        <v>0</v>
      </c>
      <c r="X31" s="280"/>
      <c r="Y31" s="280"/>
      <c r="Z31" s="280"/>
      <c r="AA31" s="280"/>
      <c r="AB31" s="280"/>
      <c r="AC31" s="280"/>
      <c r="AD31" s="280"/>
      <c r="AE31" s="280"/>
      <c r="AK31" s="281">
        <v>0</v>
      </c>
      <c r="AL31" s="280"/>
      <c r="AM31" s="280"/>
      <c r="AN31" s="280"/>
      <c r="AO31" s="280"/>
      <c r="AR31" s="32"/>
    </row>
    <row r="32" spans="2:71" s="2" customFormat="1" ht="14.4" hidden="1" customHeight="1">
      <c r="B32" s="32"/>
      <c r="F32" s="25" t="s">
        <v>42</v>
      </c>
      <c r="L32" s="279">
        <v>0.15</v>
      </c>
      <c r="M32" s="280"/>
      <c r="N32" s="280"/>
      <c r="O32" s="280"/>
      <c r="P32" s="280"/>
      <c r="W32" s="281">
        <f>ROUND(BC54, 2)</f>
        <v>0</v>
      </c>
      <c r="X32" s="280"/>
      <c r="Y32" s="280"/>
      <c r="Z32" s="280"/>
      <c r="AA32" s="280"/>
      <c r="AB32" s="280"/>
      <c r="AC32" s="280"/>
      <c r="AD32" s="280"/>
      <c r="AE32" s="280"/>
      <c r="AK32" s="281">
        <v>0</v>
      </c>
      <c r="AL32" s="280"/>
      <c r="AM32" s="280"/>
      <c r="AN32" s="280"/>
      <c r="AO32" s="280"/>
      <c r="AR32" s="32"/>
    </row>
    <row r="33" spans="2:44" s="2" customFormat="1" ht="14.4" hidden="1" customHeight="1">
      <c r="B33" s="32"/>
      <c r="F33" s="25" t="s">
        <v>43</v>
      </c>
      <c r="L33" s="279">
        <v>0</v>
      </c>
      <c r="M33" s="280"/>
      <c r="N33" s="280"/>
      <c r="O33" s="280"/>
      <c r="P33" s="280"/>
      <c r="W33" s="281">
        <f>ROUND(BD54, 2)</f>
        <v>0</v>
      </c>
      <c r="X33" s="280"/>
      <c r="Y33" s="280"/>
      <c r="Z33" s="280"/>
      <c r="AA33" s="280"/>
      <c r="AB33" s="280"/>
      <c r="AC33" s="280"/>
      <c r="AD33" s="280"/>
      <c r="AE33" s="280"/>
      <c r="AK33" s="281">
        <v>0</v>
      </c>
      <c r="AL33" s="280"/>
      <c r="AM33" s="280"/>
      <c r="AN33" s="280"/>
      <c r="AO33" s="280"/>
      <c r="AR33" s="32"/>
    </row>
    <row r="34" spans="2:44" s="1" customFormat="1" ht="6.9" customHeight="1">
      <c r="B34" s="28"/>
      <c r="AR34" s="28"/>
    </row>
    <row r="35" spans="2:44" s="1" customFormat="1" ht="25.95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285" t="s">
        <v>46</v>
      </c>
      <c r="Y35" s="283"/>
      <c r="Z35" s="283"/>
      <c r="AA35" s="283"/>
      <c r="AB35" s="283"/>
      <c r="AC35" s="35"/>
      <c r="AD35" s="35"/>
      <c r="AE35" s="35"/>
      <c r="AF35" s="35"/>
      <c r="AG35" s="35"/>
      <c r="AH35" s="35"/>
      <c r="AI35" s="35"/>
      <c r="AJ35" s="35"/>
      <c r="AK35" s="282">
        <f>SUM(AK26:AK33)</f>
        <v>0</v>
      </c>
      <c r="AL35" s="283"/>
      <c r="AM35" s="283"/>
      <c r="AN35" s="283"/>
      <c r="AO35" s="284"/>
      <c r="AP35" s="33"/>
      <c r="AQ35" s="33"/>
      <c r="AR35" s="28"/>
    </row>
    <row r="36" spans="2:44" s="1" customFormat="1" ht="6.9" customHeight="1">
      <c r="B36" s="28"/>
      <c r="AR36" s="28"/>
    </row>
    <row r="37" spans="2:44" s="1" customFormat="1" ht="6.9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44" s="1" customFormat="1" ht="6.9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44" s="1" customFormat="1" ht="24.9" customHeight="1">
      <c r="B42" s="28"/>
      <c r="C42" s="20" t="s">
        <v>47</v>
      </c>
      <c r="AR42" s="28"/>
    </row>
    <row r="43" spans="2:44" s="1" customFormat="1" ht="6.9" customHeight="1">
      <c r="B43" s="28"/>
      <c r="AR43" s="28"/>
    </row>
    <row r="44" spans="2:44" s="3" customFormat="1" ht="12" customHeight="1">
      <c r="B44" s="41"/>
      <c r="C44" s="25" t="s">
        <v>13</v>
      </c>
      <c r="L44" s="3" t="str">
        <f>K5</f>
        <v>20230904</v>
      </c>
      <c r="AR44" s="41"/>
    </row>
    <row r="45" spans="2:44" s="4" customFormat="1" ht="36.9" customHeight="1">
      <c r="B45" s="42"/>
      <c r="C45" s="43" t="s">
        <v>15</v>
      </c>
      <c r="L45" s="265" t="str">
        <f>K6</f>
        <v>Cyklostezka Šluknov - Fukov - II.etapa</v>
      </c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R45" s="42"/>
    </row>
    <row r="46" spans="2:44" s="1" customFormat="1" ht="6.9" customHeight="1">
      <c r="B46" s="28"/>
      <c r="AR46" s="28"/>
    </row>
    <row r="47" spans="2:44" s="1" customFormat="1" ht="12" customHeight="1">
      <c r="B47" s="28"/>
      <c r="C47" s="25" t="s">
        <v>19</v>
      </c>
      <c r="L47" s="44" t="str">
        <f>IF(K8="","",K8)</f>
        <v>Šluknov</v>
      </c>
      <c r="AI47" s="25" t="s">
        <v>21</v>
      </c>
      <c r="AM47" s="289" t="str">
        <f>IF(AN8= "","",AN8)</f>
        <v>4. 9. 2023</v>
      </c>
      <c r="AN47" s="289"/>
      <c r="AR47" s="28"/>
    </row>
    <row r="48" spans="2:44" s="1" customFormat="1" ht="6.9" customHeight="1">
      <c r="B48" s="28"/>
      <c r="AR48" s="28"/>
    </row>
    <row r="49" spans="1:91" s="1" customFormat="1" ht="15.15" customHeight="1">
      <c r="B49" s="28"/>
      <c r="C49" s="25" t="s">
        <v>23</v>
      </c>
      <c r="L49" s="3" t="str">
        <f>IF(E11= "","",E11)</f>
        <v>Město Šluknov</v>
      </c>
      <c r="AI49" s="25" t="s">
        <v>29</v>
      </c>
      <c r="AM49" s="290" t="str">
        <f>IF(E17="","",E17)</f>
        <v xml:space="preserve"> </v>
      </c>
      <c r="AN49" s="291"/>
      <c r="AO49" s="291"/>
      <c r="AP49" s="291"/>
      <c r="AR49" s="28"/>
      <c r="AS49" s="293" t="s">
        <v>48</v>
      </c>
      <c r="AT49" s="294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15" customHeight="1">
      <c r="B50" s="28"/>
      <c r="C50" s="25" t="s">
        <v>27</v>
      </c>
      <c r="L50" s="3" t="str">
        <f>IF(E14="","",E14)</f>
        <v xml:space="preserve"> </v>
      </c>
      <c r="AI50" s="25" t="s">
        <v>31</v>
      </c>
      <c r="AM50" s="290" t="str">
        <f>IF(E20="","",E20)</f>
        <v xml:space="preserve"> </v>
      </c>
      <c r="AN50" s="291"/>
      <c r="AO50" s="291"/>
      <c r="AP50" s="291"/>
      <c r="AR50" s="28"/>
      <c r="AS50" s="295"/>
      <c r="AT50" s="296"/>
      <c r="BD50" s="49"/>
    </row>
    <row r="51" spans="1:91" s="1" customFormat="1" ht="10.8" customHeight="1">
      <c r="B51" s="28"/>
      <c r="AR51" s="28"/>
      <c r="AS51" s="295"/>
      <c r="AT51" s="296"/>
      <c r="BD51" s="49"/>
    </row>
    <row r="52" spans="1:91" s="1" customFormat="1" ht="29.25" customHeight="1">
      <c r="B52" s="28"/>
      <c r="C52" s="260" t="s">
        <v>49</v>
      </c>
      <c r="D52" s="261"/>
      <c r="E52" s="261"/>
      <c r="F52" s="261"/>
      <c r="G52" s="261"/>
      <c r="H52" s="50"/>
      <c r="I52" s="264" t="s">
        <v>50</v>
      </c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88" t="s">
        <v>51</v>
      </c>
      <c r="AH52" s="261"/>
      <c r="AI52" s="261"/>
      <c r="AJ52" s="261"/>
      <c r="AK52" s="261"/>
      <c r="AL52" s="261"/>
      <c r="AM52" s="261"/>
      <c r="AN52" s="264" t="s">
        <v>52</v>
      </c>
      <c r="AO52" s="261"/>
      <c r="AP52" s="261"/>
      <c r="AQ52" s="51" t="s">
        <v>53</v>
      </c>
      <c r="AR52" s="28"/>
      <c r="AS52" s="52" t="s">
        <v>54</v>
      </c>
      <c r="AT52" s="53" t="s">
        <v>55</v>
      </c>
      <c r="AU52" s="53" t="s">
        <v>56</v>
      </c>
      <c r="AV52" s="53" t="s">
        <v>57</v>
      </c>
      <c r="AW52" s="53" t="s">
        <v>58</v>
      </c>
      <c r="AX52" s="53" t="s">
        <v>59</v>
      </c>
      <c r="AY52" s="53" t="s">
        <v>60</v>
      </c>
      <c r="AZ52" s="53" t="s">
        <v>61</v>
      </c>
      <c r="BA52" s="53" t="s">
        <v>62</v>
      </c>
      <c r="BB52" s="53" t="s">
        <v>63</v>
      </c>
      <c r="BC52" s="53" t="s">
        <v>64</v>
      </c>
      <c r="BD52" s="54" t="s">
        <v>65</v>
      </c>
    </row>
    <row r="53" spans="1:91" s="1" customFormat="1" ht="10.8" customHeight="1">
      <c r="B53" s="28"/>
      <c r="AR53" s="28"/>
      <c r="AS53" s="55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" customHeight="1">
      <c r="B54" s="56"/>
      <c r="C54" s="57" t="s">
        <v>66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71">
        <f>ROUND(AG55+AG57+AG61+AG64,2)</f>
        <v>0</v>
      </c>
      <c r="AH54" s="271"/>
      <c r="AI54" s="271"/>
      <c r="AJ54" s="271"/>
      <c r="AK54" s="271"/>
      <c r="AL54" s="271"/>
      <c r="AM54" s="271"/>
      <c r="AN54" s="292">
        <f t="shared" ref="AN54:AN67" si="0">SUM(AG54,AT54)</f>
        <v>0</v>
      </c>
      <c r="AO54" s="292"/>
      <c r="AP54" s="292"/>
      <c r="AQ54" s="60" t="s">
        <v>3</v>
      </c>
      <c r="AR54" s="56"/>
      <c r="AS54" s="61">
        <f>ROUND(AS55+AS57+AS61+AS64,2)</f>
        <v>0</v>
      </c>
      <c r="AT54" s="62">
        <f t="shared" ref="AT54:AT67" si="1">ROUND(SUM(AV54:AW54),2)</f>
        <v>0</v>
      </c>
      <c r="AU54" s="63">
        <f>ROUND(AU55+AU57+AU61+AU64,5)</f>
        <v>8937.1973999999991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ROUND(AZ55+AZ57+AZ61+AZ64,2)</f>
        <v>0</v>
      </c>
      <c r="BA54" s="62">
        <f>ROUND(BA55+BA57+BA61+BA64,2)</f>
        <v>0</v>
      </c>
      <c r="BB54" s="62">
        <f>ROUND(BB55+BB57+BB61+BB64,2)</f>
        <v>0</v>
      </c>
      <c r="BC54" s="62">
        <f>ROUND(BC55+BC57+BC61+BC64,2)</f>
        <v>0</v>
      </c>
      <c r="BD54" s="64">
        <f>ROUND(BD55+BD57+BD61+BD64,2)</f>
        <v>0</v>
      </c>
      <c r="BS54" s="65" t="s">
        <v>67</v>
      </c>
      <c r="BT54" s="65" t="s">
        <v>68</v>
      </c>
      <c r="BU54" s="66" t="s">
        <v>69</v>
      </c>
      <c r="BV54" s="65" t="s">
        <v>70</v>
      </c>
      <c r="BW54" s="65" t="s">
        <v>5</v>
      </c>
      <c r="BX54" s="65" t="s">
        <v>71</v>
      </c>
      <c r="CL54" s="65" t="s">
        <v>3</v>
      </c>
    </row>
    <row r="55" spans="1:91" s="6" customFormat="1" ht="16.5" customHeight="1">
      <c r="B55" s="67"/>
      <c r="C55" s="68"/>
      <c r="D55" s="262" t="s">
        <v>72</v>
      </c>
      <c r="E55" s="262"/>
      <c r="F55" s="262"/>
      <c r="G55" s="262"/>
      <c r="H55" s="262"/>
      <c r="I55" s="69"/>
      <c r="J55" s="262" t="s">
        <v>73</v>
      </c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87">
        <f>ROUND(AG56,2)</f>
        <v>0</v>
      </c>
      <c r="AH55" s="270"/>
      <c r="AI55" s="270"/>
      <c r="AJ55" s="270"/>
      <c r="AK55" s="270"/>
      <c r="AL55" s="270"/>
      <c r="AM55" s="270"/>
      <c r="AN55" s="269">
        <f t="shared" si="0"/>
        <v>0</v>
      </c>
      <c r="AO55" s="270"/>
      <c r="AP55" s="270"/>
      <c r="AQ55" s="70" t="s">
        <v>74</v>
      </c>
      <c r="AR55" s="67"/>
      <c r="AS55" s="71">
        <f>ROUND(AS56,2)</f>
        <v>0</v>
      </c>
      <c r="AT55" s="72">
        <f t="shared" si="1"/>
        <v>0</v>
      </c>
      <c r="AU55" s="73">
        <f>ROUND(AU56,5)</f>
        <v>176.76499999999999</v>
      </c>
      <c r="AV55" s="72">
        <f>ROUND(AZ55*L29,2)</f>
        <v>0</v>
      </c>
      <c r="AW55" s="72">
        <f>ROUND(BA55*L30,2)</f>
        <v>0</v>
      </c>
      <c r="AX55" s="72">
        <f>ROUND(BB55*L29,2)</f>
        <v>0</v>
      </c>
      <c r="AY55" s="72">
        <f>ROUND(BC55*L30,2)</f>
        <v>0</v>
      </c>
      <c r="AZ55" s="72">
        <f>ROUND(AZ56,2)</f>
        <v>0</v>
      </c>
      <c r="BA55" s="72">
        <f>ROUND(BA56,2)</f>
        <v>0</v>
      </c>
      <c r="BB55" s="72">
        <f>ROUND(BB56,2)</f>
        <v>0</v>
      </c>
      <c r="BC55" s="72">
        <f>ROUND(BC56,2)</f>
        <v>0</v>
      </c>
      <c r="BD55" s="74">
        <f>ROUND(BD56,2)</f>
        <v>0</v>
      </c>
      <c r="BS55" s="75" t="s">
        <v>67</v>
      </c>
      <c r="BT55" s="75" t="s">
        <v>75</v>
      </c>
      <c r="BU55" s="75" t="s">
        <v>69</v>
      </c>
      <c r="BV55" s="75" t="s">
        <v>70</v>
      </c>
      <c r="BW55" s="75" t="s">
        <v>76</v>
      </c>
      <c r="BX55" s="75" t="s">
        <v>5</v>
      </c>
      <c r="CL55" s="75" t="s">
        <v>3</v>
      </c>
      <c r="CM55" s="75" t="s">
        <v>77</v>
      </c>
    </row>
    <row r="56" spans="1:91" s="3" customFormat="1" ht="16.5" customHeight="1">
      <c r="A56" s="76" t="s">
        <v>78</v>
      </c>
      <c r="B56" s="41"/>
      <c r="C56" s="9"/>
      <c r="D56" s="9"/>
      <c r="E56" s="263" t="s">
        <v>79</v>
      </c>
      <c r="F56" s="263"/>
      <c r="G56" s="263"/>
      <c r="H56" s="263"/>
      <c r="I56" s="263"/>
      <c r="J56" s="9"/>
      <c r="K56" s="263" t="s">
        <v>80</v>
      </c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7">
        <f>'01a - Přímé výdaje'!J32</f>
        <v>0</v>
      </c>
      <c r="AH56" s="268"/>
      <c r="AI56" s="268"/>
      <c r="AJ56" s="268"/>
      <c r="AK56" s="268"/>
      <c r="AL56" s="268"/>
      <c r="AM56" s="268"/>
      <c r="AN56" s="267">
        <f t="shared" si="0"/>
        <v>0</v>
      </c>
      <c r="AO56" s="268"/>
      <c r="AP56" s="268"/>
      <c r="AQ56" s="77" t="s">
        <v>81</v>
      </c>
      <c r="AR56" s="41"/>
      <c r="AS56" s="78">
        <v>0</v>
      </c>
      <c r="AT56" s="79">
        <f t="shared" si="1"/>
        <v>0</v>
      </c>
      <c r="AU56" s="80">
        <f>'01a - Přímé výdaje'!P87</f>
        <v>176.76499999999993</v>
      </c>
      <c r="AV56" s="79">
        <f>'01a - Přímé výdaje'!J35</f>
        <v>0</v>
      </c>
      <c r="AW56" s="79">
        <f>'01a - Přímé výdaje'!J36</f>
        <v>0</v>
      </c>
      <c r="AX56" s="79">
        <f>'01a - Přímé výdaje'!J37</f>
        <v>0</v>
      </c>
      <c r="AY56" s="79">
        <f>'01a - Přímé výdaje'!J38</f>
        <v>0</v>
      </c>
      <c r="AZ56" s="79">
        <f>'01a - Přímé výdaje'!F35</f>
        <v>0</v>
      </c>
      <c r="BA56" s="79">
        <f>'01a - Přímé výdaje'!F36</f>
        <v>0</v>
      </c>
      <c r="BB56" s="79">
        <f>'01a - Přímé výdaje'!F37</f>
        <v>0</v>
      </c>
      <c r="BC56" s="79">
        <f>'01a - Přímé výdaje'!F38</f>
        <v>0</v>
      </c>
      <c r="BD56" s="81">
        <f>'01a - Přímé výdaje'!F39</f>
        <v>0</v>
      </c>
      <c r="BT56" s="23" t="s">
        <v>77</v>
      </c>
      <c r="BV56" s="23" t="s">
        <v>70</v>
      </c>
      <c r="BW56" s="23" t="s">
        <v>82</v>
      </c>
      <c r="BX56" s="23" t="s">
        <v>76</v>
      </c>
      <c r="CL56" s="23" t="s">
        <v>3</v>
      </c>
    </row>
    <row r="57" spans="1:91" s="6" customFormat="1" ht="24.75" customHeight="1">
      <c r="B57" s="67"/>
      <c r="C57" s="68"/>
      <c r="D57" s="262" t="s">
        <v>83</v>
      </c>
      <c r="E57" s="262"/>
      <c r="F57" s="262"/>
      <c r="G57" s="262"/>
      <c r="H57" s="262"/>
      <c r="I57" s="69"/>
      <c r="J57" s="262" t="s">
        <v>84</v>
      </c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87">
        <f>ROUND(SUM(AG58:AG60),2)</f>
        <v>0</v>
      </c>
      <c r="AH57" s="270"/>
      <c r="AI57" s="270"/>
      <c r="AJ57" s="270"/>
      <c r="AK57" s="270"/>
      <c r="AL57" s="270"/>
      <c r="AM57" s="270"/>
      <c r="AN57" s="269">
        <f t="shared" si="0"/>
        <v>0</v>
      </c>
      <c r="AO57" s="270"/>
      <c r="AP57" s="270"/>
      <c r="AQ57" s="70" t="s">
        <v>74</v>
      </c>
      <c r="AR57" s="67"/>
      <c r="AS57" s="71">
        <f>ROUND(SUM(AS58:AS60),2)</f>
        <v>0</v>
      </c>
      <c r="AT57" s="72">
        <f t="shared" si="1"/>
        <v>0</v>
      </c>
      <c r="AU57" s="73">
        <f>ROUND(SUM(AU58:AU60),5)</f>
        <v>8583.5839400000004</v>
      </c>
      <c r="AV57" s="72">
        <f>ROUND(AZ57*L29,2)</f>
        <v>0</v>
      </c>
      <c r="AW57" s="72">
        <f>ROUND(BA57*L30,2)</f>
        <v>0</v>
      </c>
      <c r="AX57" s="72">
        <f>ROUND(BB57*L29,2)</f>
        <v>0</v>
      </c>
      <c r="AY57" s="72">
        <f>ROUND(BC57*L30,2)</f>
        <v>0</v>
      </c>
      <c r="AZ57" s="72">
        <f>ROUND(SUM(AZ58:AZ60),2)</f>
        <v>0</v>
      </c>
      <c r="BA57" s="72">
        <f>ROUND(SUM(BA58:BA60),2)</f>
        <v>0</v>
      </c>
      <c r="BB57" s="72">
        <f>ROUND(SUM(BB58:BB60),2)</f>
        <v>0</v>
      </c>
      <c r="BC57" s="72">
        <f>ROUND(SUM(BC58:BC60),2)</f>
        <v>0</v>
      </c>
      <c r="BD57" s="74">
        <f>ROUND(SUM(BD58:BD60),2)</f>
        <v>0</v>
      </c>
      <c r="BS57" s="75" t="s">
        <v>67</v>
      </c>
      <c r="BT57" s="75" t="s">
        <v>75</v>
      </c>
      <c r="BU57" s="75" t="s">
        <v>69</v>
      </c>
      <c r="BV57" s="75" t="s">
        <v>70</v>
      </c>
      <c r="BW57" s="75" t="s">
        <v>85</v>
      </c>
      <c r="BX57" s="75" t="s">
        <v>5</v>
      </c>
      <c r="CL57" s="75" t="s">
        <v>3</v>
      </c>
      <c r="CM57" s="75" t="s">
        <v>77</v>
      </c>
    </row>
    <row r="58" spans="1:91" s="3" customFormat="1" ht="16.5" customHeight="1">
      <c r="A58" s="76" t="s">
        <v>78</v>
      </c>
      <c r="B58" s="41"/>
      <c r="C58" s="9"/>
      <c r="D58" s="9"/>
      <c r="E58" s="263" t="s">
        <v>86</v>
      </c>
      <c r="F58" s="263"/>
      <c r="G58" s="263"/>
      <c r="H58" s="263"/>
      <c r="I58" s="263"/>
      <c r="J58" s="9"/>
      <c r="K58" s="263" t="s">
        <v>80</v>
      </c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7">
        <f>'02a - Přímé výdaje'!J32</f>
        <v>0</v>
      </c>
      <c r="AH58" s="268"/>
      <c r="AI58" s="268"/>
      <c r="AJ58" s="268"/>
      <c r="AK58" s="268"/>
      <c r="AL58" s="268"/>
      <c r="AM58" s="268"/>
      <c r="AN58" s="267">
        <f t="shared" si="0"/>
        <v>0</v>
      </c>
      <c r="AO58" s="268"/>
      <c r="AP58" s="268"/>
      <c r="AQ58" s="77" t="s">
        <v>81</v>
      </c>
      <c r="AR58" s="41"/>
      <c r="AS58" s="78">
        <v>0</v>
      </c>
      <c r="AT58" s="79">
        <f t="shared" si="1"/>
        <v>0</v>
      </c>
      <c r="AU58" s="80">
        <f>'02a - Přímé výdaje'!P93</f>
        <v>8493.5065720000002</v>
      </c>
      <c r="AV58" s="79">
        <f>'02a - Přímé výdaje'!J35</f>
        <v>0</v>
      </c>
      <c r="AW58" s="79">
        <f>'02a - Přímé výdaje'!J36</f>
        <v>0</v>
      </c>
      <c r="AX58" s="79">
        <f>'02a - Přímé výdaje'!J37</f>
        <v>0</v>
      </c>
      <c r="AY58" s="79">
        <f>'02a - Přímé výdaje'!J38</f>
        <v>0</v>
      </c>
      <c r="AZ58" s="79">
        <f>'02a - Přímé výdaje'!F35</f>
        <v>0</v>
      </c>
      <c r="BA58" s="79">
        <f>'02a - Přímé výdaje'!F36</f>
        <v>0</v>
      </c>
      <c r="BB58" s="79">
        <f>'02a - Přímé výdaje'!F37</f>
        <v>0</v>
      </c>
      <c r="BC58" s="79">
        <f>'02a - Přímé výdaje'!F38</f>
        <v>0</v>
      </c>
      <c r="BD58" s="81">
        <f>'02a - Přímé výdaje'!F39</f>
        <v>0</v>
      </c>
      <c r="BT58" s="23" t="s">
        <v>77</v>
      </c>
      <c r="BV58" s="23" t="s">
        <v>70</v>
      </c>
      <c r="BW58" s="23" t="s">
        <v>87</v>
      </c>
      <c r="BX58" s="23" t="s">
        <v>85</v>
      </c>
      <c r="CL58" s="23" t="s">
        <v>3</v>
      </c>
    </row>
    <row r="59" spans="1:91" s="3" customFormat="1" ht="16.5" customHeight="1">
      <c r="A59" s="76" t="s">
        <v>78</v>
      </c>
      <c r="B59" s="41"/>
      <c r="C59" s="9"/>
      <c r="D59" s="9"/>
      <c r="E59" s="263" t="s">
        <v>88</v>
      </c>
      <c r="F59" s="263"/>
      <c r="G59" s="263"/>
      <c r="H59" s="263"/>
      <c r="I59" s="263"/>
      <c r="J59" s="9"/>
      <c r="K59" s="263" t="s">
        <v>89</v>
      </c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7">
        <f>'02b - Přímé doprovodné vý...'!J32</f>
        <v>0</v>
      </c>
      <c r="AH59" s="268"/>
      <c r="AI59" s="268"/>
      <c r="AJ59" s="268"/>
      <c r="AK59" s="268"/>
      <c r="AL59" s="268"/>
      <c r="AM59" s="268"/>
      <c r="AN59" s="267">
        <f t="shared" si="0"/>
        <v>0</v>
      </c>
      <c r="AO59" s="268"/>
      <c r="AP59" s="268"/>
      <c r="AQ59" s="77" t="s">
        <v>81</v>
      </c>
      <c r="AR59" s="41"/>
      <c r="AS59" s="78">
        <v>0</v>
      </c>
      <c r="AT59" s="79">
        <f t="shared" si="1"/>
        <v>0</v>
      </c>
      <c r="AU59" s="80">
        <f>'02b - Přímé doprovodné vý...'!P89</f>
        <v>90.077364000000003</v>
      </c>
      <c r="AV59" s="79">
        <f>'02b - Přímé doprovodné vý...'!J35</f>
        <v>0</v>
      </c>
      <c r="AW59" s="79">
        <f>'02b - Přímé doprovodné vý...'!J36</f>
        <v>0</v>
      </c>
      <c r="AX59" s="79">
        <f>'02b - Přímé doprovodné vý...'!J37</f>
        <v>0</v>
      </c>
      <c r="AY59" s="79">
        <f>'02b - Přímé doprovodné vý...'!J38</f>
        <v>0</v>
      </c>
      <c r="AZ59" s="79">
        <f>'02b - Přímé doprovodné vý...'!F35</f>
        <v>0</v>
      </c>
      <c r="BA59" s="79">
        <f>'02b - Přímé doprovodné vý...'!F36</f>
        <v>0</v>
      </c>
      <c r="BB59" s="79">
        <f>'02b - Přímé doprovodné vý...'!F37</f>
        <v>0</v>
      </c>
      <c r="BC59" s="79">
        <f>'02b - Přímé doprovodné vý...'!F38</f>
        <v>0</v>
      </c>
      <c r="BD59" s="81">
        <f>'02b - Přímé doprovodné vý...'!F39</f>
        <v>0</v>
      </c>
      <c r="BT59" s="23" t="s">
        <v>77</v>
      </c>
      <c r="BV59" s="23" t="s">
        <v>70</v>
      </c>
      <c r="BW59" s="23" t="s">
        <v>90</v>
      </c>
      <c r="BX59" s="23" t="s">
        <v>85</v>
      </c>
      <c r="CL59" s="23" t="s">
        <v>3</v>
      </c>
    </row>
    <row r="60" spans="1:91" s="3" customFormat="1" ht="16.5" customHeight="1">
      <c r="A60" s="76" t="s">
        <v>78</v>
      </c>
      <c r="B60" s="41"/>
      <c r="C60" s="9"/>
      <c r="D60" s="9"/>
      <c r="E60" s="263" t="s">
        <v>91</v>
      </c>
      <c r="F60" s="263"/>
      <c r="G60" s="263"/>
      <c r="H60" s="263"/>
      <c r="I60" s="263"/>
      <c r="J60" s="9"/>
      <c r="K60" s="263" t="s">
        <v>92</v>
      </c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7">
        <f>'02c - Nepřímé náklady'!J32</f>
        <v>0</v>
      </c>
      <c r="AH60" s="268"/>
      <c r="AI60" s="268"/>
      <c r="AJ60" s="268"/>
      <c r="AK60" s="268"/>
      <c r="AL60" s="268"/>
      <c r="AM60" s="268"/>
      <c r="AN60" s="267">
        <f t="shared" si="0"/>
        <v>0</v>
      </c>
      <c r="AO60" s="268"/>
      <c r="AP60" s="268"/>
      <c r="AQ60" s="77" t="s">
        <v>81</v>
      </c>
      <c r="AR60" s="41"/>
      <c r="AS60" s="78">
        <v>0</v>
      </c>
      <c r="AT60" s="79">
        <f t="shared" si="1"/>
        <v>0</v>
      </c>
      <c r="AU60" s="80">
        <f>'02c - Nepřímé náklady'!P87</f>
        <v>0</v>
      </c>
      <c r="AV60" s="79">
        <f>'02c - Nepřímé náklady'!J35</f>
        <v>0</v>
      </c>
      <c r="AW60" s="79">
        <f>'02c - Nepřímé náklady'!J36</f>
        <v>0</v>
      </c>
      <c r="AX60" s="79">
        <f>'02c - Nepřímé náklady'!J37</f>
        <v>0</v>
      </c>
      <c r="AY60" s="79">
        <f>'02c - Nepřímé náklady'!J38</f>
        <v>0</v>
      </c>
      <c r="AZ60" s="79">
        <f>'02c - Nepřímé náklady'!F35</f>
        <v>0</v>
      </c>
      <c r="BA60" s="79">
        <f>'02c - Nepřímé náklady'!F36</f>
        <v>0</v>
      </c>
      <c r="BB60" s="79">
        <f>'02c - Nepřímé náklady'!F37</f>
        <v>0</v>
      </c>
      <c r="BC60" s="79">
        <f>'02c - Nepřímé náklady'!F38</f>
        <v>0</v>
      </c>
      <c r="BD60" s="81">
        <f>'02c - Nepřímé náklady'!F39</f>
        <v>0</v>
      </c>
      <c r="BT60" s="23" t="s">
        <v>77</v>
      </c>
      <c r="BV60" s="23" t="s">
        <v>70</v>
      </c>
      <c r="BW60" s="23" t="s">
        <v>93</v>
      </c>
      <c r="BX60" s="23" t="s">
        <v>85</v>
      </c>
      <c r="CL60" s="23" t="s">
        <v>3</v>
      </c>
    </row>
    <row r="61" spans="1:91" s="6" customFormat="1" ht="24.75" customHeight="1">
      <c r="B61" s="67"/>
      <c r="C61" s="68"/>
      <c r="D61" s="262" t="s">
        <v>94</v>
      </c>
      <c r="E61" s="262"/>
      <c r="F61" s="262"/>
      <c r="G61" s="262"/>
      <c r="H61" s="262"/>
      <c r="I61" s="69"/>
      <c r="J61" s="262" t="s">
        <v>95</v>
      </c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87">
        <f>ROUND(SUM(AG62:AG63),2)</f>
        <v>0</v>
      </c>
      <c r="AH61" s="270"/>
      <c r="AI61" s="270"/>
      <c r="AJ61" s="270"/>
      <c r="AK61" s="270"/>
      <c r="AL61" s="270"/>
      <c r="AM61" s="270"/>
      <c r="AN61" s="269">
        <f t="shared" si="0"/>
        <v>0</v>
      </c>
      <c r="AO61" s="270"/>
      <c r="AP61" s="270"/>
      <c r="AQ61" s="70" t="s">
        <v>74</v>
      </c>
      <c r="AR61" s="67"/>
      <c r="AS61" s="71">
        <f>ROUND(SUM(AS62:AS63),2)</f>
        <v>0</v>
      </c>
      <c r="AT61" s="72">
        <f t="shared" si="1"/>
        <v>0</v>
      </c>
      <c r="AU61" s="73">
        <f>ROUND(SUM(AU62:AU63),5)</f>
        <v>176.84845999999999</v>
      </c>
      <c r="AV61" s="72">
        <f>ROUND(AZ61*L29,2)</f>
        <v>0</v>
      </c>
      <c r="AW61" s="72">
        <f>ROUND(BA61*L30,2)</f>
        <v>0</v>
      </c>
      <c r="AX61" s="72">
        <f>ROUND(BB61*L29,2)</f>
        <v>0</v>
      </c>
      <c r="AY61" s="72">
        <f>ROUND(BC61*L30,2)</f>
        <v>0</v>
      </c>
      <c r="AZ61" s="72">
        <f>ROUND(SUM(AZ62:AZ63),2)</f>
        <v>0</v>
      </c>
      <c r="BA61" s="72">
        <f>ROUND(SUM(BA62:BA63),2)</f>
        <v>0</v>
      </c>
      <c r="BB61" s="72">
        <f>ROUND(SUM(BB62:BB63),2)</f>
        <v>0</v>
      </c>
      <c r="BC61" s="72">
        <f>ROUND(SUM(BC62:BC63),2)</f>
        <v>0</v>
      </c>
      <c r="BD61" s="74">
        <f>ROUND(SUM(BD62:BD63),2)</f>
        <v>0</v>
      </c>
      <c r="BS61" s="75" t="s">
        <v>67</v>
      </c>
      <c r="BT61" s="75" t="s">
        <v>75</v>
      </c>
      <c r="BU61" s="75" t="s">
        <v>69</v>
      </c>
      <c r="BV61" s="75" t="s">
        <v>70</v>
      </c>
      <c r="BW61" s="75" t="s">
        <v>96</v>
      </c>
      <c r="BX61" s="75" t="s">
        <v>5</v>
      </c>
      <c r="CL61" s="75" t="s">
        <v>3</v>
      </c>
      <c r="CM61" s="75" t="s">
        <v>77</v>
      </c>
    </row>
    <row r="62" spans="1:91" s="3" customFormat="1" ht="16.5" customHeight="1">
      <c r="A62" s="76" t="s">
        <v>78</v>
      </c>
      <c r="B62" s="41"/>
      <c r="C62" s="9"/>
      <c r="D62" s="9"/>
      <c r="E62" s="263" t="s">
        <v>97</v>
      </c>
      <c r="F62" s="263"/>
      <c r="G62" s="263"/>
      <c r="H62" s="263"/>
      <c r="I62" s="263"/>
      <c r="J62" s="9"/>
      <c r="K62" s="263" t="s">
        <v>98</v>
      </c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7">
        <f>'03a - Přímévýdaje'!J32</f>
        <v>0</v>
      </c>
      <c r="AH62" s="268"/>
      <c r="AI62" s="268"/>
      <c r="AJ62" s="268"/>
      <c r="AK62" s="268"/>
      <c r="AL62" s="268"/>
      <c r="AM62" s="268"/>
      <c r="AN62" s="267">
        <f t="shared" si="0"/>
        <v>0</v>
      </c>
      <c r="AO62" s="268"/>
      <c r="AP62" s="268"/>
      <c r="AQ62" s="77" t="s">
        <v>81</v>
      </c>
      <c r="AR62" s="41"/>
      <c r="AS62" s="78">
        <v>0</v>
      </c>
      <c r="AT62" s="79">
        <f t="shared" si="1"/>
        <v>0</v>
      </c>
      <c r="AU62" s="80">
        <f>'03a - Přímévýdaje'!P90</f>
        <v>176.84846200000001</v>
      </c>
      <c r="AV62" s="79">
        <f>'03a - Přímévýdaje'!J35</f>
        <v>0</v>
      </c>
      <c r="AW62" s="79">
        <f>'03a - Přímévýdaje'!J36</f>
        <v>0</v>
      </c>
      <c r="AX62" s="79">
        <f>'03a - Přímévýdaje'!J37</f>
        <v>0</v>
      </c>
      <c r="AY62" s="79">
        <f>'03a - Přímévýdaje'!J38</f>
        <v>0</v>
      </c>
      <c r="AZ62" s="79">
        <f>'03a - Přímévýdaje'!F35</f>
        <v>0</v>
      </c>
      <c r="BA62" s="79">
        <f>'03a - Přímévýdaje'!F36</f>
        <v>0</v>
      </c>
      <c r="BB62" s="79">
        <f>'03a - Přímévýdaje'!F37</f>
        <v>0</v>
      </c>
      <c r="BC62" s="79">
        <f>'03a - Přímévýdaje'!F38</f>
        <v>0</v>
      </c>
      <c r="BD62" s="81">
        <f>'03a - Přímévýdaje'!F39</f>
        <v>0</v>
      </c>
      <c r="BT62" s="23" t="s">
        <v>77</v>
      </c>
      <c r="BV62" s="23" t="s">
        <v>70</v>
      </c>
      <c r="BW62" s="23" t="s">
        <v>99</v>
      </c>
      <c r="BX62" s="23" t="s">
        <v>96</v>
      </c>
      <c r="CL62" s="23" t="s">
        <v>3</v>
      </c>
    </row>
    <row r="63" spans="1:91" s="3" customFormat="1" ht="16.5" customHeight="1">
      <c r="A63" s="76" t="s">
        <v>78</v>
      </c>
      <c r="B63" s="41"/>
      <c r="C63" s="9"/>
      <c r="D63" s="9"/>
      <c r="E63" s="263" t="s">
        <v>100</v>
      </c>
      <c r="F63" s="263"/>
      <c r="G63" s="263"/>
      <c r="H63" s="263"/>
      <c r="I63" s="263"/>
      <c r="J63" s="9"/>
      <c r="K63" s="263" t="s">
        <v>92</v>
      </c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7">
        <f>'03b - Nepřímé náklady'!J32</f>
        <v>0</v>
      </c>
      <c r="AH63" s="268"/>
      <c r="AI63" s="268"/>
      <c r="AJ63" s="268"/>
      <c r="AK63" s="268"/>
      <c r="AL63" s="268"/>
      <c r="AM63" s="268"/>
      <c r="AN63" s="267">
        <f t="shared" si="0"/>
        <v>0</v>
      </c>
      <c r="AO63" s="268"/>
      <c r="AP63" s="268"/>
      <c r="AQ63" s="77" t="s">
        <v>81</v>
      </c>
      <c r="AR63" s="41"/>
      <c r="AS63" s="78">
        <v>0</v>
      </c>
      <c r="AT63" s="79">
        <f t="shared" si="1"/>
        <v>0</v>
      </c>
      <c r="AU63" s="80">
        <f>'03b - Nepřímé náklady'!P88</f>
        <v>0</v>
      </c>
      <c r="AV63" s="79">
        <f>'03b - Nepřímé náklady'!J35</f>
        <v>0</v>
      </c>
      <c r="AW63" s="79">
        <f>'03b - Nepřímé náklady'!J36</f>
        <v>0</v>
      </c>
      <c r="AX63" s="79">
        <f>'03b - Nepřímé náklady'!J37</f>
        <v>0</v>
      </c>
      <c r="AY63" s="79">
        <f>'03b - Nepřímé náklady'!J38</f>
        <v>0</v>
      </c>
      <c r="AZ63" s="79">
        <f>'03b - Nepřímé náklady'!F35</f>
        <v>0</v>
      </c>
      <c r="BA63" s="79">
        <f>'03b - Nepřímé náklady'!F36</f>
        <v>0</v>
      </c>
      <c r="BB63" s="79">
        <f>'03b - Nepřímé náklady'!F37</f>
        <v>0</v>
      </c>
      <c r="BC63" s="79">
        <f>'03b - Nepřímé náklady'!F38</f>
        <v>0</v>
      </c>
      <c r="BD63" s="81">
        <f>'03b - Nepřímé náklady'!F39</f>
        <v>0</v>
      </c>
      <c r="BT63" s="23" t="s">
        <v>77</v>
      </c>
      <c r="BV63" s="23" t="s">
        <v>70</v>
      </c>
      <c r="BW63" s="23" t="s">
        <v>101</v>
      </c>
      <c r="BX63" s="23" t="s">
        <v>96</v>
      </c>
      <c r="CL63" s="23" t="s">
        <v>3</v>
      </c>
    </row>
    <row r="64" spans="1:91" s="6" customFormat="1" ht="16.5" customHeight="1">
      <c r="B64" s="67"/>
      <c r="C64" s="68"/>
      <c r="D64" s="262" t="s">
        <v>102</v>
      </c>
      <c r="E64" s="262"/>
      <c r="F64" s="262"/>
      <c r="G64" s="262"/>
      <c r="H64" s="262"/>
      <c r="I64" s="69"/>
      <c r="J64" s="262" t="s">
        <v>103</v>
      </c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87">
        <f>ROUND(SUM(AG65:AG67),2)</f>
        <v>0</v>
      </c>
      <c r="AH64" s="270"/>
      <c r="AI64" s="270"/>
      <c r="AJ64" s="270"/>
      <c r="AK64" s="270"/>
      <c r="AL64" s="270"/>
      <c r="AM64" s="270"/>
      <c r="AN64" s="269">
        <f t="shared" si="0"/>
        <v>0</v>
      </c>
      <c r="AO64" s="270"/>
      <c r="AP64" s="270"/>
      <c r="AQ64" s="70" t="s">
        <v>74</v>
      </c>
      <c r="AR64" s="67"/>
      <c r="AS64" s="71">
        <f>ROUND(SUM(AS65:AS67),2)</f>
        <v>0</v>
      </c>
      <c r="AT64" s="72">
        <f t="shared" si="1"/>
        <v>0</v>
      </c>
      <c r="AU64" s="73">
        <f>ROUND(SUM(AU65:AU67),5)</f>
        <v>0</v>
      </c>
      <c r="AV64" s="72">
        <f>ROUND(AZ64*L29,2)</f>
        <v>0</v>
      </c>
      <c r="AW64" s="72">
        <f>ROUND(BA64*L30,2)</f>
        <v>0</v>
      </c>
      <c r="AX64" s="72">
        <f>ROUND(BB64*L29,2)</f>
        <v>0</v>
      </c>
      <c r="AY64" s="72">
        <f>ROUND(BC64*L30,2)</f>
        <v>0</v>
      </c>
      <c r="AZ64" s="72">
        <f>ROUND(SUM(AZ65:AZ67),2)</f>
        <v>0</v>
      </c>
      <c r="BA64" s="72">
        <f>ROUND(SUM(BA65:BA67),2)</f>
        <v>0</v>
      </c>
      <c r="BB64" s="72">
        <f>ROUND(SUM(BB65:BB67),2)</f>
        <v>0</v>
      </c>
      <c r="BC64" s="72">
        <f>ROUND(SUM(BC65:BC67),2)</f>
        <v>0</v>
      </c>
      <c r="BD64" s="74">
        <f>ROUND(SUM(BD65:BD67),2)</f>
        <v>0</v>
      </c>
      <c r="BS64" s="75" t="s">
        <v>67</v>
      </c>
      <c r="BT64" s="75" t="s">
        <v>75</v>
      </c>
      <c r="BU64" s="75" t="s">
        <v>69</v>
      </c>
      <c r="BV64" s="75" t="s">
        <v>70</v>
      </c>
      <c r="BW64" s="75" t="s">
        <v>104</v>
      </c>
      <c r="BX64" s="75" t="s">
        <v>5</v>
      </c>
      <c r="CL64" s="75" t="s">
        <v>3</v>
      </c>
      <c r="CM64" s="75" t="s">
        <v>77</v>
      </c>
    </row>
    <row r="65" spans="1:90" s="3" customFormat="1" ht="16.5" customHeight="1">
      <c r="A65" s="76" t="s">
        <v>78</v>
      </c>
      <c r="B65" s="41"/>
      <c r="C65" s="9"/>
      <c r="D65" s="9"/>
      <c r="E65" s="263" t="s">
        <v>105</v>
      </c>
      <c r="F65" s="263"/>
      <c r="G65" s="263"/>
      <c r="H65" s="263"/>
      <c r="I65" s="263"/>
      <c r="J65" s="9"/>
      <c r="K65" s="263" t="s">
        <v>80</v>
      </c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7">
        <f>'04a - Přímé výdaje'!J32</f>
        <v>0</v>
      </c>
      <c r="AH65" s="268"/>
      <c r="AI65" s="268"/>
      <c r="AJ65" s="268"/>
      <c r="AK65" s="268"/>
      <c r="AL65" s="268"/>
      <c r="AM65" s="268"/>
      <c r="AN65" s="267">
        <f t="shared" si="0"/>
        <v>0</v>
      </c>
      <c r="AO65" s="268"/>
      <c r="AP65" s="268"/>
      <c r="AQ65" s="77" t="s">
        <v>81</v>
      </c>
      <c r="AR65" s="41"/>
      <c r="AS65" s="78">
        <v>0</v>
      </c>
      <c r="AT65" s="79">
        <f t="shared" si="1"/>
        <v>0</v>
      </c>
      <c r="AU65" s="80">
        <f>'04a - Přímé výdaje'!P88</f>
        <v>0</v>
      </c>
      <c r="AV65" s="79">
        <f>'04a - Přímé výdaje'!J35</f>
        <v>0</v>
      </c>
      <c r="AW65" s="79">
        <f>'04a - Přímé výdaje'!J36</f>
        <v>0</v>
      </c>
      <c r="AX65" s="79">
        <f>'04a - Přímé výdaje'!J37</f>
        <v>0</v>
      </c>
      <c r="AY65" s="79">
        <f>'04a - Přímé výdaje'!J38</f>
        <v>0</v>
      </c>
      <c r="AZ65" s="79">
        <f>'04a - Přímé výdaje'!F35</f>
        <v>0</v>
      </c>
      <c r="BA65" s="79">
        <f>'04a - Přímé výdaje'!F36</f>
        <v>0</v>
      </c>
      <c r="BB65" s="79">
        <f>'04a - Přímé výdaje'!F37</f>
        <v>0</v>
      </c>
      <c r="BC65" s="79">
        <f>'04a - Přímé výdaje'!F38</f>
        <v>0</v>
      </c>
      <c r="BD65" s="81">
        <f>'04a - Přímé výdaje'!F39</f>
        <v>0</v>
      </c>
      <c r="BT65" s="23" t="s">
        <v>77</v>
      </c>
      <c r="BV65" s="23" t="s">
        <v>70</v>
      </c>
      <c r="BW65" s="23" t="s">
        <v>106</v>
      </c>
      <c r="BX65" s="23" t="s">
        <v>104</v>
      </c>
      <c r="CL65" s="23" t="s">
        <v>3</v>
      </c>
    </row>
    <row r="66" spans="1:90" s="3" customFormat="1" ht="16.5" customHeight="1">
      <c r="A66" s="76" t="s">
        <v>78</v>
      </c>
      <c r="B66" s="41"/>
      <c r="C66" s="9"/>
      <c r="D66" s="9"/>
      <c r="E66" s="263" t="s">
        <v>107</v>
      </c>
      <c r="F66" s="263"/>
      <c r="G66" s="263"/>
      <c r="H66" s="263"/>
      <c r="I66" s="263"/>
      <c r="J66" s="9"/>
      <c r="K66" s="263" t="s">
        <v>108</v>
      </c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7">
        <f>'04b - přímé doprovodné vý...'!J32</f>
        <v>0</v>
      </c>
      <c r="AH66" s="268"/>
      <c r="AI66" s="268"/>
      <c r="AJ66" s="268"/>
      <c r="AK66" s="268"/>
      <c r="AL66" s="268"/>
      <c r="AM66" s="268"/>
      <c r="AN66" s="267">
        <f t="shared" si="0"/>
        <v>0</v>
      </c>
      <c r="AO66" s="268"/>
      <c r="AP66" s="268"/>
      <c r="AQ66" s="77" t="s">
        <v>81</v>
      </c>
      <c r="AR66" s="41"/>
      <c r="AS66" s="78">
        <v>0</v>
      </c>
      <c r="AT66" s="79">
        <f t="shared" si="1"/>
        <v>0</v>
      </c>
      <c r="AU66" s="80">
        <f>'04b - přímé doprovodné vý...'!P87</f>
        <v>0</v>
      </c>
      <c r="AV66" s="79">
        <f>'04b - přímé doprovodné vý...'!J35</f>
        <v>0</v>
      </c>
      <c r="AW66" s="79">
        <f>'04b - přímé doprovodné vý...'!J36</f>
        <v>0</v>
      </c>
      <c r="AX66" s="79">
        <f>'04b - přímé doprovodné vý...'!J37</f>
        <v>0</v>
      </c>
      <c r="AY66" s="79">
        <f>'04b - přímé doprovodné vý...'!J38</f>
        <v>0</v>
      </c>
      <c r="AZ66" s="79">
        <f>'04b - přímé doprovodné vý...'!F35</f>
        <v>0</v>
      </c>
      <c r="BA66" s="79">
        <f>'04b - přímé doprovodné vý...'!F36</f>
        <v>0</v>
      </c>
      <c r="BB66" s="79">
        <f>'04b - přímé doprovodné vý...'!F37</f>
        <v>0</v>
      </c>
      <c r="BC66" s="79">
        <f>'04b - přímé doprovodné vý...'!F38</f>
        <v>0</v>
      </c>
      <c r="BD66" s="81">
        <f>'04b - přímé doprovodné vý...'!F39</f>
        <v>0</v>
      </c>
      <c r="BT66" s="23" t="s">
        <v>77</v>
      </c>
      <c r="BV66" s="23" t="s">
        <v>70</v>
      </c>
      <c r="BW66" s="23" t="s">
        <v>109</v>
      </c>
      <c r="BX66" s="23" t="s">
        <v>104</v>
      </c>
      <c r="CL66" s="23" t="s">
        <v>3</v>
      </c>
    </row>
    <row r="67" spans="1:90" s="3" customFormat="1" ht="16.5" customHeight="1">
      <c r="A67" s="76" t="s">
        <v>78</v>
      </c>
      <c r="B67" s="41"/>
      <c r="C67" s="9"/>
      <c r="D67" s="9"/>
      <c r="E67" s="263" t="s">
        <v>110</v>
      </c>
      <c r="F67" s="263"/>
      <c r="G67" s="263"/>
      <c r="H67" s="263"/>
      <c r="I67" s="263"/>
      <c r="J67" s="9"/>
      <c r="K67" s="263" t="s">
        <v>92</v>
      </c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7">
        <f>'04c - Nepřímé náklady'!J32</f>
        <v>0</v>
      </c>
      <c r="AH67" s="268"/>
      <c r="AI67" s="268"/>
      <c r="AJ67" s="268"/>
      <c r="AK67" s="268"/>
      <c r="AL67" s="268"/>
      <c r="AM67" s="268"/>
      <c r="AN67" s="267">
        <f t="shared" si="0"/>
        <v>0</v>
      </c>
      <c r="AO67" s="268"/>
      <c r="AP67" s="268"/>
      <c r="AQ67" s="77" t="s">
        <v>81</v>
      </c>
      <c r="AR67" s="41"/>
      <c r="AS67" s="82">
        <v>0</v>
      </c>
      <c r="AT67" s="83">
        <f t="shared" si="1"/>
        <v>0</v>
      </c>
      <c r="AU67" s="84">
        <f>'04c - Nepřímé náklady'!P88</f>
        <v>0</v>
      </c>
      <c r="AV67" s="83">
        <f>'04c - Nepřímé náklady'!J35</f>
        <v>0</v>
      </c>
      <c r="AW67" s="83">
        <f>'04c - Nepřímé náklady'!J36</f>
        <v>0</v>
      </c>
      <c r="AX67" s="83">
        <f>'04c - Nepřímé náklady'!J37</f>
        <v>0</v>
      </c>
      <c r="AY67" s="83">
        <f>'04c - Nepřímé náklady'!J38</f>
        <v>0</v>
      </c>
      <c r="AZ67" s="83">
        <f>'04c - Nepřímé náklady'!F35</f>
        <v>0</v>
      </c>
      <c r="BA67" s="83">
        <f>'04c - Nepřímé náklady'!F36</f>
        <v>0</v>
      </c>
      <c r="BB67" s="83">
        <f>'04c - Nepřímé náklady'!F37</f>
        <v>0</v>
      </c>
      <c r="BC67" s="83">
        <f>'04c - Nepřímé náklady'!F38</f>
        <v>0</v>
      </c>
      <c r="BD67" s="85">
        <f>'04c - Nepřímé náklady'!F39</f>
        <v>0</v>
      </c>
      <c r="BT67" s="23" t="s">
        <v>77</v>
      </c>
      <c r="BV67" s="23" t="s">
        <v>70</v>
      </c>
      <c r="BW67" s="23" t="s">
        <v>111</v>
      </c>
      <c r="BX67" s="23" t="s">
        <v>104</v>
      </c>
      <c r="CL67" s="23" t="s">
        <v>3</v>
      </c>
    </row>
    <row r="68" spans="1:90" s="1" customFormat="1" ht="30" customHeight="1">
      <c r="B68" s="28"/>
      <c r="AR68" s="28"/>
    </row>
    <row r="69" spans="1:90" s="1" customFormat="1" ht="6.9" customHeight="1"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28"/>
    </row>
  </sheetData>
  <mergeCells count="88">
    <mergeCell ref="AN67:AP67"/>
    <mergeCell ref="AG67:AM67"/>
    <mergeCell ref="AN54:AP54"/>
    <mergeCell ref="AS49:AT51"/>
    <mergeCell ref="AN65:AP65"/>
    <mergeCell ref="AG65:AM65"/>
    <mergeCell ref="AN66:AP66"/>
    <mergeCell ref="AG66:AM66"/>
    <mergeCell ref="AR2:BE2"/>
    <mergeCell ref="AG57:AM57"/>
    <mergeCell ref="AG64:AM64"/>
    <mergeCell ref="AG63:AM63"/>
    <mergeCell ref="AG58:AM58"/>
    <mergeCell ref="AG59:AM59"/>
    <mergeCell ref="AG62:AM62"/>
    <mergeCell ref="AG60:AM60"/>
    <mergeCell ref="AG61:AM61"/>
    <mergeCell ref="AG52:AM52"/>
    <mergeCell ref="AG56:AM56"/>
    <mergeCell ref="AG55:AM55"/>
    <mergeCell ref="AM47:AN47"/>
    <mergeCell ref="AM49:AP49"/>
    <mergeCell ref="AM50:AP50"/>
    <mergeCell ref="AN61:AP61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E67:I67"/>
    <mergeCell ref="K67:AF67"/>
    <mergeCell ref="AG54:AM54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L45:AO45"/>
    <mergeCell ref="E65:I65"/>
    <mergeCell ref="K65:AF65"/>
    <mergeCell ref="E66:I66"/>
    <mergeCell ref="K66:AF66"/>
    <mergeCell ref="AN56:AP56"/>
    <mergeCell ref="AN62:AP62"/>
    <mergeCell ref="AN55:AP55"/>
    <mergeCell ref="AN63:AP63"/>
    <mergeCell ref="AN59:AP59"/>
    <mergeCell ref="AN57:AP57"/>
    <mergeCell ref="AN64:AP64"/>
    <mergeCell ref="AN58:AP58"/>
    <mergeCell ref="AN60:AP60"/>
    <mergeCell ref="AN52:AP52"/>
    <mergeCell ref="K63:AF63"/>
    <mergeCell ref="K62:AF62"/>
    <mergeCell ref="K60:AF60"/>
    <mergeCell ref="K59:AF59"/>
    <mergeCell ref="K56:AF56"/>
    <mergeCell ref="K58:AF58"/>
    <mergeCell ref="C52:G52"/>
    <mergeCell ref="D64:H64"/>
    <mergeCell ref="D61:H61"/>
    <mergeCell ref="D57:H57"/>
    <mergeCell ref="D55:H55"/>
    <mergeCell ref="E63:I63"/>
    <mergeCell ref="E62:I62"/>
    <mergeCell ref="E60:I60"/>
    <mergeCell ref="E59:I59"/>
    <mergeCell ref="E56:I56"/>
    <mergeCell ref="E58:I58"/>
    <mergeCell ref="I52:AF52"/>
    <mergeCell ref="J55:AF55"/>
    <mergeCell ref="J61:AF61"/>
    <mergeCell ref="J64:AF64"/>
    <mergeCell ref="J57:AF57"/>
  </mergeCells>
  <hyperlinks>
    <hyperlink ref="A56" location="'01a - Přímé výdaje'!C2" display="/" xr:uid="{00000000-0004-0000-0000-000000000000}"/>
    <hyperlink ref="A58" location="'02a - Přímé výdaje'!C2" display="/" xr:uid="{00000000-0004-0000-0000-000001000000}"/>
    <hyperlink ref="A59" location="'02b - Přímé doprovodné vý...'!C2" display="/" xr:uid="{00000000-0004-0000-0000-000002000000}"/>
    <hyperlink ref="A60" location="'02c - Nepřímé náklady'!C2" display="/" xr:uid="{00000000-0004-0000-0000-000003000000}"/>
    <hyperlink ref="A62" location="'03a - Přímévýdaje'!C2" display="/" xr:uid="{00000000-0004-0000-0000-000004000000}"/>
    <hyperlink ref="A63" location="'03b - Nepřímé náklady'!C2" display="/" xr:uid="{00000000-0004-0000-0000-000005000000}"/>
    <hyperlink ref="A65" location="'04a - Přímé výdaje'!C2" display="/" xr:uid="{00000000-0004-0000-0000-000006000000}"/>
    <hyperlink ref="A66" location="'04b - přímé doprovodné vý...'!C2" display="/" xr:uid="{00000000-0004-0000-0000-000007000000}"/>
    <hyperlink ref="A67" location="'04c - Nepřímé náklady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8"/>
  <sheetViews>
    <sheetView showGridLines="0" topLeftCell="A78" workbookViewId="0">
      <selection activeCell="I90" sqref="I90:I19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6" t="s">
        <v>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298" t="str">
        <f>'Rekapitulace stavby'!K6</f>
        <v>Cyklostezka Šluknov - Fukov - II.etapa</v>
      </c>
      <c r="F7" s="299"/>
      <c r="G7" s="299"/>
      <c r="H7" s="299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298" t="s">
        <v>114</v>
      </c>
      <c r="F9" s="297"/>
      <c r="G9" s="297"/>
      <c r="H9" s="297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5" t="s">
        <v>116</v>
      </c>
      <c r="F11" s="297"/>
      <c r="G11" s="297"/>
      <c r="H11" s="2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4. 9. 2023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28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28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5" t="s">
        <v>3</v>
      </c>
      <c r="F29" s="275"/>
      <c r="G29" s="275"/>
      <c r="H29" s="275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ROUND(J87,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ROUND((SUM(BE87:BE197)),  2)</f>
        <v>0</v>
      </c>
      <c r="I35" s="89">
        <v>0.21</v>
      </c>
      <c r="J35" s="79">
        <f>ROUND(((SUM(BE87:BE197))*I35),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ROUND((SUM(BF87:BF197)),  2)</f>
        <v>0</v>
      </c>
      <c r="I36" s="89">
        <v>0.15</v>
      </c>
      <c r="J36" s="79">
        <f>ROUND(((SUM(BF87:BF197))*I36),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ROUND((SUM(BG87:BG197)),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ROUND((SUM(BH87:BH197)),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ROUND((SUM(BI87:BI197)),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298" t="str">
        <f>E7</f>
        <v>Cyklostezka Šluknov - Fukov - II.etapa</v>
      </c>
      <c r="F50" s="299"/>
      <c r="G50" s="299"/>
      <c r="H50" s="299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298" t="s">
        <v>114</v>
      </c>
      <c r="F52" s="297"/>
      <c r="G52" s="297"/>
      <c r="H52" s="297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5" t="str">
        <f>E11</f>
        <v>01a - Přímé výdaje</v>
      </c>
      <c r="F54" s="297"/>
      <c r="G54" s="297"/>
      <c r="H54" s="297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4. 9. 2023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 xml:space="preserve"> 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J87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121</v>
      </c>
      <c r="E64" s="101"/>
      <c r="F64" s="101"/>
      <c r="G64" s="101"/>
      <c r="H64" s="101"/>
      <c r="I64" s="101"/>
      <c r="J64" s="102">
        <f>J88</f>
        <v>0</v>
      </c>
      <c r="L64" s="99"/>
    </row>
    <row r="65" spans="2:12" s="9" customFormat="1" ht="19.95" customHeight="1">
      <c r="B65" s="103"/>
      <c r="D65" s="104" t="s">
        <v>122</v>
      </c>
      <c r="E65" s="105"/>
      <c r="F65" s="105"/>
      <c r="G65" s="105"/>
      <c r="H65" s="105"/>
      <c r="I65" s="105"/>
      <c r="J65" s="106">
        <f>J89</f>
        <v>0</v>
      </c>
      <c r="L65" s="103"/>
    </row>
    <row r="66" spans="2:12" s="1" customFormat="1" ht="21.75" customHeight="1">
      <c r="B66" s="28"/>
      <c r="L66" s="28"/>
    </row>
    <row r="67" spans="2:12" s="1" customFormat="1" ht="6.9" customHeight="1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28"/>
    </row>
    <row r="71" spans="2:12" s="1" customFormat="1" ht="6.9" customHeight="1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28"/>
    </row>
    <row r="72" spans="2:12" s="1" customFormat="1" ht="24.9" customHeight="1">
      <c r="B72" s="28"/>
      <c r="C72" s="20" t="s">
        <v>123</v>
      </c>
      <c r="L72" s="28"/>
    </row>
    <row r="73" spans="2:12" s="1" customFormat="1" ht="6.9" customHeight="1">
      <c r="B73" s="28"/>
      <c r="L73" s="28"/>
    </row>
    <row r="74" spans="2:12" s="1" customFormat="1" ht="12" customHeight="1">
      <c r="B74" s="28"/>
      <c r="C74" s="25" t="s">
        <v>15</v>
      </c>
      <c r="L74" s="28"/>
    </row>
    <row r="75" spans="2:12" s="1" customFormat="1" ht="16.5" customHeight="1">
      <c r="B75" s="28"/>
      <c r="E75" s="298" t="str">
        <f>E7</f>
        <v>Cyklostezka Šluknov - Fukov - II.etapa</v>
      </c>
      <c r="F75" s="299"/>
      <c r="G75" s="299"/>
      <c r="H75" s="299"/>
      <c r="L75" s="28"/>
    </row>
    <row r="76" spans="2:12" ht="12" customHeight="1">
      <c r="B76" s="19"/>
      <c r="C76" s="25" t="s">
        <v>113</v>
      </c>
      <c r="L76" s="19"/>
    </row>
    <row r="77" spans="2:12" s="1" customFormat="1" ht="16.5" customHeight="1">
      <c r="B77" s="28"/>
      <c r="E77" s="298" t="s">
        <v>114</v>
      </c>
      <c r="F77" s="297"/>
      <c r="G77" s="297"/>
      <c r="H77" s="297"/>
      <c r="L77" s="28"/>
    </row>
    <row r="78" spans="2:12" s="1" customFormat="1" ht="12" customHeight="1">
      <c r="B78" s="28"/>
      <c r="C78" s="25" t="s">
        <v>115</v>
      </c>
      <c r="L78" s="28"/>
    </row>
    <row r="79" spans="2:12" s="1" customFormat="1" ht="16.5" customHeight="1">
      <c r="B79" s="28"/>
      <c r="E79" s="265" t="str">
        <f>E11</f>
        <v>01a - Přímé výdaje</v>
      </c>
      <c r="F79" s="297"/>
      <c r="G79" s="297"/>
      <c r="H79" s="297"/>
      <c r="L79" s="28"/>
    </row>
    <row r="80" spans="2:12" s="1" customFormat="1" ht="6.9" customHeight="1">
      <c r="B80" s="28"/>
      <c r="L80" s="28"/>
    </row>
    <row r="81" spans="2:65" s="1" customFormat="1" ht="12" customHeight="1">
      <c r="B81" s="28"/>
      <c r="C81" s="25" t="s">
        <v>19</v>
      </c>
      <c r="F81" s="23" t="str">
        <f>F14</f>
        <v>Šluknov</v>
      </c>
      <c r="I81" s="25" t="s">
        <v>21</v>
      </c>
      <c r="J81" s="45" t="str">
        <f>IF(J14="","",J14)</f>
        <v>4. 9. 2023</v>
      </c>
      <c r="L81" s="28"/>
    </row>
    <row r="82" spans="2:65" s="1" customFormat="1" ht="6.9" customHeight="1">
      <c r="B82" s="28"/>
      <c r="L82" s="28"/>
    </row>
    <row r="83" spans="2:65" s="1" customFormat="1" ht="15.15" customHeight="1">
      <c r="B83" s="28"/>
      <c r="C83" s="25" t="s">
        <v>23</v>
      </c>
      <c r="F83" s="23" t="str">
        <f>E17</f>
        <v>Město Šluknov</v>
      </c>
      <c r="I83" s="25" t="s">
        <v>29</v>
      </c>
      <c r="J83" s="26" t="str">
        <f>E23</f>
        <v xml:space="preserve"> </v>
      </c>
      <c r="L83" s="28"/>
    </row>
    <row r="84" spans="2:65" s="1" customFormat="1" ht="15.15" customHeight="1">
      <c r="B84" s="28"/>
      <c r="C84" s="25" t="s">
        <v>27</v>
      </c>
      <c r="F84" s="23" t="str">
        <f>IF(E20="","",E20)</f>
        <v xml:space="preserve"> </v>
      </c>
      <c r="I84" s="25" t="s">
        <v>31</v>
      </c>
      <c r="J84" s="26" t="str">
        <f>E26</f>
        <v xml:space="preserve"> </v>
      </c>
      <c r="L84" s="28"/>
    </row>
    <row r="85" spans="2:65" s="1" customFormat="1" ht="10.35" customHeight="1">
      <c r="B85" s="28"/>
      <c r="L85" s="28"/>
    </row>
    <row r="86" spans="2:65" s="10" customFormat="1" ht="29.25" customHeight="1">
      <c r="B86" s="107"/>
      <c r="C86" s="108" t="s">
        <v>124</v>
      </c>
      <c r="D86" s="109" t="s">
        <v>53</v>
      </c>
      <c r="E86" s="109" t="s">
        <v>49</v>
      </c>
      <c r="F86" s="109" t="s">
        <v>50</v>
      </c>
      <c r="G86" s="109" t="s">
        <v>125</v>
      </c>
      <c r="H86" s="109" t="s">
        <v>126</v>
      </c>
      <c r="I86" s="109" t="s">
        <v>127</v>
      </c>
      <c r="J86" s="109" t="s">
        <v>119</v>
      </c>
      <c r="K86" s="110" t="s">
        <v>128</v>
      </c>
      <c r="L86" s="107"/>
      <c r="M86" s="52" t="s">
        <v>3</v>
      </c>
      <c r="N86" s="53" t="s">
        <v>38</v>
      </c>
      <c r="O86" s="53" t="s">
        <v>129</v>
      </c>
      <c r="P86" s="53" t="s">
        <v>130</v>
      </c>
      <c r="Q86" s="53" t="s">
        <v>131</v>
      </c>
      <c r="R86" s="53" t="s">
        <v>132</v>
      </c>
      <c r="S86" s="53" t="s">
        <v>133</v>
      </c>
      <c r="T86" s="54" t="s">
        <v>134</v>
      </c>
    </row>
    <row r="87" spans="2:65" s="1" customFormat="1" ht="22.8" customHeight="1">
      <c r="B87" s="28"/>
      <c r="C87" s="57" t="s">
        <v>135</v>
      </c>
      <c r="J87" s="111">
        <f>BK87</f>
        <v>0</v>
      </c>
      <c r="L87" s="28"/>
      <c r="M87" s="55"/>
      <c r="N87" s="46"/>
      <c r="O87" s="46"/>
      <c r="P87" s="112">
        <f>P88</f>
        <v>176.76499999999993</v>
      </c>
      <c r="Q87" s="46"/>
      <c r="R87" s="112">
        <f>R88</f>
        <v>0</v>
      </c>
      <c r="S87" s="46"/>
      <c r="T87" s="113">
        <f>T88</f>
        <v>0</v>
      </c>
      <c r="AT87" s="16" t="s">
        <v>67</v>
      </c>
      <c r="AU87" s="16" t="s">
        <v>120</v>
      </c>
      <c r="BK87" s="114">
        <f>BK88</f>
        <v>0</v>
      </c>
    </row>
    <row r="88" spans="2:65" s="11" customFormat="1" ht="25.95" customHeight="1">
      <c r="B88" s="115"/>
      <c r="D88" s="116" t="s">
        <v>67</v>
      </c>
      <c r="E88" s="117" t="s">
        <v>136</v>
      </c>
      <c r="F88" s="117" t="s">
        <v>137</v>
      </c>
      <c r="J88" s="118">
        <f>BK88</f>
        <v>0</v>
      </c>
      <c r="L88" s="115"/>
      <c r="M88" s="119"/>
      <c r="P88" s="120">
        <f>P89</f>
        <v>176.76499999999993</v>
      </c>
      <c r="R88" s="120">
        <f>R89</f>
        <v>0</v>
      </c>
      <c r="T88" s="121">
        <f>T89</f>
        <v>0</v>
      </c>
      <c r="AR88" s="116" t="s">
        <v>75</v>
      </c>
      <c r="AT88" s="122" t="s">
        <v>67</v>
      </c>
      <c r="AU88" s="122" t="s">
        <v>68</v>
      </c>
      <c r="AY88" s="116" t="s">
        <v>138</v>
      </c>
      <c r="BK88" s="123">
        <f>BK89</f>
        <v>0</v>
      </c>
    </row>
    <row r="89" spans="2:65" s="11" customFormat="1" ht="22.8" customHeight="1">
      <c r="B89" s="115"/>
      <c r="D89" s="116" t="s">
        <v>67</v>
      </c>
      <c r="E89" s="124" t="s">
        <v>75</v>
      </c>
      <c r="F89" s="124" t="s">
        <v>139</v>
      </c>
      <c r="J89" s="125">
        <f>BK89</f>
        <v>0</v>
      </c>
      <c r="L89" s="115"/>
      <c r="M89" s="119"/>
      <c r="P89" s="120">
        <f>SUM(P90:P197)</f>
        <v>176.76499999999993</v>
      </c>
      <c r="R89" s="120">
        <f>SUM(R90:R197)</f>
        <v>0</v>
      </c>
      <c r="T89" s="121">
        <f>SUM(T90:T197)</f>
        <v>0</v>
      </c>
      <c r="AR89" s="116" t="s">
        <v>75</v>
      </c>
      <c r="AT89" s="122" t="s">
        <v>67</v>
      </c>
      <c r="AU89" s="122" t="s">
        <v>75</v>
      </c>
      <c r="AY89" s="116" t="s">
        <v>138</v>
      </c>
      <c r="BK89" s="123">
        <f>SUM(BK90:BK197)</f>
        <v>0</v>
      </c>
    </row>
    <row r="90" spans="2:65" s="1" customFormat="1" ht="37.799999999999997" customHeight="1">
      <c r="B90" s="126"/>
      <c r="C90" s="127" t="s">
        <v>75</v>
      </c>
      <c r="D90" s="127" t="s">
        <v>140</v>
      </c>
      <c r="E90" s="128" t="s">
        <v>141</v>
      </c>
      <c r="F90" s="129" t="s">
        <v>142</v>
      </c>
      <c r="G90" s="130" t="s">
        <v>143</v>
      </c>
      <c r="H90" s="131">
        <v>295</v>
      </c>
      <c r="I90" s="132"/>
      <c r="J90" s="132">
        <f>ROUND(I90*H90,2)</f>
        <v>0</v>
      </c>
      <c r="K90" s="129" t="s">
        <v>144</v>
      </c>
      <c r="L90" s="28"/>
      <c r="M90" s="133" t="s">
        <v>3</v>
      </c>
      <c r="N90" s="134" t="s">
        <v>39</v>
      </c>
      <c r="O90" s="135">
        <v>9.2999999999999999E-2</v>
      </c>
      <c r="P90" s="135">
        <f>O90*H90</f>
        <v>27.434999999999999</v>
      </c>
      <c r="Q90" s="135">
        <v>0</v>
      </c>
      <c r="R90" s="135">
        <f>Q90*H90</f>
        <v>0</v>
      </c>
      <c r="S90" s="135">
        <v>0</v>
      </c>
      <c r="T90" s="136">
        <f>S90*H90</f>
        <v>0</v>
      </c>
      <c r="AR90" s="137" t="s">
        <v>145</v>
      </c>
      <c r="AT90" s="137" t="s">
        <v>140</v>
      </c>
      <c r="AU90" s="137" t="s">
        <v>77</v>
      </c>
      <c r="AY90" s="16" t="s">
        <v>138</v>
      </c>
      <c r="BE90" s="138">
        <f>IF(N90="základní",J90,0)</f>
        <v>0</v>
      </c>
      <c r="BF90" s="138">
        <f>IF(N90="snížená",J90,0)</f>
        <v>0</v>
      </c>
      <c r="BG90" s="138">
        <f>IF(N90="zákl. přenesená",J90,0)</f>
        <v>0</v>
      </c>
      <c r="BH90" s="138">
        <f>IF(N90="sníž. přenesená",J90,0)</f>
        <v>0</v>
      </c>
      <c r="BI90" s="138">
        <f>IF(N90="nulová",J90,0)</f>
        <v>0</v>
      </c>
      <c r="BJ90" s="16" t="s">
        <v>75</v>
      </c>
      <c r="BK90" s="138">
        <f>ROUND(I90*H90,2)</f>
        <v>0</v>
      </c>
      <c r="BL90" s="16" t="s">
        <v>145</v>
      </c>
      <c r="BM90" s="137" t="s">
        <v>146</v>
      </c>
    </row>
    <row r="91" spans="2:65" s="1" customFormat="1" ht="28.8">
      <c r="B91" s="28"/>
      <c r="D91" s="139" t="s">
        <v>147</v>
      </c>
      <c r="F91" s="140" t="s">
        <v>148</v>
      </c>
      <c r="L91" s="28"/>
      <c r="M91" s="141"/>
      <c r="T91" s="49"/>
      <c r="AT91" s="16" t="s">
        <v>147</v>
      </c>
      <c r="AU91" s="16" t="s">
        <v>77</v>
      </c>
    </row>
    <row r="92" spans="2:65" s="1" customFormat="1">
      <c r="B92" s="28"/>
      <c r="D92" s="142" t="s">
        <v>149</v>
      </c>
      <c r="F92" s="143" t="s">
        <v>150</v>
      </c>
      <c r="L92" s="28"/>
      <c r="M92" s="141"/>
      <c r="T92" s="49"/>
      <c r="AT92" s="16" t="s">
        <v>149</v>
      </c>
      <c r="AU92" s="16" t="s">
        <v>77</v>
      </c>
    </row>
    <row r="93" spans="2:65" s="1" customFormat="1" ht="24.15" customHeight="1">
      <c r="B93" s="126"/>
      <c r="C93" s="127" t="s">
        <v>77</v>
      </c>
      <c r="D93" s="127" t="s">
        <v>140</v>
      </c>
      <c r="E93" s="128" t="s">
        <v>151</v>
      </c>
      <c r="F93" s="129" t="s">
        <v>152</v>
      </c>
      <c r="G93" s="130" t="s">
        <v>153</v>
      </c>
      <c r="H93" s="131">
        <v>52</v>
      </c>
      <c r="I93" s="132"/>
      <c r="J93" s="132">
        <f>ROUND(I93*H93,2)</f>
        <v>0</v>
      </c>
      <c r="K93" s="129" t="s">
        <v>144</v>
      </c>
      <c r="L93" s="28"/>
      <c r="M93" s="133" t="s">
        <v>3</v>
      </c>
      <c r="N93" s="134" t="s">
        <v>39</v>
      </c>
      <c r="O93" s="135">
        <v>0.49</v>
      </c>
      <c r="P93" s="135">
        <f>O93*H93</f>
        <v>25.48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145</v>
      </c>
      <c r="AT93" s="137" t="s">
        <v>140</v>
      </c>
      <c r="AU93" s="137" t="s">
        <v>77</v>
      </c>
      <c r="AY93" s="16" t="s">
        <v>138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6" t="s">
        <v>75</v>
      </c>
      <c r="BK93" s="138">
        <f>ROUND(I93*H93,2)</f>
        <v>0</v>
      </c>
      <c r="BL93" s="16" t="s">
        <v>145</v>
      </c>
      <c r="BM93" s="137" t="s">
        <v>154</v>
      </c>
    </row>
    <row r="94" spans="2:65" s="1" customFormat="1" ht="19.2">
      <c r="B94" s="28"/>
      <c r="D94" s="139" t="s">
        <v>147</v>
      </c>
      <c r="F94" s="140" t="s">
        <v>155</v>
      </c>
      <c r="L94" s="28"/>
      <c r="M94" s="141"/>
      <c r="T94" s="49"/>
      <c r="AT94" s="16" t="s">
        <v>147</v>
      </c>
      <c r="AU94" s="16" t="s">
        <v>77</v>
      </c>
    </row>
    <row r="95" spans="2:65" s="1" customFormat="1">
      <c r="B95" s="28"/>
      <c r="D95" s="142" t="s">
        <v>149</v>
      </c>
      <c r="F95" s="143" t="s">
        <v>156</v>
      </c>
      <c r="L95" s="28"/>
      <c r="M95" s="141"/>
      <c r="T95" s="49"/>
      <c r="AT95" s="16" t="s">
        <v>149</v>
      </c>
      <c r="AU95" s="16" t="s">
        <v>77</v>
      </c>
    </row>
    <row r="96" spans="2:65" s="1" customFormat="1" ht="24.15" customHeight="1">
      <c r="B96" s="126"/>
      <c r="C96" s="127" t="s">
        <v>157</v>
      </c>
      <c r="D96" s="127" t="s">
        <v>140</v>
      </c>
      <c r="E96" s="128" t="s">
        <v>158</v>
      </c>
      <c r="F96" s="129" t="s">
        <v>159</v>
      </c>
      <c r="G96" s="130" t="s">
        <v>153</v>
      </c>
      <c r="H96" s="131">
        <v>2</v>
      </c>
      <c r="I96" s="132"/>
      <c r="J96" s="132">
        <f>ROUND(I96*H96,2)</f>
        <v>0</v>
      </c>
      <c r="K96" s="129" t="s">
        <v>144</v>
      </c>
      <c r="L96" s="28"/>
      <c r="M96" s="133" t="s">
        <v>3</v>
      </c>
      <c r="N96" s="134" t="s">
        <v>39</v>
      </c>
      <c r="O96" s="135">
        <v>0.88</v>
      </c>
      <c r="P96" s="135">
        <f>O96*H96</f>
        <v>1.76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145</v>
      </c>
      <c r="AT96" s="137" t="s">
        <v>140</v>
      </c>
      <c r="AU96" s="137" t="s">
        <v>77</v>
      </c>
      <c r="AY96" s="16" t="s">
        <v>138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6" t="s">
        <v>75</v>
      </c>
      <c r="BK96" s="138">
        <f>ROUND(I96*H96,2)</f>
        <v>0</v>
      </c>
      <c r="BL96" s="16" t="s">
        <v>145</v>
      </c>
      <c r="BM96" s="137" t="s">
        <v>160</v>
      </c>
    </row>
    <row r="97" spans="2:65" s="1" customFormat="1" ht="19.2">
      <c r="B97" s="28"/>
      <c r="D97" s="139" t="s">
        <v>147</v>
      </c>
      <c r="F97" s="140" t="s">
        <v>161</v>
      </c>
      <c r="L97" s="28"/>
      <c r="M97" s="141"/>
      <c r="T97" s="49"/>
      <c r="AT97" s="16" t="s">
        <v>147</v>
      </c>
      <c r="AU97" s="16" t="s">
        <v>77</v>
      </c>
    </row>
    <row r="98" spans="2:65" s="1" customFormat="1">
      <c r="B98" s="28"/>
      <c r="D98" s="142" t="s">
        <v>149</v>
      </c>
      <c r="F98" s="143" t="s">
        <v>162</v>
      </c>
      <c r="L98" s="28"/>
      <c r="M98" s="141"/>
      <c r="T98" s="49"/>
      <c r="AT98" s="16" t="s">
        <v>149</v>
      </c>
      <c r="AU98" s="16" t="s">
        <v>77</v>
      </c>
    </row>
    <row r="99" spans="2:65" s="1" customFormat="1" ht="24.15" customHeight="1">
      <c r="B99" s="126"/>
      <c r="C99" s="127" t="s">
        <v>145</v>
      </c>
      <c r="D99" s="127" t="s">
        <v>140</v>
      </c>
      <c r="E99" s="128" t="s">
        <v>163</v>
      </c>
      <c r="F99" s="129" t="s">
        <v>164</v>
      </c>
      <c r="G99" s="130" t="s">
        <v>153</v>
      </c>
      <c r="H99" s="131">
        <v>1</v>
      </c>
      <c r="I99" s="132"/>
      <c r="J99" s="132">
        <f>ROUND(I99*H99,2)</f>
        <v>0</v>
      </c>
      <c r="K99" s="129" t="s">
        <v>144</v>
      </c>
      <c r="L99" s="28"/>
      <c r="M99" s="133" t="s">
        <v>3</v>
      </c>
      <c r="N99" s="134" t="s">
        <v>39</v>
      </c>
      <c r="O99" s="135">
        <v>1.42</v>
      </c>
      <c r="P99" s="135">
        <f>O99*H99</f>
        <v>1.42</v>
      </c>
      <c r="Q99" s="135">
        <v>0</v>
      </c>
      <c r="R99" s="135">
        <f>Q99*H99</f>
        <v>0</v>
      </c>
      <c r="S99" s="135">
        <v>0</v>
      </c>
      <c r="T99" s="136">
        <f>S99*H99</f>
        <v>0</v>
      </c>
      <c r="AR99" s="137" t="s">
        <v>145</v>
      </c>
      <c r="AT99" s="137" t="s">
        <v>140</v>
      </c>
      <c r="AU99" s="137" t="s">
        <v>77</v>
      </c>
      <c r="AY99" s="16" t="s">
        <v>138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6" t="s">
        <v>75</v>
      </c>
      <c r="BK99" s="138">
        <f>ROUND(I99*H99,2)</f>
        <v>0</v>
      </c>
      <c r="BL99" s="16" t="s">
        <v>145</v>
      </c>
      <c r="BM99" s="137" t="s">
        <v>165</v>
      </c>
    </row>
    <row r="100" spans="2:65" s="1" customFormat="1" ht="19.2">
      <c r="B100" s="28"/>
      <c r="D100" s="139" t="s">
        <v>147</v>
      </c>
      <c r="F100" s="140" t="s">
        <v>166</v>
      </c>
      <c r="L100" s="28"/>
      <c r="M100" s="141"/>
      <c r="T100" s="49"/>
      <c r="AT100" s="16" t="s">
        <v>147</v>
      </c>
      <c r="AU100" s="16" t="s">
        <v>77</v>
      </c>
    </row>
    <row r="101" spans="2:65" s="1" customFormat="1">
      <c r="B101" s="28"/>
      <c r="D101" s="142" t="s">
        <v>149</v>
      </c>
      <c r="F101" s="143" t="s">
        <v>167</v>
      </c>
      <c r="L101" s="28"/>
      <c r="M101" s="141"/>
      <c r="T101" s="49"/>
      <c r="AT101" s="16" t="s">
        <v>149</v>
      </c>
      <c r="AU101" s="16" t="s">
        <v>77</v>
      </c>
    </row>
    <row r="102" spans="2:65" s="1" customFormat="1" ht="24.15" customHeight="1">
      <c r="B102" s="126"/>
      <c r="C102" s="127" t="s">
        <v>168</v>
      </c>
      <c r="D102" s="127" t="s">
        <v>140</v>
      </c>
      <c r="E102" s="128" t="s">
        <v>169</v>
      </c>
      <c r="F102" s="129" t="s">
        <v>170</v>
      </c>
      <c r="G102" s="130" t="s">
        <v>153</v>
      </c>
      <c r="H102" s="131">
        <v>1</v>
      </c>
      <c r="I102" s="132"/>
      <c r="J102" s="132">
        <f>ROUND(I102*H102,2)</f>
        <v>0</v>
      </c>
      <c r="K102" s="129" t="s">
        <v>144</v>
      </c>
      <c r="L102" s="28"/>
      <c r="M102" s="133" t="s">
        <v>3</v>
      </c>
      <c r="N102" s="134" t="s">
        <v>39</v>
      </c>
      <c r="O102" s="135">
        <v>0.28000000000000003</v>
      </c>
      <c r="P102" s="135">
        <f>O102*H102</f>
        <v>0.28000000000000003</v>
      </c>
      <c r="Q102" s="135">
        <v>0</v>
      </c>
      <c r="R102" s="135">
        <f>Q102*H102</f>
        <v>0</v>
      </c>
      <c r="S102" s="135">
        <v>0</v>
      </c>
      <c r="T102" s="136">
        <f>S102*H102</f>
        <v>0</v>
      </c>
      <c r="AR102" s="137" t="s">
        <v>145</v>
      </c>
      <c r="AT102" s="137" t="s">
        <v>140</v>
      </c>
      <c r="AU102" s="137" t="s">
        <v>77</v>
      </c>
      <c r="AY102" s="16" t="s">
        <v>138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6" t="s">
        <v>75</v>
      </c>
      <c r="BK102" s="138">
        <f>ROUND(I102*H102,2)</f>
        <v>0</v>
      </c>
      <c r="BL102" s="16" t="s">
        <v>145</v>
      </c>
      <c r="BM102" s="137" t="s">
        <v>171</v>
      </c>
    </row>
    <row r="103" spans="2:65" s="1" customFormat="1" ht="28.8">
      <c r="B103" s="28"/>
      <c r="D103" s="139" t="s">
        <v>147</v>
      </c>
      <c r="F103" s="140" t="s">
        <v>172</v>
      </c>
      <c r="L103" s="28"/>
      <c r="M103" s="141"/>
      <c r="T103" s="49"/>
      <c r="AT103" s="16" t="s">
        <v>147</v>
      </c>
      <c r="AU103" s="16" t="s">
        <v>77</v>
      </c>
    </row>
    <row r="104" spans="2:65" s="1" customFormat="1">
      <c r="B104" s="28"/>
      <c r="D104" s="142" t="s">
        <v>149</v>
      </c>
      <c r="F104" s="143" t="s">
        <v>173</v>
      </c>
      <c r="L104" s="28"/>
      <c r="M104" s="141"/>
      <c r="T104" s="49"/>
      <c r="AT104" s="16" t="s">
        <v>149</v>
      </c>
      <c r="AU104" s="16" t="s">
        <v>77</v>
      </c>
    </row>
    <row r="105" spans="2:65" s="1" customFormat="1" ht="24.15" customHeight="1">
      <c r="B105" s="126"/>
      <c r="C105" s="127" t="s">
        <v>174</v>
      </c>
      <c r="D105" s="127" t="s">
        <v>140</v>
      </c>
      <c r="E105" s="128" t="s">
        <v>175</v>
      </c>
      <c r="F105" s="129" t="s">
        <v>176</v>
      </c>
      <c r="G105" s="130" t="s">
        <v>153</v>
      </c>
      <c r="H105" s="131">
        <v>9</v>
      </c>
      <c r="I105" s="132"/>
      <c r="J105" s="132">
        <f>ROUND(I105*H105,2)</f>
        <v>0</v>
      </c>
      <c r="K105" s="129" t="s">
        <v>144</v>
      </c>
      <c r="L105" s="28"/>
      <c r="M105" s="133" t="s">
        <v>3</v>
      </c>
      <c r="N105" s="134" t="s">
        <v>39</v>
      </c>
      <c r="O105" s="135">
        <v>0.55000000000000004</v>
      </c>
      <c r="P105" s="135">
        <f>O105*H105</f>
        <v>4.95</v>
      </c>
      <c r="Q105" s="135">
        <v>0</v>
      </c>
      <c r="R105" s="135">
        <f>Q105*H105</f>
        <v>0</v>
      </c>
      <c r="S105" s="135">
        <v>0</v>
      </c>
      <c r="T105" s="136">
        <f>S105*H105</f>
        <v>0</v>
      </c>
      <c r="AR105" s="137" t="s">
        <v>145</v>
      </c>
      <c r="AT105" s="137" t="s">
        <v>140</v>
      </c>
      <c r="AU105" s="137" t="s">
        <v>77</v>
      </c>
      <c r="AY105" s="16" t="s">
        <v>138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6" t="s">
        <v>75</v>
      </c>
      <c r="BK105" s="138">
        <f>ROUND(I105*H105,2)</f>
        <v>0</v>
      </c>
      <c r="BL105" s="16" t="s">
        <v>145</v>
      </c>
      <c r="BM105" s="137" t="s">
        <v>177</v>
      </c>
    </row>
    <row r="106" spans="2:65" s="1" customFormat="1" ht="28.8">
      <c r="B106" s="28"/>
      <c r="D106" s="139" t="s">
        <v>147</v>
      </c>
      <c r="F106" s="140" t="s">
        <v>178</v>
      </c>
      <c r="L106" s="28"/>
      <c r="M106" s="141"/>
      <c r="T106" s="49"/>
      <c r="AT106" s="16" t="s">
        <v>147</v>
      </c>
      <c r="AU106" s="16" t="s">
        <v>77</v>
      </c>
    </row>
    <row r="107" spans="2:65" s="1" customFormat="1">
      <c r="B107" s="28"/>
      <c r="D107" s="142" t="s">
        <v>149</v>
      </c>
      <c r="F107" s="143" t="s">
        <v>179</v>
      </c>
      <c r="L107" s="28"/>
      <c r="M107" s="141"/>
      <c r="T107" s="49"/>
      <c r="AT107" s="16" t="s">
        <v>149</v>
      </c>
      <c r="AU107" s="16" t="s">
        <v>77</v>
      </c>
    </row>
    <row r="108" spans="2:65" s="1" customFormat="1" ht="24.15" customHeight="1">
      <c r="B108" s="126"/>
      <c r="C108" s="127" t="s">
        <v>180</v>
      </c>
      <c r="D108" s="127" t="s">
        <v>140</v>
      </c>
      <c r="E108" s="128" t="s">
        <v>181</v>
      </c>
      <c r="F108" s="129" t="s">
        <v>182</v>
      </c>
      <c r="G108" s="130" t="s">
        <v>153</v>
      </c>
      <c r="H108" s="131">
        <v>1</v>
      </c>
      <c r="I108" s="132"/>
      <c r="J108" s="132">
        <f>ROUND(I108*H108,2)</f>
        <v>0</v>
      </c>
      <c r="K108" s="129" t="s">
        <v>144</v>
      </c>
      <c r="L108" s="28"/>
      <c r="M108" s="133" t="s">
        <v>3</v>
      </c>
      <c r="N108" s="134" t="s">
        <v>39</v>
      </c>
      <c r="O108" s="135">
        <v>0.88</v>
      </c>
      <c r="P108" s="135">
        <f>O108*H108</f>
        <v>0.88</v>
      </c>
      <c r="Q108" s="135">
        <v>0</v>
      </c>
      <c r="R108" s="135">
        <f>Q108*H108</f>
        <v>0</v>
      </c>
      <c r="S108" s="135">
        <v>0</v>
      </c>
      <c r="T108" s="136">
        <f>S108*H108</f>
        <v>0</v>
      </c>
      <c r="AR108" s="137" t="s">
        <v>145</v>
      </c>
      <c r="AT108" s="137" t="s">
        <v>140</v>
      </c>
      <c r="AU108" s="137" t="s">
        <v>77</v>
      </c>
      <c r="AY108" s="16" t="s">
        <v>138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6" t="s">
        <v>75</v>
      </c>
      <c r="BK108" s="138">
        <f>ROUND(I108*H108,2)</f>
        <v>0</v>
      </c>
      <c r="BL108" s="16" t="s">
        <v>145</v>
      </c>
      <c r="BM108" s="137" t="s">
        <v>183</v>
      </c>
    </row>
    <row r="109" spans="2:65" s="1" customFormat="1" ht="28.8">
      <c r="B109" s="28"/>
      <c r="D109" s="139" t="s">
        <v>147</v>
      </c>
      <c r="F109" s="140" t="s">
        <v>184</v>
      </c>
      <c r="L109" s="28"/>
      <c r="M109" s="141"/>
      <c r="T109" s="49"/>
      <c r="AT109" s="16" t="s">
        <v>147</v>
      </c>
      <c r="AU109" s="16" t="s">
        <v>77</v>
      </c>
    </row>
    <row r="110" spans="2:65" s="1" customFormat="1">
      <c r="B110" s="28"/>
      <c r="D110" s="142" t="s">
        <v>149</v>
      </c>
      <c r="F110" s="143" t="s">
        <v>185</v>
      </c>
      <c r="L110" s="28"/>
      <c r="M110" s="141"/>
      <c r="T110" s="49"/>
      <c r="AT110" s="16" t="s">
        <v>149</v>
      </c>
      <c r="AU110" s="16" t="s">
        <v>77</v>
      </c>
    </row>
    <row r="111" spans="2:65" s="1" customFormat="1" ht="21.75" customHeight="1">
      <c r="B111" s="126"/>
      <c r="C111" s="127" t="s">
        <v>186</v>
      </c>
      <c r="D111" s="127" t="s">
        <v>140</v>
      </c>
      <c r="E111" s="128" t="s">
        <v>187</v>
      </c>
      <c r="F111" s="129" t="s">
        <v>188</v>
      </c>
      <c r="G111" s="130" t="s">
        <v>153</v>
      </c>
      <c r="H111" s="131">
        <v>53</v>
      </c>
      <c r="I111" s="132"/>
      <c r="J111" s="132">
        <f>ROUND(I111*H111,2)</f>
        <v>0</v>
      </c>
      <c r="K111" s="129" t="s">
        <v>144</v>
      </c>
      <c r="L111" s="28"/>
      <c r="M111" s="133" t="s">
        <v>3</v>
      </c>
      <c r="N111" s="134" t="s">
        <v>39</v>
      </c>
      <c r="O111" s="135">
        <v>0.38900000000000001</v>
      </c>
      <c r="P111" s="135">
        <f>O111*H111</f>
        <v>20.617000000000001</v>
      </c>
      <c r="Q111" s="135">
        <v>0</v>
      </c>
      <c r="R111" s="135">
        <f>Q111*H111</f>
        <v>0</v>
      </c>
      <c r="S111" s="135">
        <v>0</v>
      </c>
      <c r="T111" s="136">
        <f>S111*H111</f>
        <v>0</v>
      </c>
      <c r="AR111" s="137" t="s">
        <v>145</v>
      </c>
      <c r="AT111" s="137" t="s">
        <v>140</v>
      </c>
      <c r="AU111" s="137" t="s">
        <v>77</v>
      </c>
      <c r="AY111" s="16" t="s">
        <v>138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6" t="s">
        <v>75</v>
      </c>
      <c r="BK111" s="138">
        <f>ROUND(I111*H111,2)</f>
        <v>0</v>
      </c>
      <c r="BL111" s="16" t="s">
        <v>145</v>
      </c>
      <c r="BM111" s="137" t="s">
        <v>189</v>
      </c>
    </row>
    <row r="112" spans="2:65" s="1" customFormat="1" ht="19.2">
      <c r="B112" s="28"/>
      <c r="D112" s="139" t="s">
        <v>147</v>
      </c>
      <c r="F112" s="140" t="s">
        <v>190</v>
      </c>
      <c r="L112" s="28"/>
      <c r="M112" s="141"/>
      <c r="T112" s="49"/>
      <c r="AT112" s="16" t="s">
        <v>147</v>
      </c>
      <c r="AU112" s="16" t="s">
        <v>77</v>
      </c>
    </row>
    <row r="113" spans="2:65" s="1" customFormat="1">
      <c r="B113" s="28"/>
      <c r="D113" s="142" t="s">
        <v>149</v>
      </c>
      <c r="F113" s="143" t="s">
        <v>191</v>
      </c>
      <c r="L113" s="28"/>
      <c r="M113" s="141"/>
      <c r="T113" s="49"/>
      <c r="AT113" s="16" t="s">
        <v>149</v>
      </c>
      <c r="AU113" s="16" t="s">
        <v>77</v>
      </c>
    </row>
    <row r="114" spans="2:65" s="1" customFormat="1" ht="21.75" customHeight="1">
      <c r="B114" s="126"/>
      <c r="C114" s="127" t="s">
        <v>192</v>
      </c>
      <c r="D114" s="127" t="s">
        <v>140</v>
      </c>
      <c r="E114" s="128" t="s">
        <v>193</v>
      </c>
      <c r="F114" s="129" t="s">
        <v>194</v>
      </c>
      <c r="G114" s="130" t="s">
        <v>153</v>
      </c>
      <c r="H114" s="131">
        <v>11</v>
      </c>
      <c r="I114" s="132"/>
      <c r="J114" s="132">
        <f>ROUND(I114*H114,2)</f>
        <v>0</v>
      </c>
      <c r="K114" s="129" t="s">
        <v>144</v>
      </c>
      <c r="L114" s="28"/>
      <c r="M114" s="133" t="s">
        <v>3</v>
      </c>
      <c r="N114" s="134" t="s">
        <v>39</v>
      </c>
      <c r="O114" s="135">
        <v>0.73399999999999999</v>
      </c>
      <c r="P114" s="135">
        <f>O114*H114</f>
        <v>8.0739999999999998</v>
      </c>
      <c r="Q114" s="135">
        <v>0</v>
      </c>
      <c r="R114" s="135">
        <f>Q114*H114</f>
        <v>0</v>
      </c>
      <c r="S114" s="135">
        <v>0</v>
      </c>
      <c r="T114" s="136">
        <f>S114*H114</f>
        <v>0</v>
      </c>
      <c r="AR114" s="137" t="s">
        <v>145</v>
      </c>
      <c r="AT114" s="137" t="s">
        <v>140</v>
      </c>
      <c r="AU114" s="137" t="s">
        <v>77</v>
      </c>
      <c r="AY114" s="16" t="s">
        <v>138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6" t="s">
        <v>75</v>
      </c>
      <c r="BK114" s="138">
        <f>ROUND(I114*H114,2)</f>
        <v>0</v>
      </c>
      <c r="BL114" s="16" t="s">
        <v>145</v>
      </c>
      <c r="BM114" s="137" t="s">
        <v>195</v>
      </c>
    </row>
    <row r="115" spans="2:65" s="1" customFormat="1" ht="19.2">
      <c r="B115" s="28"/>
      <c r="D115" s="139" t="s">
        <v>147</v>
      </c>
      <c r="F115" s="140" t="s">
        <v>196</v>
      </c>
      <c r="L115" s="28"/>
      <c r="M115" s="141"/>
      <c r="T115" s="49"/>
      <c r="AT115" s="16" t="s">
        <v>147</v>
      </c>
      <c r="AU115" s="16" t="s">
        <v>77</v>
      </c>
    </row>
    <row r="116" spans="2:65" s="1" customFormat="1">
      <c r="B116" s="28"/>
      <c r="D116" s="142" t="s">
        <v>149</v>
      </c>
      <c r="F116" s="143" t="s">
        <v>197</v>
      </c>
      <c r="L116" s="28"/>
      <c r="M116" s="141"/>
      <c r="T116" s="49"/>
      <c r="AT116" s="16" t="s">
        <v>149</v>
      </c>
      <c r="AU116" s="16" t="s">
        <v>77</v>
      </c>
    </row>
    <row r="117" spans="2:65" s="1" customFormat="1" ht="21.75" customHeight="1">
      <c r="B117" s="126"/>
      <c r="C117" s="127" t="s">
        <v>198</v>
      </c>
      <c r="D117" s="127" t="s">
        <v>140</v>
      </c>
      <c r="E117" s="128" t="s">
        <v>199</v>
      </c>
      <c r="F117" s="129" t="s">
        <v>200</v>
      </c>
      <c r="G117" s="130" t="s">
        <v>153</v>
      </c>
      <c r="H117" s="131">
        <v>2</v>
      </c>
      <c r="I117" s="132"/>
      <c r="J117" s="132">
        <f>ROUND(I117*H117,2)</f>
        <v>0</v>
      </c>
      <c r="K117" s="129" t="s">
        <v>144</v>
      </c>
      <c r="L117" s="28"/>
      <c r="M117" s="133" t="s">
        <v>3</v>
      </c>
      <c r="N117" s="134" t="s">
        <v>39</v>
      </c>
      <c r="O117" s="135">
        <v>1.175</v>
      </c>
      <c r="P117" s="135">
        <f>O117*H117</f>
        <v>2.35</v>
      </c>
      <c r="Q117" s="135">
        <v>0</v>
      </c>
      <c r="R117" s="135">
        <f>Q117*H117</f>
        <v>0</v>
      </c>
      <c r="S117" s="135">
        <v>0</v>
      </c>
      <c r="T117" s="136">
        <f>S117*H117</f>
        <v>0</v>
      </c>
      <c r="AR117" s="137" t="s">
        <v>145</v>
      </c>
      <c r="AT117" s="137" t="s">
        <v>140</v>
      </c>
      <c r="AU117" s="137" t="s">
        <v>77</v>
      </c>
      <c r="AY117" s="16" t="s">
        <v>138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6" t="s">
        <v>75</v>
      </c>
      <c r="BK117" s="138">
        <f>ROUND(I117*H117,2)</f>
        <v>0</v>
      </c>
      <c r="BL117" s="16" t="s">
        <v>145</v>
      </c>
      <c r="BM117" s="137" t="s">
        <v>201</v>
      </c>
    </row>
    <row r="118" spans="2:65" s="1" customFormat="1" ht="19.2">
      <c r="B118" s="28"/>
      <c r="D118" s="139" t="s">
        <v>147</v>
      </c>
      <c r="F118" s="140" t="s">
        <v>202</v>
      </c>
      <c r="L118" s="28"/>
      <c r="M118" s="141"/>
      <c r="T118" s="49"/>
      <c r="AT118" s="16" t="s">
        <v>147</v>
      </c>
      <c r="AU118" s="16" t="s">
        <v>77</v>
      </c>
    </row>
    <row r="119" spans="2:65" s="1" customFormat="1">
      <c r="B119" s="28"/>
      <c r="D119" s="142" t="s">
        <v>149</v>
      </c>
      <c r="F119" s="143" t="s">
        <v>203</v>
      </c>
      <c r="L119" s="28"/>
      <c r="M119" s="141"/>
      <c r="T119" s="49"/>
      <c r="AT119" s="16" t="s">
        <v>149</v>
      </c>
      <c r="AU119" s="16" t="s">
        <v>77</v>
      </c>
    </row>
    <row r="120" spans="2:65" s="1" customFormat="1" ht="24.15" customHeight="1">
      <c r="B120" s="126"/>
      <c r="C120" s="127" t="s">
        <v>204</v>
      </c>
      <c r="D120" s="127" t="s">
        <v>140</v>
      </c>
      <c r="E120" s="128" t="s">
        <v>205</v>
      </c>
      <c r="F120" s="129" t="s">
        <v>206</v>
      </c>
      <c r="G120" s="130" t="s">
        <v>153</v>
      </c>
      <c r="H120" s="131">
        <v>52</v>
      </c>
      <c r="I120" s="132"/>
      <c r="J120" s="132">
        <f>ROUND(I120*H120,2)</f>
        <v>0</v>
      </c>
      <c r="K120" s="129" t="s">
        <v>144</v>
      </c>
      <c r="L120" s="28"/>
      <c r="M120" s="133" t="s">
        <v>3</v>
      </c>
      <c r="N120" s="134" t="s">
        <v>39</v>
      </c>
      <c r="O120" s="135">
        <v>5.7000000000000002E-2</v>
      </c>
      <c r="P120" s="135">
        <f>O120*H120</f>
        <v>2.964</v>
      </c>
      <c r="Q120" s="135">
        <v>0</v>
      </c>
      <c r="R120" s="135">
        <f>Q120*H120</f>
        <v>0</v>
      </c>
      <c r="S120" s="135">
        <v>0</v>
      </c>
      <c r="T120" s="136">
        <f>S120*H120</f>
        <v>0</v>
      </c>
      <c r="AR120" s="137" t="s">
        <v>145</v>
      </c>
      <c r="AT120" s="137" t="s">
        <v>140</v>
      </c>
      <c r="AU120" s="137" t="s">
        <v>77</v>
      </c>
      <c r="AY120" s="16" t="s">
        <v>138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6" t="s">
        <v>75</v>
      </c>
      <c r="BK120" s="138">
        <f>ROUND(I120*H120,2)</f>
        <v>0</v>
      </c>
      <c r="BL120" s="16" t="s">
        <v>145</v>
      </c>
      <c r="BM120" s="137" t="s">
        <v>207</v>
      </c>
    </row>
    <row r="121" spans="2:65" s="1" customFormat="1" ht="28.8">
      <c r="B121" s="28"/>
      <c r="D121" s="139" t="s">
        <v>147</v>
      </c>
      <c r="F121" s="140" t="s">
        <v>208</v>
      </c>
      <c r="L121" s="28"/>
      <c r="M121" s="141"/>
      <c r="T121" s="49"/>
      <c r="AT121" s="16" t="s">
        <v>147</v>
      </c>
      <c r="AU121" s="16" t="s">
        <v>77</v>
      </c>
    </row>
    <row r="122" spans="2:65" s="1" customFormat="1">
      <c r="B122" s="28"/>
      <c r="D122" s="142" t="s">
        <v>149</v>
      </c>
      <c r="F122" s="143" t="s">
        <v>209</v>
      </c>
      <c r="L122" s="28"/>
      <c r="M122" s="141"/>
      <c r="T122" s="49"/>
      <c r="AT122" s="16" t="s">
        <v>149</v>
      </c>
      <c r="AU122" s="16" t="s">
        <v>77</v>
      </c>
    </row>
    <row r="123" spans="2:65" s="1" customFormat="1" ht="24.15" customHeight="1">
      <c r="B123" s="126"/>
      <c r="C123" s="127" t="s">
        <v>210</v>
      </c>
      <c r="D123" s="127" t="s">
        <v>140</v>
      </c>
      <c r="E123" s="128" t="s">
        <v>211</v>
      </c>
      <c r="F123" s="129" t="s">
        <v>212</v>
      </c>
      <c r="G123" s="130" t="s">
        <v>153</v>
      </c>
      <c r="H123" s="131">
        <v>2</v>
      </c>
      <c r="I123" s="132"/>
      <c r="J123" s="132">
        <f>ROUND(I123*H123,2)</f>
        <v>0</v>
      </c>
      <c r="K123" s="129" t="s">
        <v>144</v>
      </c>
      <c r="L123" s="28"/>
      <c r="M123" s="133" t="s">
        <v>3</v>
      </c>
      <c r="N123" s="134" t="s">
        <v>39</v>
      </c>
      <c r="O123" s="135">
        <v>0.314</v>
      </c>
      <c r="P123" s="135">
        <f>O123*H123</f>
        <v>0.628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145</v>
      </c>
      <c r="AT123" s="137" t="s">
        <v>140</v>
      </c>
      <c r="AU123" s="137" t="s">
        <v>77</v>
      </c>
      <c r="AY123" s="16" t="s">
        <v>138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6" t="s">
        <v>75</v>
      </c>
      <c r="BK123" s="138">
        <f>ROUND(I123*H123,2)</f>
        <v>0</v>
      </c>
      <c r="BL123" s="16" t="s">
        <v>145</v>
      </c>
      <c r="BM123" s="137" t="s">
        <v>213</v>
      </c>
    </row>
    <row r="124" spans="2:65" s="1" customFormat="1" ht="28.8">
      <c r="B124" s="28"/>
      <c r="D124" s="139" t="s">
        <v>147</v>
      </c>
      <c r="F124" s="140" t="s">
        <v>214</v>
      </c>
      <c r="L124" s="28"/>
      <c r="M124" s="141"/>
      <c r="T124" s="49"/>
      <c r="AT124" s="16" t="s">
        <v>147</v>
      </c>
      <c r="AU124" s="16" t="s">
        <v>77</v>
      </c>
    </row>
    <row r="125" spans="2:65" s="1" customFormat="1">
      <c r="B125" s="28"/>
      <c r="D125" s="142" t="s">
        <v>149</v>
      </c>
      <c r="F125" s="143" t="s">
        <v>215</v>
      </c>
      <c r="L125" s="28"/>
      <c r="M125" s="141"/>
      <c r="T125" s="49"/>
      <c r="AT125" s="16" t="s">
        <v>149</v>
      </c>
      <c r="AU125" s="16" t="s">
        <v>77</v>
      </c>
    </row>
    <row r="126" spans="2:65" s="1" customFormat="1" ht="24.15" customHeight="1">
      <c r="B126" s="126"/>
      <c r="C126" s="127" t="s">
        <v>216</v>
      </c>
      <c r="D126" s="127" t="s">
        <v>140</v>
      </c>
      <c r="E126" s="128" t="s">
        <v>217</v>
      </c>
      <c r="F126" s="129" t="s">
        <v>218</v>
      </c>
      <c r="G126" s="130" t="s">
        <v>153</v>
      </c>
      <c r="H126" s="131">
        <v>1</v>
      </c>
      <c r="I126" s="132"/>
      <c r="J126" s="132">
        <f>ROUND(I126*H126,2)</f>
        <v>0</v>
      </c>
      <c r="K126" s="129" t="s">
        <v>144</v>
      </c>
      <c r="L126" s="28"/>
      <c r="M126" s="133" t="s">
        <v>3</v>
      </c>
      <c r="N126" s="134" t="s">
        <v>39</v>
      </c>
      <c r="O126" s="135">
        <v>0.84699999999999998</v>
      </c>
      <c r="P126" s="135">
        <f>O126*H126</f>
        <v>0.84699999999999998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145</v>
      </c>
      <c r="AT126" s="137" t="s">
        <v>140</v>
      </c>
      <c r="AU126" s="137" t="s">
        <v>77</v>
      </c>
      <c r="AY126" s="16" t="s">
        <v>138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6" t="s">
        <v>75</v>
      </c>
      <c r="BK126" s="138">
        <f>ROUND(I126*H126,2)</f>
        <v>0</v>
      </c>
      <c r="BL126" s="16" t="s">
        <v>145</v>
      </c>
      <c r="BM126" s="137" t="s">
        <v>219</v>
      </c>
    </row>
    <row r="127" spans="2:65" s="1" customFormat="1" ht="28.8">
      <c r="B127" s="28"/>
      <c r="D127" s="139" t="s">
        <v>147</v>
      </c>
      <c r="F127" s="140" t="s">
        <v>220</v>
      </c>
      <c r="L127" s="28"/>
      <c r="M127" s="141"/>
      <c r="T127" s="49"/>
      <c r="AT127" s="16" t="s">
        <v>147</v>
      </c>
      <c r="AU127" s="16" t="s">
        <v>77</v>
      </c>
    </row>
    <row r="128" spans="2:65" s="1" customFormat="1">
      <c r="B128" s="28"/>
      <c r="D128" s="142" t="s">
        <v>149</v>
      </c>
      <c r="F128" s="143" t="s">
        <v>221</v>
      </c>
      <c r="L128" s="28"/>
      <c r="M128" s="141"/>
      <c r="T128" s="49"/>
      <c r="AT128" s="16" t="s">
        <v>149</v>
      </c>
      <c r="AU128" s="16" t="s">
        <v>77</v>
      </c>
    </row>
    <row r="129" spans="2:65" s="1" customFormat="1" ht="24.15" customHeight="1">
      <c r="B129" s="126"/>
      <c r="C129" s="127" t="s">
        <v>222</v>
      </c>
      <c r="D129" s="127" t="s">
        <v>140</v>
      </c>
      <c r="E129" s="128" t="s">
        <v>223</v>
      </c>
      <c r="F129" s="129" t="s">
        <v>224</v>
      </c>
      <c r="G129" s="130" t="s">
        <v>153</v>
      </c>
      <c r="H129" s="131">
        <v>1</v>
      </c>
      <c r="I129" s="132"/>
      <c r="J129" s="132">
        <f>ROUND(I129*H129,2)</f>
        <v>0</v>
      </c>
      <c r="K129" s="129" t="s">
        <v>144</v>
      </c>
      <c r="L129" s="28"/>
      <c r="M129" s="133" t="s">
        <v>3</v>
      </c>
      <c r="N129" s="134" t="s">
        <v>39</v>
      </c>
      <c r="O129" s="135">
        <v>7.1999999999999995E-2</v>
      </c>
      <c r="P129" s="135">
        <f>O129*H129</f>
        <v>7.1999999999999995E-2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145</v>
      </c>
      <c r="AT129" s="137" t="s">
        <v>140</v>
      </c>
      <c r="AU129" s="137" t="s">
        <v>77</v>
      </c>
      <c r="AY129" s="16" t="s">
        <v>138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6" t="s">
        <v>75</v>
      </c>
      <c r="BK129" s="138">
        <f>ROUND(I129*H129,2)</f>
        <v>0</v>
      </c>
      <c r="BL129" s="16" t="s">
        <v>145</v>
      </c>
      <c r="BM129" s="137" t="s">
        <v>225</v>
      </c>
    </row>
    <row r="130" spans="2:65" s="1" customFormat="1" ht="28.8">
      <c r="B130" s="28"/>
      <c r="D130" s="139" t="s">
        <v>147</v>
      </c>
      <c r="F130" s="140" t="s">
        <v>226</v>
      </c>
      <c r="L130" s="28"/>
      <c r="M130" s="141"/>
      <c r="T130" s="49"/>
      <c r="AT130" s="16" t="s">
        <v>147</v>
      </c>
      <c r="AU130" s="16" t="s">
        <v>77</v>
      </c>
    </row>
    <row r="131" spans="2:65" s="1" customFormat="1">
      <c r="B131" s="28"/>
      <c r="D131" s="142" t="s">
        <v>149</v>
      </c>
      <c r="F131" s="143" t="s">
        <v>227</v>
      </c>
      <c r="L131" s="28"/>
      <c r="M131" s="141"/>
      <c r="T131" s="49"/>
      <c r="AT131" s="16" t="s">
        <v>149</v>
      </c>
      <c r="AU131" s="16" t="s">
        <v>77</v>
      </c>
    </row>
    <row r="132" spans="2:65" s="1" customFormat="1" ht="24.15" customHeight="1">
      <c r="B132" s="126"/>
      <c r="C132" s="127" t="s">
        <v>9</v>
      </c>
      <c r="D132" s="127" t="s">
        <v>140</v>
      </c>
      <c r="E132" s="128" t="s">
        <v>228</v>
      </c>
      <c r="F132" s="129" t="s">
        <v>229</v>
      </c>
      <c r="G132" s="130" t="s">
        <v>153</v>
      </c>
      <c r="H132" s="131">
        <v>52</v>
      </c>
      <c r="I132" s="132"/>
      <c r="J132" s="132">
        <f>ROUND(I132*H132,2)</f>
        <v>0</v>
      </c>
      <c r="K132" s="129" t="s">
        <v>144</v>
      </c>
      <c r="L132" s="28"/>
      <c r="M132" s="133" t="s">
        <v>3</v>
      </c>
      <c r="N132" s="134" t="s">
        <v>39</v>
      </c>
      <c r="O132" s="135">
        <v>0.62</v>
      </c>
      <c r="P132" s="135">
        <f>O132*H132</f>
        <v>32.24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145</v>
      </c>
      <c r="AT132" s="137" t="s">
        <v>140</v>
      </c>
      <c r="AU132" s="137" t="s">
        <v>77</v>
      </c>
      <c r="AY132" s="16" t="s">
        <v>138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6" t="s">
        <v>75</v>
      </c>
      <c r="BK132" s="138">
        <f>ROUND(I132*H132,2)</f>
        <v>0</v>
      </c>
      <c r="BL132" s="16" t="s">
        <v>145</v>
      </c>
      <c r="BM132" s="137" t="s">
        <v>230</v>
      </c>
    </row>
    <row r="133" spans="2:65" s="1" customFormat="1" ht="28.8">
      <c r="B133" s="28"/>
      <c r="D133" s="139" t="s">
        <v>147</v>
      </c>
      <c r="F133" s="140" t="s">
        <v>231</v>
      </c>
      <c r="L133" s="28"/>
      <c r="M133" s="141"/>
      <c r="T133" s="49"/>
      <c r="AT133" s="16" t="s">
        <v>147</v>
      </c>
      <c r="AU133" s="16" t="s">
        <v>77</v>
      </c>
    </row>
    <row r="134" spans="2:65" s="1" customFormat="1">
      <c r="B134" s="28"/>
      <c r="D134" s="142" t="s">
        <v>149</v>
      </c>
      <c r="F134" s="143" t="s">
        <v>232</v>
      </c>
      <c r="L134" s="28"/>
      <c r="M134" s="141"/>
      <c r="T134" s="49"/>
      <c r="AT134" s="16" t="s">
        <v>149</v>
      </c>
      <c r="AU134" s="16" t="s">
        <v>77</v>
      </c>
    </row>
    <row r="135" spans="2:65" s="1" customFormat="1" ht="24.15" customHeight="1">
      <c r="B135" s="126"/>
      <c r="C135" s="127" t="s">
        <v>233</v>
      </c>
      <c r="D135" s="127" t="s">
        <v>140</v>
      </c>
      <c r="E135" s="128" t="s">
        <v>234</v>
      </c>
      <c r="F135" s="129" t="s">
        <v>235</v>
      </c>
      <c r="G135" s="130" t="s">
        <v>153</v>
      </c>
      <c r="H135" s="131">
        <v>2</v>
      </c>
      <c r="I135" s="132"/>
      <c r="J135" s="132">
        <f>ROUND(I135*H135,2)</f>
        <v>0</v>
      </c>
      <c r="K135" s="129" t="s">
        <v>144</v>
      </c>
      <c r="L135" s="28"/>
      <c r="M135" s="133" t="s">
        <v>3</v>
      </c>
      <c r="N135" s="134" t="s">
        <v>39</v>
      </c>
      <c r="O135" s="135">
        <v>1.24</v>
      </c>
      <c r="P135" s="135">
        <f>O135*H135</f>
        <v>2.48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145</v>
      </c>
      <c r="AT135" s="137" t="s">
        <v>140</v>
      </c>
      <c r="AU135" s="137" t="s">
        <v>77</v>
      </c>
      <c r="AY135" s="16" t="s">
        <v>138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6" t="s">
        <v>75</v>
      </c>
      <c r="BK135" s="138">
        <f>ROUND(I135*H135,2)</f>
        <v>0</v>
      </c>
      <c r="BL135" s="16" t="s">
        <v>145</v>
      </c>
      <c r="BM135" s="137" t="s">
        <v>236</v>
      </c>
    </row>
    <row r="136" spans="2:65" s="1" customFormat="1" ht="28.8">
      <c r="B136" s="28"/>
      <c r="D136" s="139" t="s">
        <v>147</v>
      </c>
      <c r="F136" s="140" t="s">
        <v>237</v>
      </c>
      <c r="L136" s="28"/>
      <c r="M136" s="141"/>
      <c r="T136" s="49"/>
      <c r="AT136" s="16" t="s">
        <v>147</v>
      </c>
      <c r="AU136" s="16" t="s">
        <v>77</v>
      </c>
    </row>
    <row r="137" spans="2:65" s="1" customFormat="1">
      <c r="B137" s="28"/>
      <c r="D137" s="142" t="s">
        <v>149</v>
      </c>
      <c r="F137" s="143" t="s">
        <v>238</v>
      </c>
      <c r="L137" s="28"/>
      <c r="M137" s="141"/>
      <c r="T137" s="49"/>
      <c r="AT137" s="16" t="s">
        <v>149</v>
      </c>
      <c r="AU137" s="16" t="s">
        <v>77</v>
      </c>
    </row>
    <row r="138" spans="2:65" s="1" customFormat="1" ht="24.15" customHeight="1">
      <c r="B138" s="126"/>
      <c r="C138" s="127" t="s">
        <v>239</v>
      </c>
      <c r="D138" s="127" t="s">
        <v>140</v>
      </c>
      <c r="E138" s="128" t="s">
        <v>240</v>
      </c>
      <c r="F138" s="129" t="s">
        <v>241</v>
      </c>
      <c r="G138" s="130" t="s">
        <v>153</v>
      </c>
      <c r="H138" s="131">
        <v>1</v>
      </c>
      <c r="I138" s="132"/>
      <c r="J138" s="132">
        <f>ROUND(I138*H138,2)</f>
        <v>0</v>
      </c>
      <c r="K138" s="129" t="s">
        <v>144</v>
      </c>
      <c r="L138" s="28"/>
      <c r="M138" s="133" t="s">
        <v>3</v>
      </c>
      <c r="N138" s="134" t="s">
        <v>39</v>
      </c>
      <c r="O138" s="135">
        <v>2.7829999999999999</v>
      </c>
      <c r="P138" s="135">
        <f>O138*H138</f>
        <v>2.7829999999999999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145</v>
      </c>
      <c r="AT138" s="137" t="s">
        <v>140</v>
      </c>
      <c r="AU138" s="137" t="s">
        <v>77</v>
      </c>
      <c r="AY138" s="16" t="s">
        <v>138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6" t="s">
        <v>75</v>
      </c>
      <c r="BK138" s="138">
        <f>ROUND(I138*H138,2)</f>
        <v>0</v>
      </c>
      <c r="BL138" s="16" t="s">
        <v>145</v>
      </c>
      <c r="BM138" s="137" t="s">
        <v>242</v>
      </c>
    </row>
    <row r="139" spans="2:65" s="1" customFormat="1" ht="28.8">
      <c r="B139" s="28"/>
      <c r="D139" s="139" t="s">
        <v>147</v>
      </c>
      <c r="F139" s="140" t="s">
        <v>243</v>
      </c>
      <c r="L139" s="28"/>
      <c r="M139" s="141"/>
      <c r="T139" s="49"/>
      <c r="AT139" s="16" t="s">
        <v>147</v>
      </c>
      <c r="AU139" s="16" t="s">
        <v>77</v>
      </c>
    </row>
    <row r="140" spans="2:65" s="1" customFormat="1">
      <c r="B140" s="28"/>
      <c r="D140" s="142" t="s">
        <v>149</v>
      </c>
      <c r="F140" s="143" t="s">
        <v>244</v>
      </c>
      <c r="L140" s="28"/>
      <c r="M140" s="141"/>
      <c r="T140" s="49"/>
      <c r="AT140" s="16" t="s">
        <v>149</v>
      </c>
      <c r="AU140" s="16" t="s">
        <v>77</v>
      </c>
    </row>
    <row r="141" spans="2:65" s="1" customFormat="1" ht="24.15" customHeight="1">
      <c r="B141" s="126"/>
      <c r="C141" s="127" t="s">
        <v>245</v>
      </c>
      <c r="D141" s="127" t="s">
        <v>140</v>
      </c>
      <c r="E141" s="128" t="s">
        <v>246</v>
      </c>
      <c r="F141" s="129" t="s">
        <v>247</v>
      </c>
      <c r="G141" s="130" t="s">
        <v>153</v>
      </c>
      <c r="H141" s="131">
        <v>1</v>
      </c>
      <c r="I141" s="132"/>
      <c r="J141" s="132">
        <f>ROUND(I141*H141,2)</f>
        <v>0</v>
      </c>
      <c r="K141" s="129" t="s">
        <v>144</v>
      </c>
      <c r="L141" s="28"/>
      <c r="M141" s="133" t="s">
        <v>3</v>
      </c>
      <c r="N141" s="134" t="s">
        <v>39</v>
      </c>
      <c r="O141" s="135">
        <v>0.58199999999999996</v>
      </c>
      <c r="P141" s="135">
        <f>O141*H141</f>
        <v>0.58199999999999996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145</v>
      </c>
      <c r="AT141" s="137" t="s">
        <v>140</v>
      </c>
      <c r="AU141" s="137" t="s">
        <v>77</v>
      </c>
      <c r="AY141" s="16" t="s">
        <v>138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6" t="s">
        <v>75</v>
      </c>
      <c r="BK141" s="138">
        <f>ROUND(I141*H141,2)</f>
        <v>0</v>
      </c>
      <c r="BL141" s="16" t="s">
        <v>145</v>
      </c>
      <c r="BM141" s="137" t="s">
        <v>248</v>
      </c>
    </row>
    <row r="142" spans="2:65" s="1" customFormat="1" ht="28.8">
      <c r="B142" s="28"/>
      <c r="D142" s="139" t="s">
        <v>147</v>
      </c>
      <c r="F142" s="140" t="s">
        <v>249</v>
      </c>
      <c r="L142" s="28"/>
      <c r="M142" s="141"/>
      <c r="T142" s="49"/>
      <c r="AT142" s="16" t="s">
        <v>147</v>
      </c>
      <c r="AU142" s="16" t="s">
        <v>77</v>
      </c>
    </row>
    <row r="143" spans="2:65" s="1" customFormat="1">
      <c r="B143" s="28"/>
      <c r="D143" s="142" t="s">
        <v>149</v>
      </c>
      <c r="F143" s="143" t="s">
        <v>250</v>
      </c>
      <c r="L143" s="28"/>
      <c r="M143" s="141"/>
      <c r="T143" s="49"/>
      <c r="AT143" s="16" t="s">
        <v>149</v>
      </c>
      <c r="AU143" s="16" t="s">
        <v>77</v>
      </c>
    </row>
    <row r="144" spans="2:65" s="1" customFormat="1" ht="24.15" customHeight="1">
      <c r="B144" s="126"/>
      <c r="C144" s="127" t="s">
        <v>251</v>
      </c>
      <c r="D144" s="127" t="s">
        <v>140</v>
      </c>
      <c r="E144" s="128" t="s">
        <v>252</v>
      </c>
      <c r="F144" s="129" t="s">
        <v>253</v>
      </c>
      <c r="G144" s="130" t="s">
        <v>153</v>
      </c>
      <c r="H144" s="131">
        <v>9</v>
      </c>
      <c r="I144" s="132"/>
      <c r="J144" s="132">
        <f>ROUND(I144*H144,2)</f>
        <v>0</v>
      </c>
      <c r="K144" s="129" t="s">
        <v>144</v>
      </c>
      <c r="L144" s="28"/>
      <c r="M144" s="133" t="s">
        <v>3</v>
      </c>
      <c r="N144" s="134" t="s">
        <v>39</v>
      </c>
      <c r="O144" s="135">
        <v>1.129</v>
      </c>
      <c r="P144" s="135">
        <f>O144*H144</f>
        <v>10.161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145</v>
      </c>
      <c r="AT144" s="137" t="s">
        <v>140</v>
      </c>
      <c r="AU144" s="137" t="s">
        <v>77</v>
      </c>
      <c r="AY144" s="16" t="s">
        <v>138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6" t="s">
        <v>75</v>
      </c>
      <c r="BK144" s="138">
        <f>ROUND(I144*H144,2)</f>
        <v>0</v>
      </c>
      <c r="BL144" s="16" t="s">
        <v>145</v>
      </c>
      <c r="BM144" s="137" t="s">
        <v>254</v>
      </c>
    </row>
    <row r="145" spans="2:65" s="1" customFormat="1" ht="28.8">
      <c r="B145" s="28"/>
      <c r="D145" s="139" t="s">
        <v>147</v>
      </c>
      <c r="F145" s="140" t="s">
        <v>255</v>
      </c>
      <c r="L145" s="28"/>
      <c r="M145" s="141"/>
      <c r="T145" s="49"/>
      <c r="AT145" s="16" t="s">
        <v>147</v>
      </c>
      <c r="AU145" s="16" t="s">
        <v>77</v>
      </c>
    </row>
    <row r="146" spans="2:65" s="1" customFormat="1">
      <c r="B146" s="28"/>
      <c r="D146" s="142" t="s">
        <v>149</v>
      </c>
      <c r="F146" s="143" t="s">
        <v>256</v>
      </c>
      <c r="L146" s="28"/>
      <c r="M146" s="141"/>
      <c r="T146" s="49"/>
      <c r="AT146" s="16" t="s">
        <v>149</v>
      </c>
      <c r="AU146" s="16" t="s">
        <v>77</v>
      </c>
    </row>
    <row r="147" spans="2:65" s="1" customFormat="1" ht="24.15" customHeight="1">
      <c r="B147" s="126"/>
      <c r="C147" s="127" t="s">
        <v>257</v>
      </c>
      <c r="D147" s="127" t="s">
        <v>140</v>
      </c>
      <c r="E147" s="128" t="s">
        <v>258</v>
      </c>
      <c r="F147" s="129" t="s">
        <v>259</v>
      </c>
      <c r="G147" s="130" t="s">
        <v>153</v>
      </c>
      <c r="H147" s="131">
        <v>1</v>
      </c>
      <c r="I147" s="132"/>
      <c r="J147" s="132">
        <f>ROUND(I147*H147,2)</f>
        <v>0</v>
      </c>
      <c r="K147" s="129" t="s">
        <v>144</v>
      </c>
      <c r="L147" s="28"/>
      <c r="M147" s="133" t="s">
        <v>3</v>
      </c>
      <c r="N147" s="134" t="s">
        <v>39</v>
      </c>
      <c r="O147" s="135">
        <v>2.2690000000000001</v>
      </c>
      <c r="P147" s="135">
        <f>O147*H147</f>
        <v>2.2690000000000001</v>
      </c>
      <c r="Q147" s="135">
        <v>0</v>
      </c>
      <c r="R147" s="135">
        <f>Q147*H147</f>
        <v>0</v>
      </c>
      <c r="S147" s="135">
        <v>0</v>
      </c>
      <c r="T147" s="136">
        <f>S147*H147</f>
        <v>0</v>
      </c>
      <c r="AR147" s="137" t="s">
        <v>145</v>
      </c>
      <c r="AT147" s="137" t="s">
        <v>140</v>
      </c>
      <c r="AU147" s="137" t="s">
        <v>77</v>
      </c>
      <c r="AY147" s="16" t="s">
        <v>138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6" t="s">
        <v>75</v>
      </c>
      <c r="BK147" s="138">
        <f>ROUND(I147*H147,2)</f>
        <v>0</v>
      </c>
      <c r="BL147" s="16" t="s">
        <v>145</v>
      </c>
      <c r="BM147" s="137" t="s">
        <v>260</v>
      </c>
    </row>
    <row r="148" spans="2:65" s="1" customFormat="1" ht="28.8">
      <c r="B148" s="28"/>
      <c r="D148" s="139" t="s">
        <v>147</v>
      </c>
      <c r="F148" s="140" t="s">
        <v>261</v>
      </c>
      <c r="L148" s="28"/>
      <c r="M148" s="141"/>
      <c r="T148" s="49"/>
      <c r="AT148" s="16" t="s">
        <v>147</v>
      </c>
      <c r="AU148" s="16" t="s">
        <v>77</v>
      </c>
    </row>
    <row r="149" spans="2:65" s="1" customFormat="1">
      <c r="B149" s="28"/>
      <c r="D149" s="142" t="s">
        <v>149</v>
      </c>
      <c r="F149" s="143" t="s">
        <v>262</v>
      </c>
      <c r="L149" s="28"/>
      <c r="M149" s="141"/>
      <c r="T149" s="49"/>
      <c r="AT149" s="16" t="s">
        <v>149</v>
      </c>
      <c r="AU149" s="16" t="s">
        <v>77</v>
      </c>
    </row>
    <row r="150" spans="2:65" s="1" customFormat="1" ht="24.15" customHeight="1">
      <c r="B150" s="126"/>
      <c r="C150" s="127" t="s">
        <v>8</v>
      </c>
      <c r="D150" s="127" t="s">
        <v>140</v>
      </c>
      <c r="E150" s="128" t="s">
        <v>263</v>
      </c>
      <c r="F150" s="129" t="s">
        <v>264</v>
      </c>
      <c r="G150" s="130" t="s">
        <v>153</v>
      </c>
      <c r="H150" s="131">
        <v>53</v>
      </c>
      <c r="I150" s="132"/>
      <c r="J150" s="132">
        <f>ROUND(I150*H150,2)</f>
        <v>0</v>
      </c>
      <c r="K150" s="129" t="s">
        <v>144</v>
      </c>
      <c r="L150" s="28"/>
      <c r="M150" s="133" t="s">
        <v>3</v>
      </c>
      <c r="N150" s="134" t="s">
        <v>39</v>
      </c>
      <c r="O150" s="135">
        <v>0.1</v>
      </c>
      <c r="P150" s="135">
        <f>O150*H150</f>
        <v>5.3000000000000007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145</v>
      </c>
      <c r="AT150" s="137" t="s">
        <v>140</v>
      </c>
      <c r="AU150" s="137" t="s">
        <v>77</v>
      </c>
      <c r="AY150" s="16" t="s">
        <v>138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6" t="s">
        <v>75</v>
      </c>
      <c r="BK150" s="138">
        <f>ROUND(I150*H150,2)</f>
        <v>0</v>
      </c>
      <c r="BL150" s="16" t="s">
        <v>145</v>
      </c>
      <c r="BM150" s="137" t="s">
        <v>265</v>
      </c>
    </row>
    <row r="151" spans="2:65" s="1" customFormat="1" ht="28.8">
      <c r="B151" s="28"/>
      <c r="D151" s="139" t="s">
        <v>147</v>
      </c>
      <c r="F151" s="140" t="s">
        <v>266</v>
      </c>
      <c r="L151" s="28"/>
      <c r="M151" s="141"/>
      <c r="T151" s="49"/>
      <c r="AT151" s="16" t="s">
        <v>147</v>
      </c>
      <c r="AU151" s="16" t="s">
        <v>77</v>
      </c>
    </row>
    <row r="152" spans="2:65" s="1" customFormat="1">
      <c r="B152" s="28"/>
      <c r="D152" s="142" t="s">
        <v>149</v>
      </c>
      <c r="F152" s="143" t="s">
        <v>267</v>
      </c>
      <c r="L152" s="28"/>
      <c r="M152" s="141"/>
      <c r="T152" s="49"/>
      <c r="AT152" s="16" t="s">
        <v>149</v>
      </c>
      <c r="AU152" s="16" t="s">
        <v>77</v>
      </c>
    </row>
    <row r="153" spans="2:65" s="1" customFormat="1" ht="24.15" customHeight="1">
      <c r="B153" s="126"/>
      <c r="C153" s="127" t="s">
        <v>268</v>
      </c>
      <c r="D153" s="127" t="s">
        <v>140</v>
      </c>
      <c r="E153" s="128" t="s">
        <v>269</v>
      </c>
      <c r="F153" s="129" t="s">
        <v>270</v>
      </c>
      <c r="G153" s="130" t="s">
        <v>153</v>
      </c>
      <c r="H153" s="131">
        <v>11</v>
      </c>
      <c r="I153" s="132"/>
      <c r="J153" s="132">
        <f>ROUND(I153*H153,2)</f>
        <v>0</v>
      </c>
      <c r="K153" s="129" t="s">
        <v>144</v>
      </c>
      <c r="L153" s="28"/>
      <c r="M153" s="133" t="s">
        <v>3</v>
      </c>
      <c r="N153" s="134" t="s">
        <v>39</v>
      </c>
      <c r="O153" s="135">
        <v>0.44400000000000001</v>
      </c>
      <c r="P153" s="135">
        <f>O153*H153</f>
        <v>4.8840000000000003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145</v>
      </c>
      <c r="AT153" s="137" t="s">
        <v>140</v>
      </c>
      <c r="AU153" s="137" t="s">
        <v>77</v>
      </c>
      <c r="AY153" s="16" t="s">
        <v>138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6" t="s">
        <v>75</v>
      </c>
      <c r="BK153" s="138">
        <f>ROUND(I153*H153,2)</f>
        <v>0</v>
      </c>
      <c r="BL153" s="16" t="s">
        <v>145</v>
      </c>
      <c r="BM153" s="137" t="s">
        <v>271</v>
      </c>
    </row>
    <row r="154" spans="2:65" s="1" customFormat="1" ht="28.8">
      <c r="B154" s="28"/>
      <c r="D154" s="139" t="s">
        <v>147</v>
      </c>
      <c r="F154" s="140" t="s">
        <v>272</v>
      </c>
      <c r="L154" s="28"/>
      <c r="M154" s="141"/>
      <c r="T154" s="49"/>
      <c r="AT154" s="16" t="s">
        <v>147</v>
      </c>
      <c r="AU154" s="16" t="s">
        <v>77</v>
      </c>
    </row>
    <row r="155" spans="2:65" s="1" customFormat="1">
      <c r="B155" s="28"/>
      <c r="D155" s="142" t="s">
        <v>149</v>
      </c>
      <c r="F155" s="143" t="s">
        <v>273</v>
      </c>
      <c r="L155" s="28"/>
      <c r="M155" s="141"/>
      <c r="T155" s="49"/>
      <c r="AT155" s="16" t="s">
        <v>149</v>
      </c>
      <c r="AU155" s="16" t="s">
        <v>77</v>
      </c>
    </row>
    <row r="156" spans="2:65" s="1" customFormat="1" ht="24.15" customHeight="1">
      <c r="B156" s="126"/>
      <c r="C156" s="127" t="s">
        <v>274</v>
      </c>
      <c r="D156" s="127" t="s">
        <v>140</v>
      </c>
      <c r="E156" s="128" t="s">
        <v>275</v>
      </c>
      <c r="F156" s="129" t="s">
        <v>276</v>
      </c>
      <c r="G156" s="130" t="s">
        <v>153</v>
      </c>
      <c r="H156" s="131">
        <v>2</v>
      </c>
      <c r="I156" s="132"/>
      <c r="J156" s="132">
        <f>ROUND(I156*H156,2)</f>
        <v>0</v>
      </c>
      <c r="K156" s="129" t="s">
        <v>144</v>
      </c>
      <c r="L156" s="28"/>
      <c r="M156" s="133" t="s">
        <v>3</v>
      </c>
      <c r="N156" s="134" t="s">
        <v>39</v>
      </c>
      <c r="O156" s="135">
        <v>0.78600000000000003</v>
      </c>
      <c r="P156" s="135">
        <f>O156*H156</f>
        <v>1.5720000000000001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AR156" s="137" t="s">
        <v>145</v>
      </c>
      <c r="AT156" s="137" t="s">
        <v>140</v>
      </c>
      <c r="AU156" s="137" t="s">
        <v>77</v>
      </c>
      <c r="AY156" s="16" t="s">
        <v>138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6" t="s">
        <v>75</v>
      </c>
      <c r="BK156" s="138">
        <f>ROUND(I156*H156,2)</f>
        <v>0</v>
      </c>
      <c r="BL156" s="16" t="s">
        <v>145</v>
      </c>
      <c r="BM156" s="137" t="s">
        <v>277</v>
      </c>
    </row>
    <row r="157" spans="2:65" s="1" customFormat="1" ht="28.8">
      <c r="B157" s="28"/>
      <c r="D157" s="139" t="s">
        <v>147</v>
      </c>
      <c r="F157" s="140" t="s">
        <v>278</v>
      </c>
      <c r="L157" s="28"/>
      <c r="M157" s="141"/>
      <c r="T157" s="49"/>
      <c r="AT157" s="16" t="s">
        <v>147</v>
      </c>
      <c r="AU157" s="16" t="s">
        <v>77</v>
      </c>
    </row>
    <row r="158" spans="2:65" s="1" customFormat="1">
      <c r="B158" s="28"/>
      <c r="D158" s="142" t="s">
        <v>149</v>
      </c>
      <c r="F158" s="143" t="s">
        <v>279</v>
      </c>
      <c r="L158" s="28"/>
      <c r="M158" s="141"/>
      <c r="T158" s="49"/>
      <c r="AT158" s="16" t="s">
        <v>149</v>
      </c>
      <c r="AU158" s="16" t="s">
        <v>77</v>
      </c>
    </row>
    <row r="159" spans="2:65" s="1" customFormat="1" ht="24.15" customHeight="1">
      <c r="B159" s="126"/>
      <c r="C159" s="127" t="s">
        <v>280</v>
      </c>
      <c r="D159" s="127" t="s">
        <v>140</v>
      </c>
      <c r="E159" s="128" t="s">
        <v>281</v>
      </c>
      <c r="F159" s="129" t="s">
        <v>282</v>
      </c>
      <c r="G159" s="130" t="s">
        <v>143</v>
      </c>
      <c r="H159" s="131">
        <v>295</v>
      </c>
      <c r="I159" s="132"/>
      <c r="J159" s="132">
        <f>ROUND(I159*H159,2)</f>
        <v>0</v>
      </c>
      <c r="K159" s="129" t="s">
        <v>144</v>
      </c>
      <c r="L159" s="28"/>
      <c r="M159" s="133" t="s">
        <v>3</v>
      </c>
      <c r="N159" s="134" t="s">
        <v>39</v>
      </c>
      <c r="O159" s="135">
        <v>5.0999999999999997E-2</v>
      </c>
      <c r="P159" s="135">
        <f>O159*H159</f>
        <v>15.044999999999998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145</v>
      </c>
      <c r="AT159" s="137" t="s">
        <v>140</v>
      </c>
      <c r="AU159" s="137" t="s">
        <v>77</v>
      </c>
      <c r="AY159" s="16" t="s">
        <v>138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6" t="s">
        <v>75</v>
      </c>
      <c r="BK159" s="138">
        <f>ROUND(I159*H159,2)</f>
        <v>0</v>
      </c>
      <c r="BL159" s="16" t="s">
        <v>145</v>
      </c>
      <c r="BM159" s="137" t="s">
        <v>283</v>
      </c>
    </row>
    <row r="160" spans="2:65" s="1" customFormat="1" ht="19.2">
      <c r="B160" s="28"/>
      <c r="D160" s="139" t="s">
        <v>147</v>
      </c>
      <c r="F160" s="140" t="s">
        <v>284</v>
      </c>
      <c r="L160" s="28"/>
      <c r="M160" s="141"/>
      <c r="T160" s="49"/>
      <c r="AT160" s="16" t="s">
        <v>147</v>
      </c>
      <c r="AU160" s="16" t="s">
        <v>77</v>
      </c>
    </row>
    <row r="161" spans="2:65" s="1" customFormat="1">
      <c r="B161" s="28"/>
      <c r="D161" s="142" t="s">
        <v>149</v>
      </c>
      <c r="F161" s="143" t="s">
        <v>285</v>
      </c>
      <c r="L161" s="28"/>
      <c r="M161" s="141"/>
      <c r="T161" s="49"/>
      <c r="AT161" s="16" t="s">
        <v>149</v>
      </c>
      <c r="AU161" s="16" t="s">
        <v>77</v>
      </c>
    </row>
    <row r="162" spans="2:65" s="1" customFormat="1" ht="33" customHeight="1">
      <c r="B162" s="126"/>
      <c r="C162" s="127" t="s">
        <v>286</v>
      </c>
      <c r="D162" s="127" t="s">
        <v>140</v>
      </c>
      <c r="E162" s="128" t="s">
        <v>287</v>
      </c>
      <c r="F162" s="129" t="s">
        <v>288</v>
      </c>
      <c r="G162" s="130" t="s">
        <v>153</v>
      </c>
      <c r="H162" s="131">
        <v>468</v>
      </c>
      <c r="I162" s="132"/>
      <c r="J162" s="132">
        <f>ROUND(I162*H162,2)</f>
        <v>0</v>
      </c>
      <c r="K162" s="129" t="s">
        <v>144</v>
      </c>
      <c r="L162" s="28"/>
      <c r="M162" s="133" t="s">
        <v>3</v>
      </c>
      <c r="N162" s="134" t="s">
        <v>39</v>
      </c>
      <c r="O162" s="135">
        <v>1E-3</v>
      </c>
      <c r="P162" s="135">
        <f>O162*H162</f>
        <v>0.46800000000000003</v>
      </c>
      <c r="Q162" s="135">
        <v>0</v>
      </c>
      <c r="R162" s="135">
        <f>Q162*H162</f>
        <v>0</v>
      </c>
      <c r="S162" s="135">
        <v>0</v>
      </c>
      <c r="T162" s="136">
        <f>S162*H162</f>
        <v>0</v>
      </c>
      <c r="AR162" s="137" t="s">
        <v>145</v>
      </c>
      <c r="AT162" s="137" t="s">
        <v>140</v>
      </c>
      <c r="AU162" s="137" t="s">
        <v>77</v>
      </c>
      <c r="AY162" s="16" t="s">
        <v>138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6" t="s">
        <v>75</v>
      </c>
      <c r="BK162" s="138">
        <f>ROUND(I162*H162,2)</f>
        <v>0</v>
      </c>
      <c r="BL162" s="16" t="s">
        <v>145</v>
      </c>
      <c r="BM162" s="137" t="s">
        <v>289</v>
      </c>
    </row>
    <row r="163" spans="2:65" s="1" customFormat="1" ht="38.4">
      <c r="B163" s="28"/>
      <c r="D163" s="139" t="s">
        <v>147</v>
      </c>
      <c r="F163" s="140" t="s">
        <v>290</v>
      </c>
      <c r="L163" s="28"/>
      <c r="M163" s="141"/>
      <c r="T163" s="49"/>
      <c r="AT163" s="16" t="s">
        <v>147</v>
      </c>
      <c r="AU163" s="16" t="s">
        <v>77</v>
      </c>
    </row>
    <row r="164" spans="2:65" s="1" customFormat="1">
      <c r="B164" s="28"/>
      <c r="D164" s="142" t="s">
        <v>149</v>
      </c>
      <c r="F164" s="143" t="s">
        <v>291</v>
      </c>
      <c r="L164" s="28"/>
      <c r="M164" s="141"/>
      <c r="T164" s="49"/>
      <c r="AT164" s="16" t="s">
        <v>149</v>
      </c>
      <c r="AU164" s="16" t="s">
        <v>77</v>
      </c>
    </row>
    <row r="165" spans="2:65" s="12" customFormat="1">
      <c r="B165" s="144"/>
      <c r="D165" s="139" t="s">
        <v>292</v>
      </c>
      <c r="F165" s="145" t="s">
        <v>293</v>
      </c>
      <c r="H165" s="146">
        <v>468</v>
      </c>
      <c r="L165" s="144"/>
      <c r="M165" s="147"/>
      <c r="T165" s="148"/>
      <c r="AT165" s="149" t="s">
        <v>292</v>
      </c>
      <c r="AU165" s="149" t="s">
        <v>77</v>
      </c>
      <c r="AV165" s="12" t="s">
        <v>77</v>
      </c>
      <c r="AW165" s="12" t="s">
        <v>4</v>
      </c>
      <c r="AX165" s="12" t="s">
        <v>75</v>
      </c>
      <c r="AY165" s="149" t="s">
        <v>138</v>
      </c>
    </row>
    <row r="166" spans="2:65" s="1" customFormat="1" ht="33" customHeight="1">
      <c r="B166" s="126"/>
      <c r="C166" s="127" t="s">
        <v>294</v>
      </c>
      <c r="D166" s="127" t="s">
        <v>140</v>
      </c>
      <c r="E166" s="128" t="s">
        <v>295</v>
      </c>
      <c r="F166" s="129" t="s">
        <v>296</v>
      </c>
      <c r="G166" s="130" t="s">
        <v>153</v>
      </c>
      <c r="H166" s="131">
        <v>18</v>
      </c>
      <c r="I166" s="132"/>
      <c r="J166" s="132">
        <f>ROUND(I166*H166,2)</f>
        <v>0</v>
      </c>
      <c r="K166" s="129" t="s">
        <v>144</v>
      </c>
      <c r="L166" s="28"/>
      <c r="M166" s="133" t="s">
        <v>3</v>
      </c>
      <c r="N166" s="134" t="s">
        <v>39</v>
      </c>
      <c r="O166" s="135">
        <v>3.0000000000000001E-3</v>
      </c>
      <c r="P166" s="135">
        <f>O166*H166</f>
        <v>5.3999999999999999E-2</v>
      </c>
      <c r="Q166" s="135">
        <v>0</v>
      </c>
      <c r="R166" s="135">
        <f>Q166*H166</f>
        <v>0</v>
      </c>
      <c r="S166" s="135">
        <v>0</v>
      </c>
      <c r="T166" s="136">
        <f>S166*H166</f>
        <v>0</v>
      </c>
      <c r="AR166" s="137" t="s">
        <v>145</v>
      </c>
      <c r="AT166" s="137" t="s">
        <v>140</v>
      </c>
      <c r="AU166" s="137" t="s">
        <v>77</v>
      </c>
      <c r="AY166" s="16" t="s">
        <v>138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6" t="s">
        <v>75</v>
      </c>
      <c r="BK166" s="138">
        <f>ROUND(I166*H166,2)</f>
        <v>0</v>
      </c>
      <c r="BL166" s="16" t="s">
        <v>145</v>
      </c>
      <c r="BM166" s="137" t="s">
        <v>297</v>
      </c>
    </row>
    <row r="167" spans="2:65" s="1" customFormat="1" ht="38.4">
      <c r="B167" s="28"/>
      <c r="D167" s="139" t="s">
        <v>147</v>
      </c>
      <c r="F167" s="140" t="s">
        <v>298</v>
      </c>
      <c r="L167" s="28"/>
      <c r="M167" s="141"/>
      <c r="T167" s="49"/>
      <c r="AT167" s="16" t="s">
        <v>147</v>
      </c>
      <c r="AU167" s="16" t="s">
        <v>77</v>
      </c>
    </row>
    <row r="168" spans="2:65" s="1" customFormat="1">
      <c r="B168" s="28"/>
      <c r="D168" s="142" t="s">
        <v>149</v>
      </c>
      <c r="F168" s="143" t="s">
        <v>299</v>
      </c>
      <c r="L168" s="28"/>
      <c r="M168" s="141"/>
      <c r="T168" s="49"/>
      <c r="AT168" s="16" t="s">
        <v>149</v>
      </c>
      <c r="AU168" s="16" t="s">
        <v>77</v>
      </c>
    </row>
    <row r="169" spans="2:65" s="12" customFormat="1">
      <c r="B169" s="144"/>
      <c r="D169" s="139" t="s">
        <v>292</v>
      </c>
      <c r="F169" s="145" t="s">
        <v>300</v>
      </c>
      <c r="H169" s="146">
        <v>18</v>
      </c>
      <c r="L169" s="144"/>
      <c r="M169" s="147"/>
      <c r="T169" s="148"/>
      <c r="AT169" s="149" t="s">
        <v>292</v>
      </c>
      <c r="AU169" s="149" t="s">
        <v>77</v>
      </c>
      <c r="AV169" s="12" t="s">
        <v>77</v>
      </c>
      <c r="AW169" s="12" t="s">
        <v>4</v>
      </c>
      <c r="AX169" s="12" t="s">
        <v>75</v>
      </c>
      <c r="AY169" s="149" t="s">
        <v>138</v>
      </c>
    </row>
    <row r="170" spans="2:65" s="1" customFormat="1" ht="33" customHeight="1">
      <c r="B170" s="126"/>
      <c r="C170" s="127" t="s">
        <v>301</v>
      </c>
      <c r="D170" s="127" t="s">
        <v>140</v>
      </c>
      <c r="E170" s="128" t="s">
        <v>302</v>
      </c>
      <c r="F170" s="129" t="s">
        <v>303</v>
      </c>
      <c r="G170" s="130" t="s">
        <v>153</v>
      </c>
      <c r="H170" s="131">
        <v>9</v>
      </c>
      <c r="I170" s="132"/>
      <c r="J170" s="132">
        <f>ROUND(I170*H170,2)</f>
        <v>0</v>
      </c>
      <c r="K170" s="129" t="s">
        <v>144</v>
      </c>
      <c r="L170" s="28"/>
      <c r="M170" s="133" t="s">
        <v>3</v>
      </c>
      <c r="N170" s="134" t="s">
        <v>39</v>
      </c>
      <c r="O170" s="135">
        <v>8.9999999999999993E-3</v>
      </c>
      <c r="P170" s="135">
        <f>O170*H170</f>
        <v>8.0999999999999989E-2</v>
      </c>
      <c r="Q170" s="135">
        <v>0</v>
      </c>
      <c r="R170" s="135">
        <f>Q170*H170</f>
        <v>0</v>
      </c>
      <c r="S170" s="135">
        <v>0</v>
      </c>
      <c r="T170" s="136">
        <f>S170*H170</f>
        <v>0</v>
      </c>
      <c r="AR170" s="137" t="s">
        <v>145</v>
      </c>
      <c r="AT170" s="137" t="s">
        <v>140</v>
      </c>
      <c r="AU170" s="137" t="s">
        <v>77</v>
      </c>
      <c r="AY170" s="16" t="s">
        <v>138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6" t="s">
        <v>75</v>
      </c>
      <c r="BK170" s="138">
        <f>ROUND(I170*H170,2)</f>
        <v>0</v>
      </c>
      <c r="BL170" s="16" t="s">
        <v>145</v>
      </c>
      <c r="BM170" s="137" t="s">
        <v>304</v>
      </c>
    </row>
    <row r="171" spans="2:65" s="1" customFormat="1" ht="38.4">
      <c r="B171" s="28"/>
      <c r="D171" s="139" t="s">
        <v>147</v>
      </c>
      <c r="F171" s="140" t="s">
        <v>305</v>
      </c>
      <c r="L171" s="28"/>
      <c r="M171" s="141"/>
      <c r="T171" s="49"/>
      <c r="AT171" s="16" t="s">
        <v>147</v>
      </c>
      <c r="AU171" s="16" t="s">
        <v>77</v>
      </c>
    </row>
    <row r="172" spans="2:65" s="1" customFormat="1">
      <c r="B172" s="28"/>
      <c r="D172" s="142" t="s">
        <v>149</v>
      </c>
      <c r="F172" s="143" t="s">
        <v>306</v>
      </c>
      <c r="L172" s="28"/>
      <c r="M172" s="141"/>
      <c r="T172" s="49"/>
      <c r="AT172" s="16" t="s">
        <v>149</v>
      </c>
      <c r="AU172" s="16" t="s">
        <v>77</v>
      </c>
    </row>
    <row r="173" spans="2:65" s="12" customFormat="1">
      <c r="B173" s="144"/>
      <c r="D173" s="139" t="s">
        <v>292</v>
      </c>
      <c r="F173" s="145" t="s">
        <v>307</v>
      </c>
      <c r="H173" s="146">
        <v>9</v>
      </c>
      <c r="L173" s="144"/>
      <c r="M173" s="147"/>
      <c r="T173" s="148"/>
      <c r="AT173" s="149" t="s">
        <v>292</v>
      </c>
      <c r="AU173" s="149" t="s">
        <v>77</v>
      </c>
      <c r="AV173" s="12" t="s">
        <v>77</v>
      </c>
      <c r="AW173" s="12" t="s">
        <v>4</v>
      </c>
      <c r="AX173" s="12" t="s">
        <v>75</v>
      </c>
      <c r="AY173" s="149" t="s">
        <v>138</v>
      </c>
    </row>
    <row r="174" spans="2:65" s="1" customFormat="1" ht="33" customHeight="1">
      <c r="B174" s="126"/>
      <c r="C174" s="127" t="s">
        <v>308</v>
      </c>
      <c r="D174" s="127" t="s">
        <v>140</v>
      </c>
      <c r="E174" s="128" t="s">
        <v>309</v>
      </c>
      <c r="F174" s="129" t="s">
        <v>310</v>
      </c>
      <c r="G174" s="130" t="s">
        <v>153</v>
      </c>
      <c r="H174" s="131">
        <v>9</v>
      </c>
      <c r="I174" s="132"/>
      <c r="J174" s="132">
        <f>ROUND(I174*H174,2)</f>
        <v>0</v>
      </c>
      <c r="K174" s="129" t="s">
        <v>144</v>
      </c>
      <c r="L174" s="28"/>
      <c r="M174" s="133" t="s">
        <v>3</v>
      </c>
      <c r="N174" s="134" t="s">
        <v>39</v>
      </c>
      <c r="O174" s="135">
        <v>1E-3</v>
      </c>
      <c r="P174" s="135">
        <f>O174*H174</f>
        <v>9.0000000000000011E-3</v>
      </c>
      <c r="Q174" s="135">
        <v>0</v>
      </c>
      <c r="R174" s="135">
        <f>Q174*H174</f>
        <v>0</v>
      </c>
      <c r="S174" s="135">
        <v>0</v>
      </c>
      <c r="T174" s="136">
        <f>S174*H174</f>
        <v>0</v>
      </c>
      <c r="AR174" s="137" t="s">
        <v>145</v>
      </c>
      <c r="AT174" s="137" t="s">
        <v>140</v>
      </c>
      <c r="AU174" s="137" t="s">
        <v>77</v>
      </c>
      <c r="AY174" s="16" t="s">
        <v>138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6" t="s">
        <v>75</v>
      </c>
      <c r="BK174" s="138">
        <f>ROUND(I174*H174,2)</f>
        <v>0</v>
      </c>
      <c r="BL174" s="16" t="s">
        <v>145</v>
      </c>
      <c r="BM174" s="137" t="s">
        <v>311</v>
      </c>
    </row>
    <row r="175" spans="2:65" s="1" customFormat="1" ht="38.4">
      <c r="B175" s="28"/>
      <c r="D175" s="139" t="s">
        <v>147</v>
      </c>
      <c r="F175" s="140" t="s">
        <v>312</v>
      </c>
      <c r="L175" s="28"/>
      <c r="M175" s="141"/>
      <c r="T175" s="49"/>
      <c r="AT175" s="16" t="s">
        <v>147</v>
      </c>
      <c r="AU175" s="16" t="s">
        <v>77</v>
      </c>
    </row>
    <row r="176" spans="2:65" s="1" customFormat="1">
      <c r="B176" s="28"/>
      <c r="D176" s="142" t="s">
        <v>149</v>
      </c>
      <c r="F176" s="143" t="s">
        <v>313</v>
      </c>
      <c r="L176" s="28"/>
      <c r="M176" s="141"/>
      <c r="T176" s="49"/>
      <c r="AT176" s="16" t="s">
        <v>149</v>
      </c>
      <c r="AU176" s="16" t="s">
        <v>77</v>
      </c>
    </row>
    <row r="177" spans="2:65" s="12" customFormat="1">
      <c r="B177" s="144"/>
      <c r="D177" s="139" t="s">
        <v>292</v>
      </c>
      <c r="F177" s="145" t="s">
        <v>307</v>
      </c>
      <c r="H177" s="146">
        <v>9</v>
      </c>
      <c r="L177" s="144"/>
      <c r="M177" s="147"/>
      <c r="T177" s="148"/>
      <c r="AT177" s="149" t="s">
        <v>292</v>
      </c>
      <c r="AU177" s="149" t="s">
        <v>77</v>
      </c>
      <c r="AV177" s="12" t="s">
        <v>77</v>
      </c>
      <c r="AW177" s="12" t="s">
        <v>4</v>
      </c>
      <c r="AX177" s="12" t="s">
        <v>75</v>
      </c>
      <c r="AY177" s="149" t="s">
        <v>138</v>
      </c>
    </row>
    <row r="178" spans="2:65" s="1" customFormat="1" ht="33" customHeight="1">
      <c r="B178" s="126"/>
      <c r="C178" s="127" t="s">
        <v>314</v>
      </c>
      <c r="D178" s="127" t="s">
        <v>140</v>
      </c>
      <c r="E178" s="128" t="s">
        <v>315</v>
      </c>
      <c r="F178" s="129" t="s">
        <v>316</v>
      </c>
      <c r="G178" s="130" t="s">
        <v>153</v>
      </c>
      <c r="H178" s="131">
        <v>81</v>
      </c>
      <c r="I178" s="132"/>
      <c r="J178" s="132">
        <f>ROUND(I178*H178,2)</f>
        <v>0</v>
      </c>
      <c r="K178" s="129" t="s">
        <v>144</v>
      </c>
      <c r="L178" s="28"/>
      <c r="M178" s="133" t="s">
        <v>3</v>
      </c>
      <c r="N178" s="134" t="s">
        <v>39</v>
      </c>
      <c r="O178" s="135">
        <v>3.0000000000000001E-3</v>
      </c>
      <c r="P178" s="135">
        <f>O178*H178</f>
        <v>0.24299999999999999</v>
      </c>
      <c r="Q178" s="135">
        <v>0</v>
      </c>
      <c r="R178" s="135">
        <f>Q178*H178</f>
        <v>0</v>
      </c>
      <c r="S178" s="135">
        <v>0</v>
      </c>
      <c r="T178" s="136">
        <f>S178*H178</f>
        <v>0</v>
      </c>
      <c r="AR178" s="137" t="s">
        <v>145</v>
      </c>
      <c r="AT178" s="137" t="s">
        <v>140</v>
      </c>
      <c r="AU178" s="137" t="s">
        <v>77</v>
      </c>
      <c r="AY178" s="16" t="s">
        <v>138</v>
      </c>
      <c r="BE178" s="138">
        <f>IF(N178="základní",J178,0)</f>
        <v>0</v>
      </c>
      <c r="BF178" s="138">
        <f>IF(N178="snížená",J178,0)</f>
        <v>0</v>
      </c>
      <c r="BG178" s="138">
        <f>IF(N178="zákl. přenesená",J178,0)</f>
        <v>0</v>
      </c>
      <c r="BH178" s="138">
        <f>IF(N178="sníž. přenesená",J178,0)</f>
        <v>0</v>
      </c>
      <c r="BI178" s="138">
        <f>IF(N178="nulová",J178,0)</f>
        <v>0</v>
      </c>
      <c r="BJ178" s="16" t="s">
        <v>75</v>
      </c>
      <c r="BK178" s="138">
        <f>ROUND(I178*H178,2)</f>
        <v>0</v>
      </c>
      <c r="BL178" s="16" t="s">
        <v>145</v>
      </c>
      <c r="BM178" s="137" t="s">
        <v>317</v>
      </c>
    </row>
    <row r="179" spans="2:65" s="1" customFormat="1" ht="38.4">
      <c r="B179" s="28"/>
      <c r="D179" s="139" t="s">
        <v>147</v>
      </c>
      <c r="F179" s="140" t="s">
        <v>318</v>
      </c>
      <c r="L179" s="28"/>
      <c r="M179" s="141"/>
      <c r="T179" s="49"/>
      <c r="AT179" s="16" t="s">
        <v>147</v>
      </c>
      <c r="AU179" s="16" t="s">
        <v>77</v>
      </c>
    </row>
    <row r="180" spans="2:65" s="1" customFormat="1">
      <c r="B180" s="28"/>
      <c r="D180" s="142" t="s">
        <v>149</v>
      </c>
      <c r="F180" s="143" t="s">
        <v>319</v>
      </c>
      <c r="L180" s="28"/>
      <c r="M180" s="141"/>
      <c r="T180" s="49"/>
      <c r="AT180" s="16" t="s">
        <v>149</v>
      </c>
      <c r="AU180" s="16" t="s">
        <v>77</v>
      </c>
    </row>
    <row r="181" spans="2:65" s="12" customFormat="1">
      <c r="B181" s="144"/>
      <c r="D181" s="139" t="s">
        <v>292</v>
      </c>
      <c r="F181" s="145" t="s">
        <v>320</v>
      </c>
      <c r="H181" s="146">
        <v>81</v>
      </c>
      <c r="L181" s="144"/>
      <c r="M181" s="147"/>
      <c r="T181" s="148"/>
      <c r="AT181" s="149" t="s">
        <v>292</v>
      </c>
      <c r="AU181" s="149" t="s">
        <v>77</v>
      </c>
      <c r="AV181" s="12" t="s">
        <v>77</v>
      </c>
      <c r="AW181" s="12" t="s">
        <v>4</v>
      </c>
      <c r="AX181" s="12" t="s">
        <v>75</v>
      </c>
      <c r="AY181" s="149" t="s">
        <v>138</v>
      </c>
    </row>
    <row r="182" spans="2:65" s="1" customFormat="1" ht="33" customHeight="1">
      <c r="B182" s="126"/>
      <c r="C182" s="127" t="s">
        <v>321</v>
      </c>
      <c r="D182" s="127" t="s">
        <v>140</v>
      </c>
      <c r="E182" s="128" t="s">
        <v>322</v>
      </c>
      <c r="F182" s="129" t="s">
        <v>323</v>
      </c>
      <c r="G182" s="130" t="s">
        <v>153</v>
      </c>
      <c r="H182" s="131">
        <v>9</v>
      </c>
      <c r="I182" s="132"/>
      <c r="J182" s="132">
        <f>ROUND(I182*H182,2)</f>
        <v>0</v>
      </c>
      <c r="K182" s="129" t="s">
        <v>144</v>
      </c>
      <c r="L182" s="28"/>
      <c r="M182" s="133" t="s">
        <v>3</v>
      </c>
      <c r="N182" s="134" t="s">
        <v>39</v>
      </c>
      <c r="O182" s="135">
        <v>8.0000000000000002E-3</v>
      </c>
      <c r="P182" s="135">
        <f>O182*H182</f>
        <v>7.2000000000000008E-2</v>
      </c>
      <c r="Q182" s="135">
        <v>0</v>
      </c>
      <c r="R182" s="135">
        <f>Q182*H182</f>
        <v>0</v>
      </c>
      <c r="S182" s="135">
        <v>0</v>
      </c>
      <c r="T182" s="136">
        <f>S182*H182</f>
        <v>0</v>
      </c>
      <c r="AR182" s="137" t="s">
        <v>145</v>
      </c>
      <c r="AT182" s="137" t="s">
        <v>140</v>
      </c>
      <c r="AU182" s="137" t="s">
        <v>77</v>
      </c>
      <c r="AY182" s="16" t="s">
        <v>138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6" t="s">
        <v>75</v>
      </c>
      <c r="BK182" s="138">
        <f>ROUND(I182*H182,2)</f>
        <v>0</v>
      </c>
      <c r="BL182" s="16" t="s">
        <v>145</v>
      </c>
      <c r="BM182" s="137" t="s">
        <v>324</v>
      </c>
    </row>
    <row r="183" spans="2:65" s="1" customFormat="1" ht="38.4">
      <c r="B183" s="28"/>
      <c r="D183" s="139" t="s">
        <v>147</v>
      </c>
      <c r="F183" s="140" t="s">
        <v>325</v>
      </c>
      <c r="L183" s="28"/>
      <c r="M183" s="141"/>
      <c r="T183" s="49"/>
      <c r="AT183" s="16" t="s">
        <v>147</v>
      </c>
      <c r="AU183" s="16" t="s">
        <v>77</v>
      </c>
    </row>
    <row r="184" spans="2:65" s="1" customFormat="1">
      <c r="B184" s="28"/>
      <c r="D184" s="142" t="s">
        <v>149</v>
      </c>
      <c r="F184" s="143" t="s">
        <v>326</v>
      </c>
      <c r="L184" s="28"/>
      <c r="M184" s="141"/>
      <c r="T184" s="49"/>
      <c r="AT184" s="16" t="s">
        <v>149</v>
      </c>
      <c r="AU184" s="16" t="s">
        <v>77</v>
      </c>
    </row>
    <row r="185" spans="2:65" s="12" customFormat="1">
      <c r="B185" s="144"/>
      <c r="D185" s="139" t="s">
        <v>292</v>
      </c>
      <c r="F185" s="145" t="s">
        <v>307</v>
      </c>
      <c r="H185" s="146">
        <v>9</v>
      </c>
      <c r="L185" s="144"/>
      <c r="M185" s="147"/>
      <c r="T185" s="148"/>
      <c r="AT185" s="149" t="s">
        <v>292</v>
      </c>
      <c r="AU185" s="149" t="s">
        <v>77</v>
      </c>
      <c r="AV185" s="12" t="s">
        <v>77</v>
      </c>
      <c r="AW185" s="12" t="s">
        <v>4</v>
      </c>
      <c r="AX185" s="12" t="s">
        <v>75</v>
      </c>
      <c r="AY185" s="149" t="s">
        <v>138</v>
      </c>
    </row>
    <row r="186" spans="2:65" s="1" customFormat="1" ht="24.15" customHeight="1">
      <c r="B186" s="126"/>
      <c r="C186" s="127" t="s">
        <v>327</v>
      </c>
      <c r="D186" s="127" t="s">
        <v>140</v>
      </c>
      <c r="E186" s="128" t="s">
        <v>328</v>
      </c>
      <c r="F186" s="129" t="s">
        <v>329</v>
      </c>
      <c r="G186" s="130" t="s">
        <v>153</v>
      </c>
      <c r="H186" s="131">
        <v>477</v>
      </c>
      <c r="I186" s="132"/>
      <c r="J186" s="132">
        <f>ROUND(I186*H186,2)</f>
        <v>0</v>
      </c>
      <c r="K186" s="129" t="s">
        <v>144</v>
      </c>
      <c r="L186" s="28"/>
      <c r="M186" s="133" t="s">
        <v>3</v>
      </c>
      <c r="N186" s="134" t="s">
        <v>39</v>
      </c>
      <c r="O186" s="135">
        <v>1E-3</v>
      </c>
      <c r="P186" s="135">
        <f>O186*H186</f>
        <v>0.47700000000000004</v>
      </c>
      <c r="Q186" s="135">
        <v>0</v>
      </c>
      <c r="R186" s="135">
        <f>Q186*H186</f>
        <v>0</v>
      </c>
      <c r="S186" s="135">
        <v>0</v>
      </c>
      <c r="T186" s="136">
        <f>S186*H186</f>
        <v>0</v>
      </c>
      <c r="AR186" s="137" t="s">
        <v>145</v>
      </c>
      <c r="AT186" s="137" t="s">
        <v>140</v>
      </c>
      <c r="AU186" s="137" t="s">
        <v>77</v>
      </c>
      <c r="AY186" s="16" t="s">
        <v>138</v>
      </c>
      <c r="BE186" s="138">
        <f>IF(N186="základní",J186,0)</f>
        <v>0</v>
      </c>
      <c r="BF186" s="138">
        <f>IF(N186="snížená",J186,0)</f>
        <v>0</v>
      </c>
      <c r="BG186" s="138">
        <f>IF(N186="zákl. přenesená",J186,0)</f>
        <v>0</v>
      </c>
      <c r="BH186" s="138">
        <f>IF(N186="sníž. přenesená",J186,0)</f>
        <v>0</v>
      </c>
      <c r="BI186" s="138">
        <f>IF(N186="nulová",J186,0)</f>
        <v>0</v>
      </c>
      <c r="BJ186" s="16" t="s">
        <v>75</v>
      </c>
      <c r="BK186" s="138">
        <f>ROUND(I186*H186,2)</f>
        <v>0</v>
      </c>
      <c r="BL186" s="16" t="s">
        <v>145</v>
      </c>
      <c r="BM186" s="137" t="s">
        <v>330</v>
      </c>
    </row>
    <row r="187" spans="2:65" s="1" customFormat="1" ht="38.4">
      <c r="B187" s="28"/>
      <c r="D187" s="139" t="s">
        <v>147</v>
      </c>
      <c r="F187" s="140" t="s">
        <v>331</v>
      </c>
      <c r="L187" s="28"/>
      <c r="M187" s="141"/>
      <c r="T187" s="49"/>
      <c r="AT187" s="16" t="s">
        <v>147</v>
      </c>
      <c r="AU187" s="16" t="s">
        <v>77</v>
      </c>
    </row>
    <row r="188" spans="2:65" s="1" customFormat="1">
      <c r="B188" s="28"/>
      <c r="D188" s="142" t="s">
        <v>149</v>
      </c>
      <c r="F188" s="143" t="s">
        <v>332</v>
      </c>
      <c r="L188" s="28"/>
      <c r="M188" s="141"/>
      <c r="T188" s="49"/>
      <c r="AT188" s="16" t="s">
        <v>149</v>
      </c>
      <c r="AU188" s="16" t="s">
        <v>77</v>
      </c>
    </row>
    <row r="189" spans="2:65" s="12" customFormat="1">
      <c r="B189" s="144"/>
      <c r="D189" s="139" t="s">
        <v>292</v>
      </c>
      <c r="F189" s="145" t="s">
        <v>333</v>
      </c>
      <c r="H189" s="146">
        <v>477</v>
      </c>
      <c r="L189" s="144"/>
      <c r="M189" s="147"/>
      <c r="T189" s="148"/>
      <c r="AT189" s="149" t="s">
        <v>292</v>
      </c>
      <c r="AU189" s="149" t="s">
        <v>77</v>
      </c>
      <c r="AV189" s="12" t="s">
        <v>77</v>
      </c>
      <c r="AW189" s="12" t="s">
        <v>4</v>
      </c>
      <c r="AX189" s="12" t="s">
        <v>75</v>
      </c>
      <c r="AY189" s="149" t="s">
        <v>138</v>
      </c>
    </row>
    <row r="190" spans="2:65" s="1" customFormat="1" ht="24.15" customHeight="1">
      <c r="B190" s="126"/>
      <c r="C190" s="127" t="s">
        <v>334</v>
      </c>
      <c r="D190" s="127" t="s">
        <v>140</v>
      </c>
      <c r="E190" s="128" t="s">
        <v>335</v>
      </c>
      <c r="F190" s="129" t="s">
        <v>336</v>
      </c>
      <c r="G190" s="130" t="s">
        <v>153</v>
      </c>
      <c r="H190" s="131">
        <v>99</v>
      </c>
      <c r="I190" s="132"/>
      <c r="J190" s="132">
        <f>ROUND(I190*H190,2)</f>
        <v>0</v>
      </c>
      <c r="K190" s="129" t="s">
        <v>144</v>
      </c>
      <c r="L190" s="28"/>
      <c r="M190" s="133" t="s">
        <v>3</v>
      </c>
      <c r="N190" s="134" t="s">
        <v>39</v>
      </c>
      <c r="O190" s="135">
        <v>2E-3</v>
      </c>
      <c r="P190" s="135">
        <f>O190*H190</f>
        <v>0.19800000000000001</v>
      </c>
      <c r="Q190" s="135">
        <v>0</v>
      </c>
      <c r="R190" s="135">
        <f>Q190*H190</f>
        <v>0</v>
      </c>
      <c r="S190" s="135">
        <v>0</v>
      </c>
      <c r="T190" s="136">
        <f>S190*H190</f>
        <v>0</v>
      </c>
      <c r="AR190" s="137" t="s">
        <v>145</v>
      </c>
      <c r="AT190" s="137" t="s">
        <v>140</v>
      </c>
      <c r="AU190" s="137" t="s">
        <v>77</v>
      </c>
      <c r="AY190" s="16" t="s">
        <v>138</v>
      </c>
      <c r="BE190" s="138">
        <f>IF(N190="základní",J190,0)</f>
        <v>0</v>
      </c>
      <c r="BF190" s="138">
        <f>IF(N190="snížená",J190,0)</f>
        <v>0</v>
      </c>
      <c r="BG190" s="138">
        <f>IF(N190="zákl. přenesená",J190,0)</f>
        <v>0</v>
      </c>
      <c r="BH190" s="138">
        <f>IF(N190="sníž. přenesená",J190,0)</f>
        <v>0</v>
      </c>
      <c r="BI190" s="138">
        <f>IF(N190="nulová",J190,0)</f>
        <v>0</v>
      </c>
      <c r="BJ190" s="16" t="s">
        <v>75</v>
      </c>
      <c r="BK190" s="138">
        <f>ROUND(I190*H190,2)</f>
        <v>0</v>
      </c>
      <c r="BL190" s="16" t="s">
        <v>145</v>
      </c>
      <c r="BM190" s="137" t="s">
        <v>337</v>
      </c>
    </row>
    <row r="191" spans="2:65" s="1" customFormat="1" ht="38.4">
      <c r="B191" s="28"/>
      <c r="D191" s="139" t="s">
        <v>147</v>
      </c>
      <c r="F191" s="140" t="s">
        <v>338</v>
      </c>
      <c r="L191" s="28"/>
      <c r="M191" s="141"/>
      <c r="T191" s="49"/>
      <c r="AT191" s="16" t="s">
        <v>147</v>
      </c>
      <c r="AU191" s="16" t="s">
        <v>77</v>
      </c>
    </row>
    <row r="192" spans="2:65" s="1" customFormat="1">
      <c r="B192" s="28"/>
      <c r="D192" s="142" t="s">
        <v>149</v>
      </c>
      <c r="F192" s="143" t="s">
        <v>339</v>
      </c>
      <c r="L192" s="28"/>
      <c r="M192" s="141"/>
      <c r="T192" s="49"/>
      <c r="AT192" s="16" t="s">
        <v>149</v>
      </c>
      <c r="AU192" s="16" t="s">
        <v>77</v>
      </c>
    </row>
    <row r="193" spans="2:65" s="12" customFormat="1">
      <c r="B193" s="144"/>
      <c r="D193" s="139" t="s">
        <v>292</v>
      </c>
      <c r="F193" s="145" t="s">
        <v>340</v>
      </c>
      <c r="H193" s="146">
        <v>99</v>
      </c>
      <c r="L193" s="144"/>
      <c r="M193" s="147"/>
      <c r="T193" s="148"/>
      <c r="AT193" s="149" t="s">
        <v>292</v>
      </c>
      <c r="AU193" s="149" t="s">
        <v>77</v>
      </c>
      <c r="AV193" s="12" t="s">
        <v>77</v>
      </c>
      <c r="AW193" s="12" t="s">
        <v>4</v>
      </c>
      <c r="AX193" s="12" t="s">
        <v>75</v>
      </c>
      <c r="AY193" s="149" t="s">
        <v>138</v>
      </c>
    </row>
    <row r="194" spans="2:65" s="1" customFormat="1" ht="24.15" customHeight="1">
      <c r="B194" s="126"/>
      <c r="C194" s="127" t="s">
        <v>341</v>
      </c>
      <c r="D194" s="127" t="s">
        <v>140</v>
      </c>
      <c r="E194" s="128" t="s">
        <v>342</v>
      </c>
      <c r="F194" s="129" t="s">
        <v>343</v>
      </c>
      <c r="G194" s="130" t="s">
        <v>153</v>
      </c>
      <c r="H194" s="131">
        <v>18</v>
      </c>
      <c r="I194" s="132"/>
      <c r="J194" s="132">
        <f>ROUND(I194*H194,2)</f>
        <v>0</v>
      </c>
      <c r="K194" s="129" t="s">
        <v>144</v>
      </c>
      <c r="L194" s="28"/>
      <c r="M194" s="133" t="s">
        <v>3</v>
      </c>
      <c r="N194" s="134" t="s">
        <v>39</v>
      </c>
      <c r="O194" s="135">
        <v>5.0000000000000001E-3</v>
      </c>
      <c r="P194" s="135">
        <f>O194*H194</f>
        <v>0.09</v>
      </c>
      <c r="Q194" s="135">
        <v>0</v>
      </c>
      <c r="R194" s="135">
        <f>Q194*H194</f>
        <v>0</v>
      </c>
      <c r="S194" s="135">
        <v>0</v>
      </c>
      <c r="T194" s="136">
        <f>S194*H194</f>
        <v>0</v>
      </c>
      <c r="AR194" s="137" t="s">
        <v>145</v>
      </c>
      <c r="AT194" s="137" t="s">
        <v>140</v>
      </c>
      <c r="AU194" s="137" t="s">
        <v>77</v>
      </c>
      <c r="AY194" s="16" t="s">
        <v>138</v>
      </c>
      <c r="BE194" s="138">
        <f>IF(N194="základní",J194,0)</f>
        <v>0</v>
      </c>
      <c r="BF194" s="138">
        <f>IF(N194="snížená",J194,0)</f>
        <v>0</v>
      </c>
      <c r="BG194" s="138">
        <f>IF(N194="zákl. přenesená",J194,0)</f>
        <v>0</v>
      </c>
      <c r="BH194" s="138">
        <f>IF(N194="sníž. přenesená",J194,0)</f>
        <v>0</v>
      </c>
      <c r="BI194" s="138">
        <f>IF(N194="nulová",J194,0)</f>
        <v>0</v>
      </c>
      <c r="BJ194" s="16" t="s">
        <v>75</v>
      </c>
      <c r="BK194" s="138">
        <f>ROUND(I194*H194,2)</f>
        <v>0</v>
      </c>
      <c r="BL194" s="16" t="s">
        <v>145</v>
      </c>
      <c r="BM194" s="137" t="s">
        <v>344</v>
      </c>
    </row>
    <row r="195" spans="2:65" s="1" customFormat="1" ht="38.4">
      <c r="B195" s="28"/>
      <c r="D195" s="139" t="s">
        <v>147</v>
      </c>
      <c r="F195" s="140" t="s">
        <v>345</v>
      </c>
      <c r="L195" s="28"/>
      <c r="M195" s="141"/>
      <c r="T195" s="49"/>
      <c r="AT195" s="16" t="s">
        <v>147</v>
      </c>
      <c r="AU195" s="16" t="s">
        <v>77</v>
      </c>
    </row>
    <row r="196" spans="2:65" s="1" customFormat="1">
      <c r="B196" s="28"/>
      <c r="D196" s="142" t="s">
        <v>149</v>
      </c>
      <c r="F196" s="143" t="s">
        <v>346</v>
      </c>
      <c r="L196" s="28"/>
      <c r="M196" s="141"/>
      <c r="T196" s="49"/>
      <c r="AT196" s="16" t="s">
        <v>149</v>
      </c>
      <c r="AU196" s="16" t="s">
        <v>77</v>
      </c>
    </row>
    <row r="197" spans="2:65" s="12" customFormat="1">
      <c r="B197" s="144"/>
      <c r="D197" s="139" t="s">
        <v>292</v>
      </c>
      <c r="F197" s="145" t="s">
        <v>300</v>
      </c>
      <c r="H197" s="146">
        <v>18</v>
      </c>
      <c r="L197" s="144"/>
      <c r="M197" s="150"/>
      <c r="N197" s="151"/>
      <c r="O197" s="151"/>
      <c r="P197" s="151"/>
      <c r="Q197" s="151"/>
      <c r="R197" s="151"/>
      <c r="S197" s="151"/>
      <c r="T197" s="152"/>
      <c r="AT197" s="149" t="s">
        <v>292</v>
      </c>
      <c r="AU197" s="149" t="s">
        <v>77</v>
      </c>
      <c r="AV197" s="12" t="s">
        <v>77</v>
      </c>
      <c r="AW197" s="12" t="s">
        <v>4</v>
      </c>
      <c r="AX197" s="12" t="s">
        <v>75</v>
      </c>
      <c r="AY197" s="149" t="s">
        <v>138</v>
      </c>
    </row>
    <row r="198" spans="2:65" s="1" customFormat="1" ht="6.9" customHeight="1">
      <c r="B198" s="37"/>
      <c r="C198" s="38"/>
      <c r="D198" s="38"/>
      <c r="E198" s="38"/>
      <c r="F198" s="38"/>
      <c r="G198" s="38"/>
      <c r="H198" s="38"/>
      <c r="I198" s="38"/>
      <c r="J198" s="38"/>
      <c r="K198" s="38"/>
      <c r="L198" s="28"/>
    </row>
  </sheetData>
  <autoFilter ref="C86:K197" xr:uid="{00000000-0009-0000-0000-000001000000}"/>
  <mergeCells count="11">
    <mergeCell ref="L2:V2"/>
    <mergeCell ref="E52:H52"/>
    <mergeCell ref="E54:H54"/>
    <mergeCell ref="E75:H75"/>
    <mergeCell ref="E77:H77"/>
    <mergeCell ref="E79:H79"/>
    <mergeCell ref="E7:H7"/>
    <mergeCell ref="E9:H9"/>
    <mergeCell ref="E11:H11"/>
    <mergeCell ref="E29:H29"/>
    <mergeCell ref="E50:H50"/>
  </mergeCells>
  <hyperlinks>
    <hyperlink ref="F92" r:id="rId1" xr:uid="{00000000-0004-0000-0100-000000000000}"/>
    <hyperlink ref="F95" r:id="rId2" xr:uid="{00000000-0004-0000-0100-000001000000}"/>
    <hyperlink ref="F98" r:id="rId3" xr:uid="{00000000-0004-0000-0100-000002000000}"/>
    <hyperlink ref="F101" r:id="rId4" xr:uid="{00000000-0004-0000-0100-000003000000}"/>
    <hyperlink ref="F104" r:id="rId5" xr:uid="{00000000-0004-0000-0100-000004000000}"/>
    <hyperlink ref="F107" r:id="rId6" xr:uid="{00000000-0004-0000-0100-000005000000}"/>
    <hyperlink ref="F110" r:id="rId7" xr:uid="{00000000-0004-0000-0100-000006000000}"/>
    <hyperlink ref="F113" r:id="rId8" xr:uid="{00000000-0004-0000-0100-000007000000}"/>
    <hyperlink ref="F116" r:id="rId9" xr:uid="{00000000-0004-0000-0100-000008000000}"/>
    <hyperlink ref="F119" r:id="rId10" xr:uid="{00000000-0004-0000-0100-000009000000}"/>
    <hyperlink ref="F122" r:id="rId11" xr:uid="{00000000-0004-0000-0100-00000A000000}"/>
    <hyperlink ref="F125" r:id="rId12" xr:uid="{00000000-0004-0000-0100-00000B000000}"/>
    <hyperlink ref="F128" r:id="rId13" xr:uid="{00000000-0004-0000-0100-00000C000000}"/>
    <hyperlink ref="F131" r:id="rId14" xr:uid="{00000000-0004-0000-0100-00000D000000}"/>
    <hyperlink ref="F134" r:id="rId15" xr:uid="{00000000-0004-0000-0100-00000E000000}"/>
    <hyperlink ref="F137" r:id="rId16" xr:uid="{00000000-0004-0000-0100-00000F000000}"/>
    <hyperlink ref="F140" r:id="rId17" xr:uid="{00000000-0004-0000-0100-000010000000}"/>
    <hyperlink ref="F143" r:id="rId18" xr:uid="{00000000-0004-0000-0100-000011000000}"/>
    <hyperlink ref="F146" r:id="rId19" xr:uid="{00000000-0004-0000-0100-000012000000}"/>
    <hyperlink ref="F149" r:id="rId20" xr:uid="{00000000-0004-0000-0100-000013000000}"/>
    <hyperlink ref="F152" r:id="rId21" xr:uid="{00000000-0004-0000-0100-000014000000}"/>
    <hyperlink ref="F155" r:id="rId22" xr:uid="{00000000-0004-0000-0100-000015000000}"/>
    <hyperlink ref="F158" r:id="rId23" xr:uid="{00000000-0004-0000-0100-000016000000}"/>
    <hyperlink ref="F161" r:id="rId24" xr:uid="{00000000-0004-0000-0100-000017000000}"/>
    <hyperlink ref="F164" r:id="rId25" xr:uid="{00000000-0004-0000-0100-000018000000}"/>
    <hyperlink ref="F168" r:id="rId26" xr:uid="{00000000-0004-0000-0100-000019000000}"/>
    <hyperlink ref="F172" r:id="rId27" xr:uid="{00000000-0004-0000-0100-00001A000000}"/>
    <hyperlink ref="F176" r:id="rId28" xr:uid="{00000000-0004-0000-0100-00001B000000}"/>
    <hyperlink ref="F180" r:id="rId29" xr:uid="{00000000-0004-0000-0100-00001C000000}"/>
    <hyperlink ref="F184" r:id="rId30" xr:uid="{00000000-0004-0000-0100-00001D000000}"/>
    <hyperlink ref="F188" r:id="rId31" xr:uid="{00000000-0004-0000-0100-00001E000000}"/>
    <hyperlink ref="F192" r:id="rId32" xr:uid="{00000000-0004-0000-0100-00001F000000}"/>
    <hyperlink ref="F196" r:id="rId33" xr:uid="{00000000-0004-0000-0100-00002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6"/>
  <sheetViews>
    <sheetView showGridLines="0" tabSelected="1" topLeftCell="A99" workbookViewId="0">
      <selection activeCell="A107" sqref="A107:XFD10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86" t="s">
        <v>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87</v>
      </c>
      <c r="AZ2" s="153" t="s">
        <v>347</v>
      </c>
      <c r="BA2" s="153" t="s">
        <v>3</v>
      </c>
      <c r="BB2" s="153" t="s">
        <v>3</v>
      </c>
      <c r="BC2" s="153" t="s">
        <v>348</v>
      </c>
      <c r="BD2" s="153" t="s">
        <v>77</v>
      </c>
    </row>
    <row r="3" spans="2:5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  <c r="AZ3" s="153" t="s">
        <v>349</v>
      </c>
      <c r="BA3" s="153" t="s">
        <v>3</v>
      </c>
      <c r="BB3" s="153" t="s">
        <v>3</v>
      </c>
      <c r="BC3" s="153" t="s">
        <v>350</v>
      </c>
      <c r="BD3" s="153" t="s">
        <v>77</v>
      </c>
    </row>
    <row r="4" spans="2:56" ht="24.9" customHeight="1">
      <c r="B4" s="19"/>
      <c r="D4" s="20" t="s">
        <v>112</v>
      </c>
      <c r="L4" s="19"/>
      <c r="M4" s="86" t="s">
        <v>11</v>
      </c>
      <c r="AT4" s="16" t="s">
        <v>4</v>
      </c>
      <c r="AZ4" s="153" t="s">
        <v>351</v>
      </c>
      <c r="BA4" s="153" t="s">
        <v>3</v>
      </c>
      <c r="BB4" s="153" t="s">
        <v>3</v>
      </c>
      <c r="BC4" s="153" t="s">
        <v>352</v>
      </c>
      <c r="BD4" s="153" t="s">
        <v>77</v>
      </c>
    </row>
    <row r="5" spans="2:56" ht="6.9" customHeight="1">
      <c r="B5" s="19"/>
      <c r="L5" s="19"/>
      <c r="AZ5" s="153" t="s">
        <v>353</v>
      </c>
      <c r="BA5" s="153" t="s">
        <v>3</v>
      </c>
      <c r="BB5" s="153" t="s">
        <v>3</v>
      </c>
      <c r="BC5" s="153" t="s">
        <v>354</v>
      </c>
      <c r="BD5" s="153" t="s">
        <v>77</v>
      </c>
    </row>
    <row r="6" spans="2:56" ht="12" customHeight="1">
      <c r="B6" s="19"/>
      <c r="D6" s="25" t="s">
        <v>15</v>
      </c>
      <c r="L6" s="19"/>
      <c r="AZ6" s="153" t="s">
        <v>355</v>
      </c>
      <c r="BA6" s="153" t="s">
        <v>3</v>
      </c>
      <c r="BB6" s="153" t="s">
        <v>3</v>
      </c>
      <c r="BC6" s="153" t="s">
        <v>356</v>
      </c>
      <c r="BD6" s="153" t="s">
        <v>77</v>
      </c>
    </row>
    <row r="7" spans="2:56" ht="16.5" customHeight="1">
      <c r="B7" s="19"/>
      <c r="E7" s="298" t="str">
        <f>'Rekapitulace stavby'!K6</f>
        <v>Cyklostezka Šluknov - Fukov - II.etapa</v>
      </c>
      <c r="F7" s="299"/>
      <c r="G7" s="299"/>
      <c r="H7" s="299"/>
      <c r="L7" s="19"/>
    </row>
    <row r="8" spans="2:56" ht="12" customHeight="1">
      <c r="B8" s="19"/>
      <c r="D8" s="25" t="s">
        <v>113</v>
      </c>
      <c r="L8" s="19"/>
    </row>
    <row r="9" spans="2:56" s="1" customFormat="1" ht="16.5" customHeight="1">
      <c r="B9" s="28"/>
      <c r="E9" s="298" t="s">
        <v>357</v>
      </c>
      <c r="F9" s="297"/>
      <c r="G9" s="297"/>
      <c r="H9" s="297"/>
      <c r="L9" s="28"/>
    </row>
    <row r="10" spans="2:56" s="1" customFormat="1" ht="12" customHeight="1">
      <c r="B10" s="28"/>
      <c r="D10" s="25" t="s">
        <v>115</v>
      </c>
      <c r="L10" s="28"/>
    </row>
    <row r="11" spans="2:56" s="1" customFormat="1" ht="16.5" customHeight="1">
      <c r="B11" s="28"/>
      <c r="E11" s="265" t="s">
        <v>358</v>
      </c>
      <c r="F11" s="297"/>
      <c r="G11" s="297"/>
      <c r="H11" s="297"/>
      <c r="L11" s="28"/>
    </row>
    <row r="12" spans="2:56" s="1" customFormat="1">
      <c r="B12" s="28"/>
      <c r="L12" s="28"/>
    </row>
    <row r="13" spans="2:5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5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4. 9. 2023</v>
      </c>
      <c r="L14" s="28"/>
    </row>
    <row r="15" spans="2:56" s="1" customFormat="1" ht="10.8" customHeight="1">
      <c r="B15" s="28"/>
      <c r="L15" s="28"/>
    </row>
    <row r="16" spans="2:5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359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28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5" t="s">
        <v>3</v>
      </c>
      <c r="F29" s="275"/>
      <c r="G29" s="275"/>
      <c r="H29" s="275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ROUND(J93,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ROUND((SUM(BE93:BE245)),  2)</f>
        <v>0</v>
      </c>
      <c r="I35" s="89">
        <v>0.21</v>
      </c>
      <c r="J35" s="79">
        <f>ROUND(((SUM(BE93:BE245))*I35),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ROUND((SUM(BF93:BF245)),  2)</f>
        <v>0</v>
      </c>
      <c r="I36" s="89">
        <v>0.15</v>
      </c>
      <c r="J36" s="79">
        <f>ROUND(((SUM(BF93:BF245))*I36),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ROUND((SUM(BG93:BG245)),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ROUND((SUM(BH93:BH245)),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ROUND((SUM(BI93:BI245)),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298" t="str">
        <f>E7</f>
        <v>Cyklostezka Šluknov - Fukov - II.etapa</v>
      </c>
      <c r="F50" s="299"/>
      <c r="G50" s="299"/>
      <c r="H50" s="299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298" t="s">
        <v>357</v>
      </c>
      <c r="F52" s="297"/>
      <c r="G52" s="297"/>
      <c r="H52" s="297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5" t="str">
        <f>E11</f>
        <v>02a - Přímé výdaje</v>
      </c>
      <c r="F54" s="297"/>
      <c r="G54" s="297"/>
      <c r="H54" s="297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4. 9. 2023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>VPH s.r.o.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J93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121</v>
      </c>
      <c r="E64" s="101"/>
      <c r="F64" s="101"/>
      <c r="G64" s="101"/>
      <c r="H64" s="101"/>
      <c r="I64" s="101"/>
      <c r="J64" s="102">
        <f>J94</f>
        <v>0</v>
      </c>
      <c r="L64" s="99"/>
    </row>
    <row r="65" spans="2:12" s="9" customFormat="1" ht="19.95" customHeight="1">
      <c r="B65" s="103"/>
      <c r="D65" s="104" t="s">
        <v>122</v>
      </c>
      <c r="E65" s="105"/>
      <c r="F65" s="105"/>
      <c r="G65" s="105"/>
      <c r="H65" s="105"/>
      <c r="I65" s="105"/>
      <c r="J65" s="106">
        <f>J95</f>
        <v>0</v>
      </c>
      <c r="L65" s="103"/>
    </row>
    <row r="66" spans="2:12" s="9" customFormat="1" ht="19.95" customHeight="1">
      <c r="B66" s="103"/>
      <c r="D66" s="104" t="s">
        <v>360</v>
      </c>
      <c r="E66" s="105"/>
      <c r="F66" s="105"/>
      <c r="G66" s="105"/>
      <c r="H66" s="105"/>
      <c r="I66" s="105"/>
      <c r="J66" s="106">
        <f>J147</f>
        <v>0</v>
      </c>
      <c r="L66" s="103"/>
    </row>
    <row r="67" spans="2:12" s="9" customFormat="1" ht="19.95" customHeight="1">
      <c r="B67" s="103"/>
      <c r="D67" s="104" t="s">
        <v>361</v>
      </c>
      <c r="E67" s="105"/>
      <c r="F67" s="105"/>
      <c r="G67" s="105"/>
      <c r="H67" s="105"/>
      <c r="I67" s="105"/>
      <c r="J67" s="106">
        <f>J155</f>
        <v>0</v>
      </c>
      <c r="L67" s="103"/>
    </row>
    <row r="68" spans="2:12" s="9" customFormat="1" ht="19.95" customHeight="1">
      <c r="B68" s="103"/>
      <c r="D68" s="104" t="s">
        <v>362</v>
      </c>
      <c r="E68" s="105"/>
      <c r="F68" s="105"/>
      <c r="G68" s="105"/>
      <c r="H68" s="105"/>
      <c r="I68" s="105"/>
      <c r="J68" s="106">
        <f>J186</f>
        <v>0</v>
      </c>
      <c r="L68" s="103"/>
    </row>
    <row r="69" spans="2:12" s="9" customFormat="1" ht="19.95" customHeight="1">
      <c r="B69" s="103"/>
      <c r="D69" s="104" t="s">
        <v>363</v>
      </c>
      <c r="E69" s="105"/>
      <c r="F69" s="105"/>
      <c r="G69" s="105"/>
      <c r="H69" s="105"/>
      <c r="I69" s="105"/>
      <c r="J69" s="106">
        <f>J231</f>
        <v>0</v>
      </c>
      <c r="L69" s="103"/>
    </row>
    <row r="70" spans="2:12" s="8" customFormat="1" ht="24.9" customHeight="1">
      <c r="B70" s="99"/>
      <c r="D70" s="100" t="s">
        <v>364</v>
      </c>
      <c r="E70" s="101"/>
      <c r="F70" s="101"/>
      <c r="G70" s="101"/>
      <c r="H70" s="101"/>
      <c r="I70" s="101"/>
      <c r="J70" s="102">
        <f>J235</f>
        <v>0</v>
      </c>
      <c r="L70" s="99"/>
    </row>
    <row r="71" spans="2:12" s="9" customFormat="1" ht="19.95" customHeight="1">
      <c r="B71" s="103"/>
      <c r="D71" s="104" t="s">
        <v>365</v>
      </c>
      <c r="E71" s="105"/>
      <c r="F71" s="105"/>
      <c r="G71" s="105"/>
      <c r="H71" s="105"/>
      <c r="I71" s="105"/>
      <c r="J71" s="106">
        <f>J236</f>
        <v>0</v>
      </c>
      <c r="L71" s="103"/>
    </row>
    <row r="72" spans="2:12" s="1" customFormat="1" ht="21.75" customHeight="1">
      <c r="B72" s="28"/>
      <c r="L72" s="28"/>
    </row>
    <row r="73" spans="2:12" s="1" customFormat="1" ht="6.9" customHeight="1"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28"/>
    </row>
    <row r="77" spans="2:12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78" spans="2:12" s="1" customFormat="1" ht="24.9" customHeight="1">
      <c r="B78" s="28"/>
      <c r="C78" s="20" t="s">
        <v>123</v>
      </c>
      <c r="L78" s="28"/>
    </row>
    <row r="79" spans="2:12" s="1" customFormat="1" ht="6.9" customHeight="1">
      <c r="B79" s="28"/>
      <c r="L79" s="28"/>
    </row>
    <row r="80" spans="2:12" s="1" customFormat="1" ht="12" customHeight="1">
      <c r="B80" s="28"/>
      <c r="C80" s="25" t="s">
        <v>15</v>
      </c>
      <c r="L80" s="28"/>
    </row>
    <row r="81" spans="2:65" s="1" customFormat="1" ht="16.5" customHeight="1">
      <c r="B81" s="28"/>
      <c r="E81" s="298" t="str">
        <f>E7</f>
        <v>Cyklostezka Šluknov - Fukov - II.etapa</v>
      </c>
      <c r="F81" s="299"/>
      <c r="G81" s="299"/>
      <c r="H81" s="299"/>
      <c r="L81" s="28"/>
    </row>
    <row r="82" spans="2:65" ht="12" customHeight="1">
      <c r="B82" s="19"/>
      <c r="C82" s="25" t="s">
        <v>113</v>
      </c>
      <c r="L82" s="19"/>
    </row>
    <row r="83" spans="2:65" s="1" customFormat="1" ht="16.5" customHeight="1">
      <c r="B83" s="28"/>
      <c r="E83" s="298" t="s">
        <v>357</v>
      </c>
      <c r="F83" s="297"/>
      <c r="G83" s="297"/>
      <c r="H83" s="297"/>
      <c r="L83" s="28"/>
    </row>
    <row r="84" spans="2:65" s="1" customFormat="1" ht="12" customHeight="1">
      <c r="B84" s="28"/>
      <c r="C84" s="25" t="s">
        <v>115</v>
      </c>
      <c r="L84" s="28"/>
    </row>
    <row r="85" spans="2:65" s="1" customFormat="1" ht="16.5" customHeight="1">
      <c r="B85" s="28"/>
      <c r="E85" s="265" t="str">
        <f>E11</f>
        <v>02a - Přímé výdaje</v>
      </c>
      <c r="F85" s="297"/>
      <c r="G85" s="297"/>
      <c r="H85" s="297"/>
      <c r="L85" s="28"/>
    </row>
    <row r="86" spans="2:65" s="1" customFormat="1" ht="6.9" customHeight="1">
      <c r="B86" s="28"/>
      <c r="L86" s="28"/>
    </row>
    <row r="87" spans="2:65" s="1" customFormat="1" ht="12" customHeight="1">
      <c r="B87" s="28"/>
      <c r="C87" s="25" t="s">
        <v>19</v>
      </c>
      <c r="F87" s="23" t="str">
        <f>F14</f>
        <v>Šluknov</v>
      </c>
      <c r="I87" s="25" t="s">
        <v>21</v>
      </c>
      <c r="J87" s="45" t="str">
        <f>IF(J14="","",J14)</f>
        <v>4. 9. 2023</v>
      </c>
      <c r="L87" s="28"/>
    </row>
    <row r="88" spans="2:65" s="1" customFormat="1" ht="6.9" customHeight="1">
      <c r="B88" s="28"/>
      <c r="L88" s="28"/>
    </row>
    <row r="89" spans="2:65" s="1" customFormat="1" ht="15.15" customHeight="1">
      <c r="B89" s="28"/>
      <c r="C89" s="25" t="s">
        <v>23</v>
      </c>
      <c r="F89" s="23" t="str">
        <f>E17</f>
        <v>Město Šluknov</v>
      </c>
      <c r="I89" s="25" t="s">
        <v>29</v>
      </c>
      <c r="J89" s="26" t="str">
        <f>E23</f>
        <v>VPH s.r.o.</v>
      </c>
      <c r="L89" s="28"/>
    </row>
    <row r="90" spans="2:65" s="1" customFormat="1" ht="15.15" customHeight="1">
      <c r="B90" s="28"/>
      <c r="C90" s="25" t="s">
        <v>27</v>
      </c>
      <c r="F90" s="23" t="str">
        <f>IF(E20="","",E20)</f>
        <v xml:space="preserve"> </v>
      </c>
      <c r="I90" s="25" t="s">
        <v>31</v>
      </c>
      <c r="J90" s="26" t="str">
        <f>E26</f>
        <v xml:space="preserve"> </v>
      </c>
      <c r="L90" s="28"/>
    </row>
    <row r="91" spans="2:65" s="1" customFormat="1" ht="10.35" customHeight="1">
      <c r="B91" s="28"/>
      <c r="L91" s="28"/>
    </row>
    <row r="92" spans="2:65" s="10" customFormat="1" ht="29.25" customHeight="1">
      <c r="B92" s="107"/>
      <c r="C92" s="108" t="s">
        <v>124</v>
      </c>
      <c r="D92" s="109" t="s">
        <v>53</v>
      </c>
      <c r="E92" s="109" t="s">
        <v>49</v>
      </c>
      <c r="F92" s="109" t="s">
        <v>50</v>
      </c>
      <c r="G92" s="109" t="s">
        <v>125</v>
      </c>
      <c r="H92" s="109" t="s">
        <v>126</v>
      </c>
      <c r="I92" s="109" t="s">
        <v>127</v>
      </c>
      <c r="J92" s="109" t="s">
        <v>119</v>
      </c>
      <c r="K92" s="110" t="s">
        <v>128</v>
      </c>
      <c r="L92" s="107"/>
      <c r="M92" s="52" t="s">
        <v>3</v>
      </c>
      <c r="N92" s="53" t="s">
        <v>38</v>
      </c>
      <c r="O92" s="53" t="s">
        <v>129</v>
      </c>
      <c r="P92" s="53" t="s">
        <v>130</v>
      </c>
      <c r="Q92" s="53" t="s">
        <v>131</v>
      </c>
      <c r="R92" s="53" t="s">
        <v>132</v>
      </c>
      <c r="S92" s="53" t="s">
        <v>133</v>
      </c>
      <c r="T92" s="54" t="s">
        <v>134</v>
      </c>
    </row>
    <row r="93" spans="2:65" s="1" customFormat="1" ht="22.8" customHeight="1">
      <c r="B93" s="28"/>
      <c r="C93" s="57" t="s">
        <v>135</v>
      </c>
      <c r="J93" s="111">
        <f>BK93</f>
        <v>0</v>
      </c>
      <c r="L93" s="28"/>
      <c r="M93" s="55"/>
      <c r="N93" s="46"/>
      <c r="O93" s="46"/>
      <c r="P93" s="112">
        <f>P94+P235</f>
        <v>8493.5065720000002</v>
      </c>
      <c r="Q93" s="46"/>
      <c r="R93" s="112">
        <f>R94+R235</f>
        <v>8756.6151900000004</v>
      </c>
      <c r="S93" s="46"/>
      <c r="T93" s="113">
        <f>T94+T235</f>
        <v>0</v>
      </c>
      <c r="AT93" s="16" t="s">
        <v>67</v>
      </c>
      <c r="AU93" s="16" t="s">
        <v>120</v>
      </c>
      <c r="BK93" s="114">
        <f>BK94+BK235</f>
        <v>0</v>
      </c>
    </row>
    <row r="94" spans="2:65" s="11" customFormat="1" ht="25.95" customHeight="1">
      <c r="B94" s="115"/>
      <c r="D94" s="116" t="s">
        <v>67</v>
      </c>
      <c r="E94" s="117" t="s">
        <v>136</v>
      </c>
      <c r="F94" s="117" t="s">
        <v>137</v>
      </c>
      <c r="J94" s="118">
        <f>BK94</f>
        <v>0</v>
      </c>
      <c r="L94" s="115"/>
      <c r="M94" s="119"/>
      <c r="P94" s="120">
        <f>P95+P147+P155+P186+P231</f>
        <v>6024.1756820000001</v>
      </c>
      <c r="R94" s="120">
        <f>R95+R147+R155+R186+R231</f>
        <v>8163.5239500000007</v>
      </c>
      <c r="T94" s="121">
        <f>T95+T147+T155+T186+T231</f>
        <v>0</v>
      </c>
      <c r="AR94" s="116" t="s">
        <v>75</v>
      </c>
      <c r="AT94" s="122" t="s">
        <v>67</v>
      </c>
      <c r="AU94" s="122" t="s">
        <v>68</v>
      </c>
      <c r="AY94" s="116" t="s">
        <v>138</v>
      </c>
      <c r="BK94" s="123">
        <f>BK95+BK147+BK155+BK186+BK231</f>
        <v>0</v>
      </c>
    </row>
    <row r="95" spans="2:65" s="11" customFormat="1" ht="22.8" customHeight="1">
      <c r="B95" s="115"/>
      <c r="D95" s="116" t="s">
        <v>67</v>
      </c>
      <c r="E95" s="124" t="s">
        <v>75</v>
      </c>
      <c r="F95" s="124" t="s">
        <v>139</v>
      </c>
      <c r="J95" s="125">
        <f>BK95</f>
        <v>0</v>
      </c>
      <c r="L95" s="115"/>
      <c r="M95" s="119"/>
      <c r="P95" s="120">
        <f>SUM(P96:P146)</f>
        <v>2484.2610499999996</v>
      </c>
      <c r="R95" s="120">
        <f>SUM(R96:R146)</f>
        <v>1137.90896</v>
      </c>
      <c r="T95" s="121">
        <f>SUM(T96:T146)</f>
        <v>0</v>
      </c>
      <c r="AR95" s="116" t="s">
        <v>75</v>
      </c>
      <c r="AT95" s="122" t="s">
        <v>67</v>
      </c>
      <c r="AU95" s="122" t="s">
        <v>75</v>
      </c>
      <c r="AY95" s="116" t="s">
        <v>138</v>
      </c>
      <c r="BK95" s="123">
        <f>SUM(BK96:BK146)</f>
        <v>0</v>
      </c>
    </row>
    <row r="96" spans="2:65" s="1" customFormat="1" ht="16.5" customHeight="1">
      <c r="B96" s="126"/>
      <c r="C96" s="154" t="s">
        <v>75</v>
      </c>
      <c r="D96" s="154" t="s">
        <v>366</v>
      </c>
      <c r="E96" s="155" t="s">
        <v>367</v>
      </c>
      <c r="F96" s="156" t="s">
        <v>368</v>
      </c>
      <c r="G96" s="157" t="s">
        <v>369</v>
      </c>
      <c r="H96" s="158">
        <v>1137.8399999999999</v>
      </c>
      <c r="I96" s="159"/>
      <c r="J96" s="159">
        <f>ROUND(I96*H96,2)</f>
        <v>0</v>
      </c>
      <c r="K96" s="156" t="s">
        <v>144</v>
      </c>
      <c r="L96" s="160"/>
      <c r="M96" s="161" t="s">
        <v>3</v>
      </c>
      <c r="N96" s="162" t="s">
        <v>39</v>
      </c>
      <c r="O96" s="135">
        <v>0</v>
      </c>
      <c r="P96" s="135">
        <f>O96*H96</f>
        <v>0</v>
      </c>
      <c r="Q96" s="135">
        <v>1</v>
      </c>
      <c r="R96" s="135">
        <f>Q96*H96</f>
        <v>1137.8399999999999</v>
      </c>
      <c r="S96" s="135">
        <v>0</v>
      </c>
      <c r="T96" s="136">
        <f>S96*H96</f>
        <v>0</v>
      </c>
      <c r="AR96" s="137" t="s">
        <v>186</v>
      </c>
      <c r="AT96" s="137" t="s">
        <v>366</v>
      </c>
      <c r="AU96" s="137" t="s">
        <v>77</v>
      </c>
      <c r="AY96" s="16" t="s">
        <v>138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6" t="s">
        <v>75</v>
      </c>
      <c r="BK96" s="138">
        <f>ROUND(I96*H96,2)</f>
        <v>0</v>
      </c>
      <c r="BL96" s="16" t="s">
        <v>145</v>
      </c>
      <c r="BM96" s="137" t="s">
        <v>370</v>
      </c>
    </row>
    <row r="97" spans="2:65" s="1" customFormat="1">
      <c r="B97" s="28"/>
      <c r="D97" s="139" t="s">
        <v>147</v>
      </c>
      <c r="F97" s="140" t="s">
        <v>368</v>
      </c>
      <c r="L97" s="28"/>
      <c r="M97" s="141"/>
      <c r="T97" s="49"/>
      <c r="AT97" s="16" t="s">
        <v>147</v>
      </c>
      <c r="AU97" s="16" t="s">
        <v>77</v>
      </c>
    </row>
    <row r="98" spans="2:65" s="12" customFormat="1">
      <c r="B98" s="144"/>
      <c r="D98" s="139" t="s">
        <v>292</v>
      </c>
      <c r="E98" s="149" t="s">
        <v>3</v>
      </c>
      <c r="F98" s="145" t="s">
        <v>371</v>
      </c>
      <c r="H98" s="146">
        <v>1137.8399999999999</v>
      </c>
      <c r="L98" s="144"/>
      <c r="M98" s="147"/>
      <c r="T98" s="148"/>
      <c r="AT98" s="149" t="s">
        <v>292</v>
      </c>
      <c r="AU98" s="149" t="s">
        <v>77</v>
      </c>
      <c r="AV98" s="12" t="s">
        <v>77</v>
      </c>
      <c r="AW98" s="12" t="s">
        <v>30</v>
      </c>
      <c r="AX98" s="12" t="s">
        <v>75</v>
      </c>
      <c r="AY98" s="149" t="s">
        <v>138</v>
      </c>
    </row>
    <row r="99" spans="2:65" s="1" customFormat="1" ht="37.799999999999997" customHeight="1">
      <c r="B99" s="126"/>
      <c r="C99" s="127" t="s">
        <v>77</v>
      </c>
      <c r="D99" s="127" t="s">
        <v>140</v>
      </c>
      <c r="E99" s="128" t="s">
        <v>372</v>
      </c>
      <c r="F99" s="129" t="s">
        <v>373</v>
      </c>
      <c r="G99" s="130" t="s">
        <v>374</v>
      </c>
      <c r="H99" s="131">
        <v>2654.2</v>
      </c>
      <c r="I99" s="132"/>
      <c r="J99" s="132">
        <f>ROUND(I99*H99,2)</f>
        <v>0</v>
      </c>
      <c r="K99" s="129" t="s">
        <v>144</v>
      </c>
      <c r="L99" s="28"/>
      <c r="M99" s="133" t="s">
        <v>3</v>
      </c>
      <c r="N99" s="134" t="s">
        <v>39</v>
      </c>
      <c r="O99" s="135">
        <v>0.58499999999999996</v>
      </c>
      <c r="P99" s="135">
        <f>O99*H99</f>
        <v>1552.7069999999999</v>
      </c>
      <c r="Q99" s="135">
        <v>0</v>
      </c>
      <c r="R99" s="135">
        <f>Q99*H99</f>
        <v>0</v>
      </c>
      <c r="S99" s="135">
        <v>0</v>
      </c>
      <c r="T99" s="136">
        <f>S99*H99</f>
        <v>0</v>
      </c>
      <c r="AR99" s="137" t="s">
        <v>145</v>
      </c>
      <c r="AT99" s="137" t="s">
        <v>140</v>
      </c>
      <c r="AU99" s="137" t="s">
        <v>77</v>
      </c>
      <c r="AY99" s="16" t="s">
        <v>138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6" t="s">
        <v>75</v>
      </c>
      <c r="BK99" s="138">
        <f>ROUND(I99*H99,2)</f>
        <v>0</v>
      </c>
      <c r="BL99" s="16" t="s">
        <v>145</v>
      </c>
      <c r="BM99" s="137" t="s">
        <v>375</v>
      </c>
    </row>
    <row r="100" spans="2:65" s="1" customFormat="1" ht="19.2">
      <c r="B100" s="28"/>
      <c r="D100" s="139" t="s">
        <v>147</v>
      </c>
      <c r="F100" s="140" t="s">
        <v>376</v>
      </c>
      <c r="L100" s="28"/>
      <c r="M100" s="141"/>
      <c r="T100" s="49"/>
      <c r="AT100" s="16" t="s">
        <v>147</v>
      </c>
      <c r="AU100" s="16" t="s">
        <v>77</v>
      </c>
    </row>
    <row r="101" spans="2:65" s="1" customFormat="1">
      <c r="B101" s="28"/>
      <c r="D101" s="142" t="s">
        <v>149</v>
      </c>
      <c r="F101" s="143" t="s">
        <v>377</v>
      </c>
      <c r="L101" s="28"/>
      <c r="M101" s="141"/>
      <c r="T101" s="49"/>
      <c r="AT101" s="16" t="s">
        <v>149</v>
      </c>
      <c r="AU101" s="16" t="s">
        <v>77</v>
      </c>
    </row>
    <row r="102" spans="2:65" s="12" customFormat="1" ht="30.6">
      <c r="B102" s="144"/>
      <c r="D102" s="139" t="s">
        <v>292</v>
      </c>
      <c r="E102" s="149" t="s">
        <v>3</v>
      </c>
      <c r="F102" s="145" t="s">
        <v>378</v>
      </c>
      <c r="H102" s="146">
        <v>2654.2</v>
      </c>
      <c r="L102" s="144"/>
      <c r="M102" s="147"/>
      <c r="T102" s="148"/>
      <c r="AT102" s="149" t="s">
        <v>292</v>
      </c>
      <c r="AU102" s="149" t="s">
        <v>77</v>
      </c>
      <c r="AV102" s="12" t="s">
        <v>77</v>
      </c>
      <c r="AW102" s="12" t="s">
        <v>30</v>
      </c>
      <c r="AX102" s="12" t="s">
        <v>75</v>
      </c>
      <c r="AY102" s="149" t="s">
        <v>138</v>
      </c>
    </row>
    <row r="103" spans="2:65" s="1" customFormat="1" ht="37.799999999999997" customHeight="1">
      <c r="B103" s="126"/>
      <c r="C103" s="127" t="s">
        <v>157</v>
      </c>
      <c r="D103" s="127" t="s">
        <v>140</v>
      </c>
      <c r="E103" s="128" t="s">
        <v>379</v>
      </c>
      <c r="F103" s="129" t="s">
        <v>380</v>
      </c>
      <c r="G103" s="130" t="s">
        <v>374</v>
      </c>
      <c r="H103" s="131">
        <v>1744.8</v>
      </c>
      <c r="I103" s="132"/>
      <c r="J103" s="132">
        <f>ROUND(I103*H103,2)</f>
        <v>0</v>
      </c>
      <c r="K103" s="129" t="s">
        <v>144</v>
      </c>
      <c r="L103" s="28"/>
      <c r="M103" s="133" t="s">
        <v>3</v>
      </c>
      <c r="N103" s="134" t="s">
        <v>39</v>
      </c>
      <c r="O103" s="135">
        <v>8.6999999999999994E-2</v>
      </c>
      <c r="P103" s="135">
        <f>O103*H103</f>
        <v>151.79759999999999</v>
      </c>
      <c r="Q103" s="135">
        <v>0</v>
      </c>
      <c r="R103" s="135">
        <f>Q103*H103</f>
        <v>0</v>
      </c>
      <c r="S103" s="135">
        <v>0</v>
      </c>
      <c r="T103" s="136">
        <f>S103*H103</f>
        <v>0</v>
      </c>
      <c r="AR103" s="137" t="s">
        <v>145</v>
      </c>
      <c r="AT103" s="137" t="s">
        <v>140</v>
      </c>
      <c r="AU103" s="137" t="s">
        <v>77</v>
      </c>
      <c r="AY103" s="16" t="s">
        <v>138</v>
      </c>
      <c r="BE103" s="138">
        <f>IF(N103="základní",J103,0)</f>
        <v>0</v>
      </c>
      <c r="BF103" s="138">
        <f>IF(N103="snížená",J103,0)</f>
        <v>0</v>
      </c>
      <c r="BG103" s="138">
        <f>IF(N103="zákl. přenesená",J103,0)</f>
        <v>0</v>
      </c>
      <c r="BH103" s="138">
        <f>IF(N103="sníž. přenesená",J103,0)</f>
        <v>0</v>
      </c>
      <c r="BI103" s="138">
        <f>IF(N103="nulová",J103,0)</f>
        <v>0</v>
      </c>
      <c r="BJ103" s="16" t="s">
        <v>75</v>
      </c>
      <c r="BK103" s="138">
        <f>ROUND(I103*H103,2)</f>
        <v>0</v>
      </c>
      <c r="BL103" s="16" t="s">
        <v>145</v>
      </c>
      <c r="BM103" s="137" t="s">
        <v>381</v>
      </c>
    </row>
    <row r="104" spans="2:65" s="1" customFormat="1" ht="38.4">
      <c r="B104" s="28"/>
      <c r="D104" s="139" t="s">
        <v>147</v>
      </c>
      <c r="F104" s="140" t="s">
        <v>382</v>
      </c>
      <c r="L104" s="28"/>
      <c r="M104" s="141"/>
      <c r="T104" s="49"/>
      <c r="AT104" s="16" t="s">
        <v>147</v>
      </c>
      <c r="AU104" s="16" t="s">
        <v>77</v>
      </c>
    </row>
    <row r="105" spans="2:65" s="1" customFormat="1">
      <c r="B105" s="28"/>
      <c r="D105" s="142" t="s">
        <v>149</v>
      </c>
      <c r="F105" s="143" t="s">
        <v>383</v>
      </c>
      <c r="L105" s="28"/>
      <c r="M105" s="141"/>
      <c r="T105" s="49"/>
      <c r="AT105" s="16" t="s">
        <v>149</v>
      </c>
      <c r="AU105" s="16" t="s">
        <v>77</v>
      </c>
    </row>
    <row r="106" spans="2:65" s="12" customFormat="1">
      <c r="B106" s="144"/>
      <c r="D106" s="139" t="s">
        <v>292</v>
      </c>
      <c r="E106" s="149" t="s">
        <v>3</v>
      </c>
      <c r="F106" s="145" t="s">
        <v>384</v>
      </c>
      <c r="H106" s="146">
        <v>1744.8</v>
      </c>
      <c r="L106" s="144"/>
      <c r="M106" s="147"/>
      <c r="T106" s="148"/>
      <c r="AT106" s="149" t="s">
        <v>292</v>
      </c>
      <c r="AU106" s="149" t="s">
        <v>77</v>
      </c>
      <c r="AV106" s="12" t="s">
        <v>77</v>
      </c>
      <c r="AW106" s="12" t="s">
        <v>30</v>
      </c>
      <c r="AX106" s="12" t="s">
        <v>68</v>
      </c>
      <c r="AY106" s="149" t="s">
        <v>138</v>
      </c>
    </row>
    <row r="107" spans="2:65" s="1" customFormat="1" ht="33" customHeight="1">
      <c r="B107" s="126"/>
      <c r="C107" s="127" t="s">
        <v>145</v>
      </c>
      <c r="D107" s="127" t="s">
        <v>140</v>
      </c>
      <c r="E107" s="128" t="s">
        <v>386</v>
      </c>
      <c r="F107" s="129" t="s">
        <v>387</v>
      </c>
      <c r="G107" s="130" t="s">
        <v>374</v>
      </c>
      <c r="H107" s="131">
        <v>9</v>
      </c>
      <c r="I107" s="132"/>
      <c r="J107" s="132">
        <f>ROUND(I107*H107,2)</f>
        <v>0</v>
      </c>
      <c r="K107" s="129" t="s">
        <v>144</v>
      </c>
      <c r="L107" s="28"/>
      <c r="M107" s="133" t="s">
        <v>3</v>
      </c>
      <c r="N107" s="134" t="s">
        <v>39</v>
      </c>
      <c r="O107" s="135">
        <v>5.6000000000000001E-2</v>
      </c>
      <c r="P107" s="135">
        <f>O107*H107</f>
        <v>0.504</v>
      </c>
      <c r="Q107" s="135">
        <v>0</v>
      </c>
      <c r="R107" s="135">
        <f>Q107*H107</f>
        <v>0</v>
      </c>
      <c r="S107" s="135">
        <v>0</v>
      </c>
      <c r="T107" s="136">
        <f>S107*H107</f>
        <v>0</v>
      </c>
      <c r="AR107" s="137" t="s">
        <v>145</v>
      </c>
      <c r="AT107" s="137" t="s">
        <v>140</v>
      </c>
      <c r="AU107" s="137" t="s">
        <v>77</v>
      </c>
      <c r="AY107" s="16" t="s">
        <v>138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6" t="s">
        <v>75</v>
      </c>
      <c r="BK107" s="138">
        <f>ROUND(I107*H107,2)</f>
        <v>0</v>
      </c>
      <c r="BL107" s="16" t="s">
        <v>145</v>
      </c>
      <c r="BM107" s="137" t="s">
        <v>388</v>
      </c>
    </row>
    <row r="108" spans="2:65" s="1" customFormat="1" ht="38.4">
      <c r="B108" s="28"/>
      <c r="D108" s="139" t="s">
        <v>147</v>
      </c>
      <c r="F108" s="140" t="s">
        <v>389</v>
      </c>
      <c r="L108" s="28"/>
      <c r="M108" s="141"/>
      <c r="T108" s="49"/>
      <c r="AT108" s="16" t="s">
        <v>147</v>
      </c>
      <c r="AU108" s="16" t="s">
        <v>77</v>
      </c>
    </row>
    <row r="109" spans="2:65" s="1" customFormat="1">
      <c r="B109" s="28"/>
      <c r="D109" s="142" t="s">
        <v>149</v>
      </c>
      <c r="F109" s="143" t="s">
        <v>390</v>
      </c>
      <c r="L109" s="28"/>
      <c r="M109" s="141"/>
      <c r="T109" s="49"/>
      <c r="AT109" s="16" t="s">
        <v>149</v>
      </c>
      <c r="AU109" s="16" t="s">
        <v>77</v>
      </c>
    </row>
    <row r="110" spans="2:65" s="12" customFormat="1">
      <c r="B110" s="144"/>
      <c r="D110" s="139" t="s">
        <v>292</v>
      </c>
      <c r="E110" s="149" t="s">
        <v>3</v>
      </c>
      <c r="F110" s="145" t="s">
        <v>391</v>
      </c>
      <c r="H110" s="146">
        <v>9</v>
      </c>
      <c r="L110" s="144"/>
      <c r="M110" s="147"/>
      <c r="T110" s="148"/>
      <c r="AT110" s="149" t="s">
        <v>292</v>
      </c>
      <c r="AU110" s="149" t="s">
        <v>77</v>
      </c>
      <c r="AV110" s="12" t="s">
        <v>77</v>
      </c>
      <c r="AW110" s="12" t="s">
        <v>30</v>
      </c>
      <c r="AX110" s="12" t="s">
        <v>75</v>
      </c>
      <c r="AY110" s="149" t="s">
        <v>138</v>
      </c>
    </row>
    <row r="111" spans="2:65" s="1" customFormat="1" ht="16.5" customHeight="1">
      <c r="B111" s="126"/>
      <c r="C111" s="127" t="s">
        <v>168</v>
      </c>
      <c r="D111" s="127" t="s">
        <v>140</v>
      </c>
      <c r="E111" s="128" t="s">
        <v>392</v>
      </c>
      <c r="F111" s="129" t="s">
        <v>393</v>
      </c>
      <c r="G111" s="130" t="s">
        <v>374</v>
      </c>
      <c r="H111" s="131">
        <v>1744.8</v>
      </c>
      <c r="I111" s="132"/>
      <c r="J111" s="132">
        <f>ROUND(I111*H111,2)</f>
        <v>0</v>
      </c>
      <c r="K111" s="129" t="s">
        <v>144</v>
      </c>
      <c r="L111" s="28"/>
      <c r="M111" s="133" t="s">
        <v>3</v>
      </c>
      <c r="N111" s="134" t="s">
        <v>39</v>
      </c>
      <c r="O111" s="135">
        <v>8.9999999999999993E-3</v>
      </c>
      <c r="P111" s="135">
        <f>O111*H111</f>
        <v>15.703199999999999</v>
      </c>
      <c r="Q111" s="135">
        <v>0</v>
      </c>
      <c r="R111" s="135">
        <f>Q111*H111</f>
        <v>0</v>
      </c>
      <c r="S111" s="135">
        <v>0</v>
      </c>
      <c r="T111" s="136">
        <f>S111*H111</f>
        <v>0</v>
      </c>
      <c r="AR111" s="137" t="s">
        <v>145</v>
      </c>
      <c r="AT111" s="137" t="s">
        <v>140</v>
      </c>
      <c r="AU111" s="137" t="s">
        <v>77</v>
      </c>
      <c r="AY111" s="16" t="s">
        <v>138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6" t="s">
        <v>75</v>
      </c>
      <c r="BK111" s="138">
        <f>ROUND(I111*H111,2)</f>
        <v>0</v>
      </c>
      <c r="BL111" s="16" t="s">
        <v>145</v>
      </c>
      <c r="BM111" s="137" t="s">
        <v>394</v>
      </c>
    </row>
    <row r="112" spans="2:65" s="1" customFormat="1" ht="19.2">
      <c r="B112" s="28"/>
      <c r="D112" s="139" t="s">
        <v>147</v>
      </c>
      <c r="F112" s="140" t="s">
        <v>395</v>
      </c>
      <c r="L112" s="28"/>
      <c r="M112" s="141"/>
      <c r="T112" s="49"/>
      <c r="AT112" s="16" t="s">
        <v>147</v>
      </c>
      <c r="AU112" s="16" t="s">
        <v>77</v>
      </c>
    </row>
    <row r="113" spans="2:65" s="1" customFormat="1">
      <c r="B113" s="28"/>
      <c r="D113" s="142" t="s">
        <v>149</v>
      </c>
      <c r="F113" s="143" t="s">
        <v>396</v>
      </c>
      <c r="L113" s="28"/>
      <c r="M113" s="141"/>
      <c r="T113" s="49"/>
      <c r="AT113" s="16" t="s">
        <v>149</v>
      </c>
      <c r="AU113" s="16" t="s">
        <v>77</v>
      </c>
    </row>
    <row r="114" spans="2:65" s="12" customFormat="1">
      <c r="B114" s="144"/>
      <c r="D114" s="139" t="s">
        <v>292</v>
      </c>
      <c r="E114" s="149" t="s">
        <v>3</v>
      </c>
      <c r="F114" s="145" t="s">
        <v>397</v>
      </c>
      <c r="H114" s="146">
        <v>1744.8</v>
      </c>
      <c r="L114" s="144"/>
      <c r="M114" s="147"/>
      <c r="T114" s="148"/>
      <c r="AT114" s="149" t="s">
        <v>292</v>
      </c>
      <c r="AU114" s="149" t="s">
        <v>77</v>
      </c>
      <c r="AV114" s="12" t="s">
        <v>77</v>
      </c>
      <c r="AW114" s="12" t="s">
        <v>30</v>
      </c>
      <c r="AX114" s="12" t="s">
        <v>75</v>
      </c>
      <c r="AY114" s="149" t="s">
        <v>138</v>
      </c>
    </row>
    <row r="115" spans="2:65" s="1" customFormat="1" ht="37.799999999999997" customHeight="1">
      <c r="B115" s="126"/>
      <c r="C115" s="127" t="s">
        <v>174</v>
      </c>
      <c r="D115" s="127" t="s">
        <v>140</v>
      </c>
      <c r="E115" s="128" t="s">
        <v>398</v>
      </c>
      <c r="F115" s="129" t="s">
        <v>399</v>
      </c>
      <c r="G115" s="130" t="s">
        <v>143</v>
      </c>
      <c r="H115" s="131">
        <v>3448</v>
      </c>
      <c r="I115" s="132"/>
      <c r="J115" s="132">
        <f>ROUND(I115*H115,2)</f>
        <v>0</v>
      </c>
      <c r="K115" s="129" t="s">
        <v>144</v>
      </c>
      <c r="L115" s="28"/>
      <c r="M115" s="133" t="s">
        <v>3</v>
      </c>
      <c r="N115" s="134" t="s">
        <v>39</v>
      </c>
      <c r="O115" s="135">
        <v>7.2999999999999995E-2</v>
      </c>
      <c r="P115" s="135">
        <f>O115*H115</f>
        <v>251.70399999999998</v>
      </c>
      <c r="Q115" s="135">
        <v>0</v>
      </c>
      <c r="R115" s="135">
        <f>Q115*H115</f>
        <v>0</v>
      </c>
      <c r="S115" s="135">
        <v>0</v>
      </c>
      <c r="T115" s="136">
        <f>S115*H115</f>
        <v>0</v>
      </c>
      <c r="AR115" s="137" t="s">
        <v>145</v>
      </c>
      <c r="AT115" s="137" t="s">
        <v>140</v>
      </c>
      <c r="AU115" s="137" t="s">
        <v>77</v>
      </c>
      <c r="AY115" s="16" t="s">
        <v>138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6" t="s">
        <v>75</v>
      </c>
      <c r="BK115" s="138">
        <f>ROUND(I115*H115,2)</f>
        <v>0</v>
      </c>
      <c r="BL115" s="16" t="s">
        <v>145</v>
      </c>
      <c r="BM115" s="137" t="s">
        <v>400</v>
      </c>
    </row>
    <row r="116" spans="2:65" s="1" customFormat="1" ht="38.4">
      <c r="B116" s="28"/>
      <c r="D116" s="139" t="s">
        <v>147</v>
      </c>
      <c r="F116" s="140" t="s">
        <v>401</v>
      </c>
      <c r="L116" s="28"/>
      <c r="M116" s="141"/>
      <c r="T116" s="49"/>
      <c r="AT116" s="16" t="s">
        <v>147</v>
      </c>
      <c r="AU116" s="16" t="s">
        <v>77</v>
      </c>
    </row>
    <row r="117" spans="2:65" s="1" customFormat="1">
      <c r="B117" s="28"/>
      <c r="D117" s="142" t="s">
        <v>149</v>
      </c>
      <c r="F117" s="143" t="s">
        <v>402</v>
      </c>
      <c r="L117" s="28"/>
      <c r="M117" s="141"/>
      <c r="T117" s="49"/>
      <c r="AT117" s="16" t="s">
        <v>149</v>
      </c>
      <c r="AU117" s="16" t="s">
        <v>77</v>
      </c>
    </row>
    <row r="118" spans="2:65" s="12" customFormat="1">
      <c r="B118" s="144"/>
      <c r="D118" s="139" t="s">
        <v>292</v>
      </c>
      <c r="E118" s="149" t="s">
        <v>3</v>
      </c>
      <c r="F118" s="145" t="s">
        <v>353</v>
      </c>
      <c r="H118" s="146">
        <v>3448</v>
      </c>
      <c r="L118" s="144"/>
      <c r="M118" s="147"/>
      <c r="T118" s="148"/>
      <c r="AT118" s="149" t="s">
        <v>292</v>
      </c>
      <c r="AU118" s="149" t="s">
        <v>77</v>
      </c>
      <c r="AV118" s="12" t="s">
        <v>77</v>
      </c>
      <c r="AW118" s="12" t="s">
        <v>30</v>
      </c>
      <c r="AX118" s="12" t="s">
        <v>75</v>
      </c>
      <c r="AY118" s="149" t="s">
        <v>138</v>
      </c>
    </row>
    <row r="119" spans="2:65" s="1" customFormat="1" ht="33" customHeight="1">
      <c r="B119" s="126"/>
      <c r="C119" s="127" t="s">
        <v>180</v>
      </c>
      <c r="D119" s="127" t="s">
        <v>140</v>
      </c>
      <c r="E119" s="128" t="s">
        <v>403</v>
      </c>
      <c r="F119" s="129" t="s">
        <v>404</v>
      </c>
      <c r="G119" s="130" t="s">
        <v>143</v>
      </c>
      <c r="H119" s="131">
        <v>3448</v>
      </c>
      <c r="I119" s="132"/>
      <c r="J119" s="132">
        <f>ROUND(I119*H119,2)</f>
        <v>0</v>
      </c>
      <c r="K119" s="129" t="s">
        <v>144</v>
      </c>
      <c r="L119" s="28"/>
      <c r="M119" s="133" t="s">
        <v>3</v>
      </c>
      <c r="N119" s="134" t="s">
        <v>39</v>
      </c>
      <c r="O119" s="135">
        <v>1.2E-2</v>
      </c>
      <c r="P119" s="135">
        <f>O119*H119</f>
        <v>41.375999999999998</v>
      </c>
      <c r="Q119" s="135">
        <v>0</v>
      </c>
      <c r="R119" s="135">
        <f>Q119*H119</f>
        <v>0</v>
      </c>
      <c r="S119" s="135">
        <v>0</v>
      </c>
      <c r="T119" s="136">
        <f>S119*H119</f>
        <v>0</v>
      </c>
      <c r="AR119" s="137" t="s">
        <v>145</v>
      </c>
      <c r="AT119" s="137" t="s">
        <v>140</v>
      </c>
      <c r="AU119" s="137" t="s">
        <v>77</v>
      </c>
      <c r="AY119" s="16" t="s">
        <v>138</v>
      </c>
      <c r="BE119" s="138">
        <f>IF(N119="základní",J119,0)</f>
        <v>0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6" t="s">
        <v>75</v>
      </c>
      <c r="BK119" s="138">
        <f>ROUND(I119*H119,2)</f>
        <v>0</v>
      </c>
      <c r="BL119" s="16" t="s">
        <v>145</v>
      </c>
      <c r="BM119" s="137" t="s">
        <v>405</v>
      </c>
    </row>
    <row r="120" spans="2:65" s="1" customFormat="1" ht="28.8">
      <c r="B120" s="28"/>
      <c r="D120" s="139" t="s">
        <v>147</v>
      </c>
      <c r="F120" s="140" t="s">
        <v>406</v>
      </c>
      <c r="L120" s="28"/>
      <c r="M120" s="141"/>
      <c r="T120" s="49"/>
      <c r="AT120" s="16" t="s">
        <v>147</v>
      </c>
      <c r="AU120" s="16" t="s">
        <v>77</v>
      </c>
    </row>
    <row r="121" spans="2:65" s="1" customFormat="1">
      <c r="B121" s="28"/>
      <c r="D121" s="142" t="s">
        <v>149</v>
      </c>
      <c r="F121" s="143" t="s">
        <v>407</v>
      </c>
      <c r="L121" s="28"/>
      <c r="M121" s="141"/>
      <c r="T121" s="49"/>
      <c r="AT121" s="16" t="s">
        <v>149</v>
      </c>
      <c r="AU121" s="16" t="s">
        <v>77</v>
      </c>
    </row>
    <row r="122" spans="2:65" s="1" customFormat="1" ht="24.15" customHeight="1">
      <c r="B122" s="126"/>
      <c r="C122" s="127" t="s">
        <v>186</v>
      </c>
      <c r="D122" s="127" t="s">
        <v>140</v>
      </c>
      <c r="E122" s="128" t="s">
        <v>408</v>
      </c>
      <c r="F122" s="129" t="s">
        <v>409</v>
      </c>
      <c r="G122" s="130" t="s">
        <v>143</v>
      </c>
      <c r="H122" s="131">
        <v>3448</v>
      </c>
      <c r="I122" s="132"/>
      <c r="J122" s="132">
        <f>ROUND(I122*H122,2)</f>
        <v>0</v>
      </c>
      <c r="K122" s="129" t="s">
        <v>144</v>
      </c>
      <c r="L122" s="28"/>
      <c r="M122" s="133" t="s">
        <v>3</v>
      </c>
      <c r="N122" s="134" t="s">
        <v>39</v>
      </c>
      <c r="O122" s="135">
        <v>5.0000000000000001E-3</v>
      </c>
      <c r="P122" s="135">
        <f>O122*H122</f>
        <v>17.240000000000002</v>
      </c>
      <c r="Q122" s="135">
        <v>0</v>
      </c>
      <c r="R122" s="135">
        <f>Q122*H122</f>
        <v>0</v>
      </c>
      <c r="S122" s="135">
        <v>0</v>
      </c>
      <c r="T122" s="136">
        <f>S122*H122</f>
        <v>0</v>
      </c>
      <c r="AR122" s="137" t="s">
        <v>145</v>
      </c>
      <c r="AT122" s="137" t="s">
        <v>140</v>
      </c>
      <c r="AU122" s="137" t="s">
        <v>77</v>
      </c>
      <c r="AY122" s="16" t="s">
        <v>138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6" t="s">
        <v>75</v>
      </c>
      <c r="BK122" s="138">
        <f>ROUND(I122*H122,2)</f>
        <v>0</v>
      </c>
      <c r="BL122" s="16" t="s">
        <v>145</v>
      </c>
      <c r="BM122" s="137" t="s">
        <v>410</v>
      </c>
    </row>
    <row r="123" spans="2:65" s="1" customFormat="1" ht="28.8">
      <c r="B123" s="28"/>
      <c r="D123" s="139" t="s">
        <v>147</v>
      </c>
      <c r="F123" s="140" t="s">
        <v>411</v>
      </c>
      <c r="L123" s="28"/>
      <c r="M123" s="141"/>
      <c r="T123" s="49"/>
      <c r="AT123" s="16" t="s">
        <v>147</v>
      </c>
      <c r="AU123" s="16" t="s">
        <v>77</v>
      </c>
    </row>
    <row r="124" spans="2:65" s="1" customFormat="1">
      <c r="B124" s="28"/>
      <c r="D124" s="142" t="s">
        <v>149</v>
      </c>
      <c r="F124" s="143" t="s">
        <v>412</v>
      </c>
      <c r="L124" s="28"/>
      <c r="M124" s="141"/>
      <c r="T124" s="49"/>
      <c r="AT124" s="16" t="s">
        <v>149</v>
      </c>
      <c r="AU124" s="16" t="s">
        <v>77</v>
      </c>
    </row>
    <row r="125" spans="2:65" s="12" customFormat="1">
      <c r="B125" s="144"/>
      <c r="D125" s="139" t="s">
        <v>292</v>
      </c>
      <c r="E125" s="149" t="s">
        <v>3</v>
      </c>
      <c r="F125" s="145" t="s">
        <v>353</v>
      </c>
      <c r="H125" s="146">
        <v>3448</v>
      </c>
      <c r="L125" s="144"/>
      <c r="M125" s="147"/>
      <c r="T125" s="148"/>
      <c r="AT125" s="149" t="s">
        <v>292</v>
      </c>
      <c r="AU125" s="149" t="s">
        <v>77</v>
      </c>
      <c r="AV125" s="12" t="s">
        <v>77</v>
      </c>
      <c r="AW125" s="12" t="s">
        <v>30</v>
      </c>
      <c r="AX125" s="12" t="s">
        <v>75</v>
      </c>
      <c r="AY125" s="149" t="s">
        <v>138</v>
      </c>
    </row>
    <row r="126" spans="2:65" s="1" customFormat="1" ht="16.5" customHeight="1">
      <c r="B126" s="126"/>
      <c r="C126" s="154" t="s">
        <v>192</v>
      </c>
      <c r="D126" s="154" t="s">
        <v>366</v>
      </c>
      <c r="E126" s="155" t="s">
        <v>413</v>
      </c>
      <c r="F126" s="156" t="s">
        <v>414</v>
      </c>
      <c r="G126" s="157" t="s">
        <v>415</v>
      </c>
      <c r="H126" s="158">
        <v>68.959999999999994</v>
      </c>
      <c r="I126" s="159"/>
      <c r="J126" s="159">
        <f>ROUND(I126*H126,2)</f>
        <v>0</v>
      </c>
      <c r="K126" s="156" t="s">
        <v>144</v>
      </c>
      <c r="L126" s="160"/>
      <c r="M126" s="161" t="s">
        <v>3</v>
      </c>
      <c r="N126" s="162" t="s">
        <v>39</v>
      </c>
      <c r="O126" s="135">
        <v>0</v>
      </c>
      <c r="P126" s="135">
        <f>O126*H126</f>
        <v>0</v>
      </c>
      <c r="Q126" s="135">
        <v>1E-3</v>
      </c>
      <c r="R126" s="135">
        <f>Q126*H126</f>
        <v>6.8959999999999994E-2</v>
      </c>
      <c r="S126" s="135">
        <v>0</v>
      </c>
      <c r="T126" s="136">
        <f>S126*H126</f>
        <v>0</v>
      </c>
      <c r="AR126" s="137" t="s">
        <v>186</v>
      </c>
      <c r="AT126" s="137" t="s">
        <v>366</v>
      </c>
      <c r="AU126" s="137" t="s">
        <v>77</v>
      </c>
      <c r="AY126" s="16" t="s">
        <v>138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6" t="s">
        <v>75</v>
      </c>
      <c r="BK126" s="138">
        <f>ROUND(I126*H126,2)</f>
        <v>0</v>
      </c>
      <c r="BL126" s="16" t="s">
        <v>145</v>
      </c>
      <c r="BM126" s="137" t="s">
        <v>416</v>
      </c>
    </row>
    <row r="127" spans="2:65" s="1" customFormat="1">
      <c r="B127" s="28"/>
      <c r="D127" s="139" t="s">
        <v>147</v>
      </c>
      <c r="F127" s="140" t="s">
        <v>414</v>
      </c>
      <c r="L127" s="28"/>
      <c r="M127" s="141"/>
      <c r="T127" s="49"/>
      <c r="AT127" s="16" t="s">
        <v>147</v>
      </c>
      <c r="AU127" s="16" t="s">
        <v>77</v>
      </c>
    </row>
    <row r="128" spans="2:65" s="12" customFormat="1">
      <c r="B128" s="144"/>
      <c r="D128" s="139" t="s">
        <v>292</v>
      </c>
      <c r="F128" s="145" t="s">
        <v>417</v>
      </c>
      <c r="H128" s="146">
        <v>68.959999999999994</v>
      </c>
      <c r="L128" s="144"/>
      <c r="M128" s="147"/>
      <c r="T128" s="148"/>
      <c r="AT128" s="149" t="s">
        <v>292</v>
      </c>
      <c r="AU128" s="149" t="s">
        <v>77</v>
      </c>
      <c r="AV128" s="12" t="s">
        <v>77</v>
      </c>
      <c r="AW128" s="12" t="s">
        <v>4</v>
      </c>
      <c r="AX128" s="12" t="s">
        <v>75</v>
      </c>
      <c r="AY128" s="149" t="s">
        <v>138</v>
      </c>
    </row>
    <row r="129" spans="2:65" s="1" customFormat="1" ht="24.15" customHeight="1">
      <c r="B129" s="126"/>
      <c r="C129" s="127" t="s">
        <v>198</v>
      </c>
      <c r="D129" s="127" t="s">
        <v>140</v>
      </c>
      <c r="E129" s="128" t="s">
        <v>418</v>
      </c>
      <c r="F129" s="129" t="s">
        <v>419</v>
      </c>
      <c r="G129" s="130" t="s">
        <v>143</v>
      </c>
      <c r="H129" s="131">
        <v>3448</v>
      </c>
      <c r="I129" s="132"/>
      <c r="J129" s="132">
        <f>ROUND(I129*H129,2)</f>
        <v>0</v>
      </c>
      <c r="K129" s="129" t="s">
        <v>144</v>
      </c>
      <c r="L129" s="28"/>
      <c r="M129" s="133" t="s">
        <v>3</v>
      </c>
      <c r="N129" s="134" t="s">
        <v>39</v>
      </c>
      <c r="O129" s="135">
        <v>1.9E-2</v>
      </c>
      <c r="P129" s="135">
        <f>O129*H129</f>
        <v>65.512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145</v>
      </c>
      <c r="AT129" s="137" t="s">
        <v>140</v>
      </c>
      <c r="AU129" s="137" t="s">
        <v>77</v>
      </c>
      <c r="AY129" s="16" t="s">
        <v>138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6" t="s">
        <v>75</v>
      </c>
      <c r="BK129" s="138">
        <f>ROUND(I129*H129,2)</f>
        <v>0</v>
      </c>
      <c r="BL129" s="16" t="s">
        <v>145</v>
      </c>
      <c r="BM129" s="137" t="s">
        <v>420</v>
      </c>
    </row>
    <row r="130" spans="2:65" s="1" customFormat="1" ht="19.2">
      <c r="B130" s="28"/>
      <c r="D130" s="139" t="s">
        <v>147</v>
      </c>
      <c r="F130" s="140" t="s">
        <v>421</v>
      </c>
      <c r="L130" s="28"/>
      <c r="M130" s="141"/>
      <c r="T130" s="49"/>
      <c r="AT130" s="16" t="s">
        <v>147</v>
      </c>
      <c r="AU130" s="16" t="s">
        <v>77</v>
      </c>
    </row>
    <row r="131" spans="2:65" s="1" customFormat="1">
      <c r="B131" s="28"/>
      <c r="D131" s="142" t="s">
        <v>149</v>
      </c>
      <c r="F131" s="143" t="s">
        <v>422</v>
      </c>
      <c r="L131" s="28"/>
      <c r="M131" s="141"/>
      <c r="T131" s="49"/>
      <c r="AT131" s="16" t="s">
        <v>149</v>
      </c>
      <c r="AU131" s="16" t="s">
        <v>77</v>
      </c>
    </row>
    <row r="132" spans="2:65" s="12" customFormat="1">
      <c r="B132" s="144"/>
      <c r="D132" s="139" t="s">
        <v>292</v>
      </c>
      <c r="E132" s="149" t="s">
        <v>3</v>
      </c>
      <c r="F132" s="145" t="s">
        <v>353</v>
      </c>
      <c r="H132" s="146">
        <v>3448</v>
      </c>
      <c r="L132" s="144"/>
      <c r="M132" s="147"/>
      <c r="T132" s="148"/>
      <c r="AT132" s="149" t="s">
        <v>292</v>
      </c>
      <c r="AU132" s="149" t="s">
        <v>77</v>
      </c>
      <c r="AV132" s="12" t="s">
        <v>77</v>
      </c>
      <c r="AW132" s="12" t="s">
        <v>30</v>
      </c>
      <c r="AX132" s="12" t="s">
        <v>75</v>
      </c>
      <c r="AY132" s="149" t="s">
        <v>138</v>
      </c>
    </row>
    <row r="133" spans="2:65" s="1" customFormat="1" ht="24.15" customHeight="1">
      <c r="B133" s="126"/>
      <c r="C133" s="127" t="s">
        <v>204</v>
      </c>
      <c r="D133" s="127" t="s">
        <v>140</v>
      </c>
      <c r="E133" s="128" t="s">
        <v>423</v>
      </c>
      <c r="F133" s="129" t="s">
        <v>424</v>
      </c>
      <c r="G133" s="130" t="s">
        <v>143</v>
      </c>
      <c r="H133" s="131">
        <v>9245.65</v>
      </c>
      <c r="I133" s="132"/>
      <c r="J133" s="132">
        <f>ROUND(I133*H133,2)</f>
        <v>0</v>
      </c>
      <c r="K133" s="129" t="s">
        <v>144</v>
      </c>
      <c r="L133" s="28"/>
      <c r="M133" s="133" t="s">
        <v>3</v>
      </c>
      <c r="N133" s="134" t="s">
        <v>39</v>
      </c>
      <c r="O133" s="135">
        <v>2.5000000000000001E-2</v>
      </c>
      <c r="P133" s="135">
        <f>O133*H133</f>
        <v>231.14125000000001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37" t="s">
        <v>145</v>
      </c>
      <c r="AT133" s="137" t="s">
        <v>140</v>
      </c>
      <c r="AU133" s="137" t="s">
        <v>77</v>
      </c>
      <c r="AY133" s="16" t="s">
        <v>138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6" t="s">
        <v>75</v>
      </c>
      <c r="BK133" s="138">
        <f>ROUND(I133*H133,2)</f>
        <v>0</v>
      </c>
      <c r="BL133" s="16" t="s">
        <v>145</v>
      </c>
      <c r="BM133" s="137" t="s">
        <v>425</v>
      </c>
    </row>
    <row r="134" spans="2:65" s="1" customFormat="1" ht="19.2">
      <c r="B134" s="28"/>
      <c r="D134" s="139" t="s">
        <v>147</v>
      </c>
      <c r="F134" s="140" t="s">
        <v>426</v>
      </c>
      <c r="L134" s="28"/>
      <c r="M134" s="141"/>
      <c r="T134" s="49"/>
      <c r="AT134" s="16" t="s">
        <v>147</v>
      </c>
      <c r="AU134" s="16" t="s">
        <v>77</v>
      </c>
    </row>
    <row r="135" spans="2:65" s="1" customFormat="1">
      <c r="B135" s="28"/>
      <c r="D135" s="142" t="s">
        <v>149</v>
      </c>
      <c r="F135" s="143" t="s">
        <v>427</v>
      </c>
      <c r="L135" s="28"/>
      <c r="M135" s="141"/>
      <c r="T135" s="49"/>
      <c r="AT135" s="16" t="s">
        <v>149</v>
      </c>
      <c r="AU135" s="16" t="s">
        <v>77</v>
      </c>
    </row>
    <row r="136" spans="2:65" s="12" customFormat="1">
      <c r="B136" s="144"/>
      <c r="D136" s="139" t="s">
        <v>292</v>
      </c>
      <c r="E136" s="149" t="s">
        <v>3</v>
      </c>
      <c r="F136" s="145" t="s">
        <v>428</v>
      </c>
      <c r="H136" s="146">
        <v>6155.05</v>
      </c>
      <c r="L136" s="144"/>
      <c r="M136" s="147"/>
      <c r="T136" s="148"/>
      <c r="AT136" s="149" t="s">
        <v>292</v>
      </c>
      <c r="AU136" s="149" t="s">
        <v>77</v>
      </c>
      <c r="AV136" s="12" t="s">
        <v>77</v>
      </c>
      <c r="AW136" s="12" t="s">
        <v>30</v>
      </c>
      <c r="AX136" s="12" t="s">
        <v>68</v>
      </c>
      <c r="AY136" s="149" t="s">
        <v>138</v>
      </c>
    </row>
    <row r="137" spans="2:65" s="12" customFormat="1">
      <c r="B137" s="144"/>
      <c r="D137" s="139" t="s">
        <v>292</v>
      </c>
      <c r="E137" s="149" t="s">
        <v>3</v>
      </c>
      <c r="F137" s="145" t="s">
        <v>429</v>
      </c>
      <c r="H137" s="146">
        <v>3090.6</v>
      </c>
      <c r="L137" s="144"/>
      <c r="M137" s="147"/>
      <c r="T137" s="148"/>
      <c r="AT137" s="149" t="s">
        <v>292</v>
      </c>
      <c r="AU137" s="149" t="s">
        <v>77</v>
      </c>
      <c r="AV137" s="12" t="s">
        <v>77</v>
      </c>
      <c r="AW137" s="12" t="s">
        <v>30</v>
      </c>
      <c r="AX137" s="12" t="s">
        <v>68</v>
      </c>
      <c r="AY137" s="149" t="s">
        <v>138</v>
      </c>
    </row>
    <row r="138" spans="2:65" s="13" customFormat="1">
      <c r="B138" s="163"/>
      <c r="D138" s="139" t="s">
        <v>292</v>
      </c>
      <c r="E138" s="164" t="s">
        <v>3</v>
      </c>
      <c r="F138" s="165" t="s">
        <v>385</v>
      </c>
      <c r="H138" s="166">
        <v>9245.65</v>
      </c>
      <c r="L138" s="163"/>
      <c r="M138" s="167"/>
      <c r="T138" s="168"/>
      <c r="AT138" s="164" t="s">
        <v>292</v>
      </c>
      <c r="AU138" s="164" t="s">
        <v>77</v>
      </c>
      <c r="AV138" s="13" t="s">
        <v>145</v>
      </c>
      <c r="AW138" s="13" t="s">
        <v>30</v>
      </c>
      <c r="AX138" s="13" t="s">
        <v>75</v>
      </c>
      <c r="AY138" s="164" t="s">
        <v>138</v>
      </c>
    </row>
    <row r="139" spans="2:65" s="1" customFormat="1" ht="24.15" customHeight="1">
      <c r="B139" s="126"/>
      <c r="C139" s="127" t="s">
        <v>210</v>
      </c>
      <c r="D139" s="127" t="s">
        <v>140</v>
      </c>
      <c r="E139" s="128" t="s">
        <v>430</v>
      </c>
      <c r="F139" s="129" t="s">
        <v>431</v>
      </c>
      <c r="G139" s="130" t="s">
        <v>143</v>
      </c>
      <c r="H139" s="131">
        <v>74.5</v>
      </c>
      <c r="I139" s="132"/>
      <c r="J139" s="132">
        <f>ROUND(I139*H139,2)</f>
        <v>0</v>
      </c>
      <c r="K139" s="129" t="s">
        <v>144</v>
      </c>
      <c r="L139" s="28"/>
      <c r="M139" s="133" t="s">
        <v>3</v>
      </c>
      <c r="N139" s="134" t="s">
        <v>39</v>
      </c>
      <c r="O139" s="135">
        <v>0.08</v>
      </c>
      <c r="P139" s="135">
        <f>O139*H139</f>
        <v>5.96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145</v>
      </c>
      <c r="AT139" s="137" t="s">
        <v>140</v>
      </c>
      <c r="AU139" s="137" t="s">
        <v>77</v>
      </c>
      <c r="AY139" s="16" t="s">
        <v>138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6" t="s">
        <v>75</v>
      </c>
      <c r="BK139" s="138">
        <f>ROUND(I139*H139,2)</f>
        <v>0</v>
      </c>
      <c r="BL139" s="16" t="s">
        <v>145</v>
      </c>
      <c r="BM139" s="137" t="s">
        <v>432</v>
      </c>
    </row>
    <row r="140" spans="2:65" s="1" customFormat="1" ht="28.8">
      <c r="B140" s="28"/>
      <c r="D140" s="139" t="s">
        <v>147</v>
      </c>
      <c r="F140" s="140" t="s">
        <v>433</v>
      </c>
      <c r="L140" s="28"/>
      <c r="M140" s="141"/>
      <c r="T140" s="49"/>
      <c r="AT140" s="16" t="s">
        <v>147</v>
      </c>
      <c r="AU140" s="16" t="s">
        <v>77</v>
      </c>
    </row>
    <row r="141" spans="2:65" s="1" customFormat="1">
      <c r="B141" s="28"/>
      <c r="D141" s="142" t="s">
        <v>149</v>
      </c>
      <c r="F141" s="143" t="s">
        <v>434</v>
      </c>
      <c r="L141" s="28"/>
      <c r="M141" s="141"/>
      <c r="T141" s="49"/>
      <c r="AT141" s="16" t="s">
        <v>149</v>
      </c>
      <c r="AU141" s="16" t="s">
        <v>77</v>
      </c>
    </row>
    <row r="142" spans="2:65" s="12" customFormat="1">
      <c r="B142" s="144"/>
      <c r="D142" s="139" t="s">
        <v>292</v>
      </c>
      <c r="E142" s="149" t="s">
        <v>3</v>
      </c>
      <c r="F142" s="145" t="s">
        <v>435</v>
      </c>
      <c r="H142" s="146">
        <v>74.5</v>
      </c>
      <c r="L142" s="144"/>
      <c r="M142" s="147"/>
      <c r="T142" s="148"/>
      <c r="AT142" s="149" t="s">
        <v>292</v>
      </c>
      <c r="AU142" s="149" t="s">
        <v>77</v>
      </c>
      <c r="AV142" s="12" t="s">
        <v>77</v>
      </c>
      <c r="AW142" s="12" t="s">
        <v>30</v>
      </c>
      <c r="AX142" s="12" t="s">
        <v>75</v>
      </c>
      <c r="AY142" s="149" t="s">
        <v>138</v>
      </c>
    </row>
    <row r="143" spans="2:65" s="1" customFormat="1" ht="16.5" customHeight="1">
      <c r="B143" s="126"/>
      <c r="C143" s="127" t="s">
        <v>216</v>
      </c>
      <c r="D143" s="127" t="s">
        <v>140</v>
      </c>
      <c r="E143" s="128" t="s">
        <v>436</v>
      </c>
      <c r="F143" s="129" t="s">
        <v>437</v>
      </c>
      <c r="G143" s="130" t="s">
        <v>143</v>
      </c>
      <c r="H143" s="131">
        <v>2248</v>
      </c>
      <c r="I143" s="132"/>
      <c r="J143" s="132">
        <f>ROUND(I143*H143,2)</f>
        <v>0</v>
      </c>
      <c r="K143" s="129" t="s">
        <v>144</v>
      </c>
      <c r="L143" s="28"/>
      <c r="M143" s="133" t="s">
        <v>3</v>
      </c>
      <c r="N143" s="134" t="s">
        <v>39</v>
      </c>
      <c r="O143" s="135">
        <v>6.7000000000000004E-2</v>
      </c>
      <c r="P143" s="135">
        <f>O143*H143</f>
        <v>150.61600000000001</v>
      </c>
      <c r="Q143" s="135">
        <v>0</v>
      </c>
      <c r="R143" s="135">
        <f>Q143*H143</f>
        <v>0</v>
      </c>
      <c r="S143" s="135">
        <v>0</v>
      </c>
      <c r="T143" s="136">
        <f>S143*H143</f>
        <v>0</v>
      </c>
      <c r="AR143" s="137" t="s">
        <v>145</v>
      </c>
      <c r="AT143" s="137" t="s">
        <v>140</v>
      </c>
      <c r="AU143" s="137" t="s">
        <v>77</v>
      </c>
      <c r="AY143" s="16" t="s">
        <v>138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6" t="s">
        <v>75</v>
      </c>
      <c r="BK143" s="138">
        <f>ROUND(I143*H143,2)</f>
        <v>0</v>
      </c>
      <c r="BL143" s="16" t="s">
        <v>145</v>
      </c>
      <c r="BM143" s="137" t="s">
        <v>438</v>
      </c>
    </row>
    <row r="144" spans="2:65" s="1" customFormat="1" ht="28.8">
      <c r="B144" s="28"/>
      <c r="D144" s="139" t="s">
        <v>147</v>
      </c>
      <c r="F144" s="140" t="s">
        <v>439</v>
      </c>
      <c r="L144" s="28"/>
      <c r="M144" s="141"/>
      <c r="T144" s="49"/>
      <c r="AT144" s="16" t="s">
        <v>147</v>
      </c>
      <c r="AU144" s="16" t="s">
        <v>77</v>
      </c>
    </row>
    <row r="145" spans="2:65" s="1" customFormat="1">
      <c r="B145" s="28"/>
      <c r="D145" s="142" t="s">
        <v>149</v>
      </c>
      <c r="F145" s="143" t="s">
        <v>440</v>
      </c>
      <c r="L145" s="28"/>
      <c r="M145" s="141"/>
      <c r="T145" s="49"/>
      <c r="AT145" s="16" t="s">
        <v>149</v>
      </c>
      <c r="AU145" s="16" t="s">
        <v>77</v>
      </c>
    </row>
    <row r="146" spans="2:65" s="12" customFormat="1">
      <c r="B146" s="144"/>
      <c r="D146" s="139" t="s">
        <v>292</v>
      </c>
      <c r="E146" s="149" t="s">
        <v>3</v>
      </c>
      <c r="F146" s="145" t="s">
        <v>441</v>
      </c>
      <c r="H146" s="146">
        <v>2248</v>
      </c>
      <c r="L146" s="144"/>
      <c r="M146" s="147"/>
      <c r="T146" s="148"/>
      <c r="AT146" s="149" t="s">
        <v>292</v>
      </c>
      <c r="AU146" s="149" t="s">
        <v>77</v>
      </c>
      <c r="AV146" s="12" t="s">
        <v>77</v>
      </c>
      <c r="AW146" s="12" t="s">
        <v>30</v>
      </c>
      <c r="AX146" s="12" t="s">
        <v>75</v>
      </c>
      <c r="AY146" s="149" t="s">
        <v>138</v>
      </c>
    </row>
    <row r="147" spans="2:65" s="11" customFormat="1" ht="22.8" customHeight="1">
      <c r="B147" s="115"/>
      <c r="D147" s="116" t="s">
        <v>67</v>
      </c>
      <c r="E147" s="124" t="s">
        <v>77</v>
      </c>
      <c r="F147" s="124" t="s">
        <v>442</v>
      </c>
      <c r="J147" s="125">
        <f>BK147</f>
        <v>0</v>
      </c>
      <c r="L147" s="115"/>
      <c r="M147" s="119"/>
      <c r="P147" s="120">
        <f>SUM(P148:P154)</f>
        <v>102.256</v>
      </c>
      <c r="R147" s="120">
        <f>SUM(R148:R154)</f>
        <v>16.657</v>
      </c>
      <c r="T147" s="121">
        <f>SUM(T148:T154)</f>
        <v>0</v>
      </c>
      <c r="AR147" s="116" t="s">
        <v>75</v>
      </c>
      <c r="AT147" s="122" t="s">
        <v>67</v>
      </c>
      <c r="AU147" s="122" t="s">
        <v>75</v>
      </c>
      <c r="AY147" s="116" t="s">
        <v>138</v>
      </c>
      <c r="BK147" s="123">
        <f>SUM(BK148:BK154)</f>
        <v>0</v>
      </c>
    </row>
    <row r="148" spans="2:65" s="1" customFormat="1" ht="24.15" customHeight="1">
      <c r="B148" s="126"/>
      <c r="C148" s="127" t="s">
        <v>222</v>
      </c>
      <c r="D148" s="127" t="s">
        <v>140</v>
      </c>
      <c r="E148" s="128" t="s">
        <v>443</v>
      </c>
      <c r="F148" s="129" t="s">
        <v>444</v>
      </c>
      <c r="G148" s="130" t="s">
        <v>445</v>
      </c>
      <c r="H148" s="131">
        <v>77</v>
      </c>
      <c r="I148" s="132"/>
      <c r="J148" s="132">
        <f>ROUND(I148*H148,2)</f>
        <v>0</v>
      </c>
      <c r="K148" s="129" t="s">
        <v>144</v>
      </c>
      <c r="L148" s="28"/>
      <c r="M148" s="133" t="s">
        <v>3</v>
      </c>
      <c r="N148" s="134" t="s">
        <v>39</v>
      </c>
      <c r="O148" s="135">
        <v>1.3280000000000001</v>
      </c>
      <c r="P148" s="135">
        <f>O148*H148</f>
        <v>102.256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145</v>
      </c>
      <c r="AT148" s="137" t="s">
        <v>140</v>
      </c>
      <c r="AU148" s="137" t="s">
        <v>77</v>
      </c>
      <c r="AY148" s="16" t="s">
        <v>138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6" t="s">
        <v>75</v>
      </c>
      <c r="BK148" s="138">
        <f>ROUND(I148*H148,2)</f>
        <v>0</v>
      </c>
      <c r="BL148" s="16" t="s">
        <v>145</v>
      </c>
      <c r="BM148" s="137" t="s">
        <v>446</v>
      </c>
    </row>
    <row r="149" spans="2:65" s="1" customFormat="1" ht="38.4">
      <c r="B149" s="28"/>
      <c r="D149" s="139" t="s">
        <v>147</v>
      </c>
      <c r="F149" s="140" t="s">
        <v>447</v>
      </c>
      <c r="L149" s="28"/>
      <c r="M149" s="141"/>
      <c r="T149" s="49"/>
      <c r="AT149" s="16" t="s">
        <v>147</v>
      </c>
      <c r="AU149" s="16" t="s">
        <v>77</v>
      </c>
    </row>
    <row r="150" spans="2:65" s="1" customFormat="1">
      <c r="B150" s="28"/>
      <c r="D150" s="142" t="s">
        <v>149</v>
      </c>
      <c r="F150" s="143" t="s">
        <v>448</v>
      </c>
      <c r="L150" s="28"/>
      <c r="M150" s="141"/>
      <c r="T150" s="49"/>
      <c r="AT150" s="16" t="s">
        <v>149</v>
      </c>
      <c r="AU150" s="16" t="s">
        <v>77</v>
      </c>
    </row>
    <row r="151" spans="2:65" s="12" customFormat="1">
      <c r="B151" s="144"/>
      <c r="D151" s="139" t="s">
        <v>292</v>
      </c>
      <c r="E151" s="149" t="s">
        <v>3</v>
      </c>
      <c r="F151" s="145" t="s">
        <v>449</v>
      </c>
      <c r="H151" s="146">
        <v>77</v>
      </c>
      <c r="L151" s="144"/>
      <c r="M151" s="147"/>
      <c r="T151" s="148"/>
      <c r="AT151" s="149" t="s">
        <v>292</v>
      </c>
      <c r="AU151" s="149" t="s">
        <v>77</v>
      </c>
      <c r="AV151" s="12" t="s">
        <v>77</v>
      </c>
      <c r="AW151" s="12" t="s">
        <v>30</v>
      </c>
      <c r="AX151" s="12" t="s">
        <v>75</v>
      </c>
      <c r="AY151" s="149" t="s">
        <v>138</v>
      </c>
    </row>
    <row r="152" spans="2:65" s="1" customFormat="1" ht="33" customHeight="1">
      <c r="B152" s="126"/>
      <c r="C152" s="154" t="s">
        <v>9</v>
      </c>
      <c r="D152" s="154" t="s">
        <v>366</v>
      </c>
      <c r="E152" s="155" t="s">
        <v>450</v>
      </c>
      <c r="F152" s="156" t="s">
        <v>451</v>
      </c>
      <c r="G152" s="157" t="s">
        <v>369</v>
      </c>
      <c r="H152" s="158">
        <v>16.657</v>
      </c>
      <c r="I152" s="159"/>
      <c r="J152" s="159">
        <f>ROUND(I152*H152,2)</f>
        <v>0</v>
      </c>
      <c r="K152" s="156" t="s">
        <v>3</v>
      </c>
      <c r="L152" s="160"/>
      <c r="M152" s="161" t="s">
        <v>3</v>
      </c>
      <c r="N152" s="162" t="s">
        <v>39</v>
      </c>
      <c r="O152" s="135">
        <v>0</v>
      </c>
      <c r="P152" s="135">
        <f>O152*H152</f>
        <v>0</v>
      </c>
      <c r="Q152" s="135">
        <v>1</v>
      </c>
      <c r="R152" s="135">
        <f>Q152*H152</f>
        <v>16.657</v>
      </c>
      <c r="S152" s="135">
        <v>0</v>
      </c>
      <c r="T152" s="136">
        <f>S152*H152</f>
        <v>0</v>
      </c>
      <c r="AR152" s="137" t="s">
        <v>186</v>
      </c>
      <c r="AT152" s="137" t="s">
        <v>366</v>
      </c>
      <c r="AU152" s="137" t="s">
        <v>77</v>
      </c>
      <c r="AY152" s="16" t="s">
        <v>138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6" t="s">
        <v>75</v>
      </c>
      <c r="BK152" s="138">
        <f>ROUND(I152*H152,2)</f>
        <v>0</v>
      </c>
      <c r="BL152" s="16" t="s">
        <v>145</v>
      </c>
      <c r="BM152" s="137" t="s">
        <v>452</v>
      </c>
    </row>
    <row r="153" spans="2:65" s="1" customFormat="1" ht="19.2">
      <c r="B153" s="28"/>
      <c r="D153" s="139" t="s">
        <v>147</v>
      </c>
      <c r="F153" s="140" t="s">
        <v>451</v>
      </c>
      <c r="L153" s="28"/>
      <c r="M153" s="141"/>
      <c r="T153" s="49"/>
      <c r="AT153" s="16" t="s">
        <v>147</v>
      </c>
      <c r="AU153" s="16" t="s">
        <v>77</v>
      </c>
    </row>
    <row r="154" spans="2:65" s="12" customFormat="1">
      <c r="B154" s="144"/>
      <c r="D154" s="139" t="s">
        <v>292</v>
      </c>
      <c r="E154" s="149" t="s">
        <v>3</v>
      </c>
      <c r="F154" s="145" t="s">
        <v>453</v>
      </c>
      <c r="H154" s="146">
        <v>16.657</v>
      </c>
      <c r="L154" s="144"/>
      <c r="M154" s="147"/>
      <c r="T154" s="148"/>
      <c r="AT154" s="149" t="s">
        <v>292</v>
      </c>
      <c r="AU154" s="149" t="s">
        <v>77</v>
      </c>
      <c r="AV154" s="12" t="s">
        <v>77</v>
      </c>
      <c r="AW154" s="12" t="s">
        <v>30</v>
      </c>
      <c r="AX154" s="12" t="s">
        <v>75</v>
      </c>
      <c r="AY154" s="149" t="s">
        <v>138</v>
      </c>
    </row>
    <row r="155" spans="2:65" s="11" customFormat="1" ht="22.8" customHeight="1">
      <c r="B155" s="115"/>
      <c r="D155" s="116" t="s">
        <v>67</v>
      </c>
      <c r="E155" s="124" t="s">
        <v>168</v>
      </c>
      <c r="F155" s="124" t="s">
        <v>454</v>
      </c>
      <c r="J155" s="125">
        <f>BK155</f>
        <v>0</v>
      </c>
      <c r="L155" s="115"/>
      <c r="M155" s="119"/>
      <c r="P155" s="120">
        <f>SUM(P156:P185)</f>
        <v>1939.4159999999997</v>
      </c>
      <c r="R155" s="120">
        <f>SUM(R156:R185)</f>
        <v>6226.8811200000009</v>
      </c>
      <c r="T155" s="121">
        <f>SUM(T156:T185)</f>
        <v>0</v>
      </c>
      <c r="AR155" s="116" t="s">
        <v>75</v>
      </c>
      <c r="AT155" s="122" t="s">
        <v>67</v>
      </c>
      <c r="AU155" s="122" t="s">
        <v>75</v>
      </c>
      <c r="AY155" s="116" t="s">
        <v>138</v>
      </c>
      <c r="BK155" s="123">
        <f>SUM(BK156:BK185)</f>
        <v>0</v>
      </c>
    </row>
    <row r="156" spans="2:65" s="1" customFormat="1" ht="24.15" customHeight="1">
      <c r="B156" s="126"/>
      <c r="C156" s="127" t="s">
        <v>233</v>
      </c>
      <c r="D156" s="127" t="s">
        <v>140</v>
      </c>
      <c r="E156" s="128" t="s">
        <v>455</v>
      </c>
      <c r="F156" s="129" t="s">
        <v>456</v>
      </c>
      <c r="G156" s="130" t="s">
        <v>143</v>
      </c>
      <c r="H156" s="131">
        <v>5688</v>
      </c>
      <c r="I156" s="132"/>
      <c r="J156" s="132">
        <f>ROUND(I156*H156,2)</f>
        <v>0</v>
      </c>
      <c r="K156" s="129" t="s">
        <v>144</v>
      </c>
      <c r="L156" s="28"/>
      <c r="M156" s="133" t="s">
        <v>3</v>
      </c>
      <c r="N156" s="134" t="s">
        <v>39</v>
      </c>
      <c r="O156" s="135">
        <v>2.9000000000000001E-2</v>
      </c>
      <c r="P156" s="135">
        <f>O156*H156</f>
        <v>164.952</v>
      </c>
      <c r="Q156" s="135">
        <v>0.46</v>
      </c>
      <c r="R156" s="135">
        <f>Q156*H156</f>
        <v>2616.48</v>
      </c>
      <c r="S156" s="135">
        <v>0</v>
      </c>
      <c r="T156" s="136">
        <f>S156*H156</f>
        <v>0</v>
      </c>
      <c r="AR156" s="137" t="s">
        <v>145</v>
      </c>
      <c r="AT156" s="137" t="s">
        <v>140</v>
      </c>
      <c r="AU156" s="137" t="s">
        <v>77</v>
      </c>
      <c r="AY156" s="16" t="s">
        <v>138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6" t="s">
        <v>75</v>
      </c>
      <c r="BK156" s="138">
        <f>ROUND(I156*H156,2)</f>
        <v>0</v>
      </c>
      <c r="BL156" s="16" t="s">
        <v>145</v>
      </c>
      <c r="BM156" s="137" t="s">
        <v>457</v>
      </c>
    </row>
    <row r="157" spans="2:65" s="1" customFormat="1" ht="19.2">
      <c r="B157" s="28"/>
      <c r="D157" s="139" t="s">
        <v>147</v>
      </c>
      <c r="F157" s="140" t="s">
        <v>458</v>
      </c>
      <c r="L157" s="28"/>
      <c r="M157" s="141"/>
      <c r="T157" s="49"/>
      <c r="AT157" s="16" t="s">
        <v>147</v>
      </c>
      <c r="AU157" s="16" t="s">
        <v>77</v>
      </c>
    </row>
    <row r="158" spans="2:65" s="1" customFormat="1">
      <c r="B158" s="28"/>
      <c r="D158" s="142" t="s">
        <v>149</v>
      </c>
      <c r="F158" s="143" t="s">
        <v>459</v>
      </c>
      <c r="L158" s="28"/>
      <c r="M158" s="141"/>
      <c r="T158" s="49"/>
      <c r="AT158" s="16" t="s">
        <v>149</v>
      </c>
      <c r="AU158" s="16" t="s">
        <v>77</v>
      </c>
    </row>
    <row r="159" spans="2:65" s="12" customFormat="1">
      <c r="B159" s="144"/>
      <c r="D159" s="139" t="s">
        <v>292</v>
      </c>
      <c r="E159" s="149" t="s">
        <v>3</v>
      </c>
      <c r="F159" s="145" t="s">
        <v>347</v>
      </c>
      <c r="H159" s="146">
        <v>5688</v>
      </c>
      <c r="L159" s="144"/>
      <c r="M159" s="147"/>
      <c r="T159" s="148"/>
      <c r="AT159" s="149" t="s">
        <v>292</v>
      </c>
      <c r="AU159" s="149" t="s">
        <v>77</v>
      </c>
      <c r="AV159" s="12" t="s">
        <v>77</v>
      </c>
      <c r="AW159" s="12" t="s">
        <v>30</v>
      </c>
      <c r="AX159" s="12" t="s">
        <v>75</v>
      </c>
      <c r="AY159" s="149" t="s">
        <v>138</v>
      </c>
    </row>
    <row r="160" spans="2:65" s="1" customFormat="1" ht="24.15" customHeight="1">
      <c r="B160" s="126"/>
      <c r="C160" s="127" t="s">
        <v>239</v>
      </c>
      <c r="D160" s="127" t="s">
        <v>140</v>
      </c>
      <c r="E160" s="128" t="s">
        <v>460</v>
      </c>
      <c r="F160" s="129" t="s">
        <v>461</v>
      </c>
      <c r="G160" s="130" t="s">
        <v>143</v>
      </c>
      <c r="H160" s="131">
        <v>5688</v>
      </c>
      <c r="I160" s="132"/>
      <c r="J160" s="132">
        <f>ROUND(I160*H160,2)</f>
        <v>0</v>
      </c>
      <c r="K160" s="129" t="s">
        <v>144</v>
      </c>
      <c r="L160" s="28"/>
      <c r="M160" s="133" t="s">
        <v>3</v>
      </c>
      <c r="N160" s="134" t="s">
        <v>39</v>
      </c>
      <c r="O160" s="135">
        <v>2.8000000000000001E-2</v>
      </c>
      <c r="P160" s="135">
        <f>O160*H160</f>
        <v>159.26400000000001</v>
      </c>
      <c r="Q160" s="135">
        <v>0.37190000000000001</v>
      </c>
      <c r="R160" s="135">
        <f>Q160*H160</f>
        <v>2115.3672000000001</v>
      </c>
      <c r="S160" s="135">
        <v>0</v>
      </c>
      <c r="T160" s="136">
        <f>S160*H160</f>
        <v>0</v>
      </c>
      <c r="AR160" s="137" t="s">
        <v>145</v>
      </c>
      <c r="AT160" s="137" t="s">
        <v>140</v>
      </c>
      <c r="AU160" s="137" t="s">
        <v>77</v>
      </c>
      <c r="AY160" s="16" t="s">
        <v>138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6" t="s">
        <v>75</v>
      </c>
      <c r="BK160" s="138">
        <f>ROUND(I160*H160,2)</f>
        <v>0</v>
      </c>
      <c r="BL160" s="16" t="s">
        <v>145</v>
      </c>
      <c r="BM160" s="137" t="s">
        <v>462</v>
      </c>
    </row>
    <row r="161" spans="2:65" s="1" customFormat="1" ht="19.2">
      <c r="B161" s="28"/>
      <c r="D161" s="139" t="s">
        <v>147</v>
      </c>
      <c r="F161" s="140" t="s">
        <v>463</v>
      </c>
      <c r="L161" s="28"/>
      <c r="M161" s="141"/>
      <c r="T161" s="49"/>
      <c r="AT161" s="16" t="s">
        <v>147</v>
      </c>
      <c r="AU161" s="16" t="s">
        <v>77</v>
      </c>
    </row>
    <row r="162" spans="2:65" s="1" customFormat="1">
      <c r="B162" s="28"/>
      <c r="D162" s="142" t="s">
        <v>149</v>
      </c>
      <c r="F162" s="143" t="s">
        <v>464</v>
      </c>
      <c r="L162" s="28"/>
      <c r="M162" s="141"/>
      <c r="T162" s="49"/>
      <c r="AT162" s="16" t="s">
        <v>149</v>
      </c>
      <c r="AU162" s="16" t="s">
        <v>77</v>
      </c>
    </row>
    <row r="163" spans="2:65" s="12" customFormat="1">
      <c r="B163" s="144"/>
      <c r="D163" s="139" t="s">
        <v>292</v>
      </c>
      <c r="E163" s="149" t="s">
        <v>3</v>
      </c>
      <c r="F163" s="145" t="s">
        <v>347</v>
      </c>
      <c r="H163" s="146">
        <v>5688</v>
      </c>
      <c r="L163" s="144"/>
      <c r="M163" s="147"/>
      <c r="T163" s="148"/>
      <c r="AT163" s="149" t="s">
        <v>292</v>
      </c>
      <c r="AU163" s="149" t="s">
        <v>77</v>
      </c>
      <c r="AV163" s="12" t="s">
        <v>77</v>
      </c>
      <c r="AW163" s="12" t="s">
        <v>30</v>
      </c>
      <c r="AX163" s="12" t="s">
        <v>75</v>
      </c>
      <c r="AY163" s="149" t="s">
        <v>138</v>
      </c>
    </row>
    <row r="164" spans="2:65" s="1" customFormat="1" ht="33" customHeight="1">
      <c r="B164" s="126"/>
      <c r="C164" s="127" t="s">
        <v>245</v>
      </c>
      <c r="D164" s="127" t="s">
        <v>140</v>
      </c>
      <c r="E164" s="128" t="s">
        <v>465</v>
      </c>
      <c r="F164" s="129" t="s">
        <v>466</v>
      </c>
      <c r="G164" s="130" t="s">
        <v>143</v>
      </c>
      <c r="H164" s="131">
        <v>5688</v>
      </c>
      <c r="I164" s="132"/>
      <c r="J164" s="132">
        <f>ROUND(I164*H164,2)</f>
        <v>0</v>
      </c>
      <c r="K164" s="129" t="s">
        <v>144</v>
      </c>
      <c r="L164" s="28"/>
      <c r="M164" s="133" t="s">
        <v>3</v>
      </c>
      <c r="N164" s="134" t="s">
        <v>39</v>
      </c>
      <c r="O164" s="135">
        <v>5.6000000000000001E-2</v>
      </c>
      <c r="P164" s="135">
        <f>O164*H164</f>
        <v>318.52800000000002</v>
      </c>
      <c r="Q164" s="135">
        <v>0.15826000000000001</v>
      </c>
      <c r="R164" s="135">
        <f>Q164*H164</f>
        <v>900.18288000000007</v>
      </c>
      <c r="S164" s="135">
        <v>0</v>
      </c>
      <c r="T164" s="136">
        <f>S164*H164</f>
        <v>0</v>
      </c>
      <c r="AR164" s="137" t="s">
        <v>145</v>
      </c>
      <c r="AT164" s="137" t="s">
        <v>140</v>
      </c>
      <c r="AU164" s="137" t="s">
        <v>77</v>
      </c>
      <c r="AY164" s="16" t="s">
        <v>138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6" t="s">
        <v>75</v>
      </c>
      <c r="BK164" s="138">
        <f>ROUND(I164*H164,2)</f>
        <v>0</v>
      </c>
      <c r="BL164" s="16" t="s">
        <v>145</v>
      </c>
      <c r="BM164" s="137" t="s">
        <v>467</v>
      </c>
    </row>
    <row r="165" spans="2:65" s="1" customFormat="1" ht="28.8">
      <c r="B165" s="28"/>
      <c r="D165" s="139" t="s">
        <v>147</v>
      </c>
      <c r="F165" s="140" t="s">
        <v>468</v>
      </c>
      <c r="L165" s="28"/>
      <c r="M165" s="141"/>
      <c r="T165" s="49"/>
      <c r="AT165" s="16" t="s">
        <v>147</v>
      </c>
      <c r="AU165" s="16" t="s">
        <v>77</v>
      </c>
    </row>
    <row r="166" spans="2:65" s="1" customFormat="1">
      <c r="B166" s="28"/>
      <c r="D166" s="142" t="s">
        <v>149</v>
      </c>
      <c r="F166" s="143" t="s">
        <v>469</v>
      </c>
      <c r="L166" s="28"/>
      <c r="M166" s="141"/>
      <c r="T166" s="49"/>
      <c r="AT166" s="16" t="s">
        <v>149</v>
      </c>
      <c r="AU166" s="16" t="s">
        <v>77</v>
      </c>
    </row>
    <row r="167" spans="2:65" s="12" customFormat="1">
      <c r="B167" s="144"/>
      <c r="D167" s="139" t="s">
        <v>292</v>
      </c>
      <c r="E167" s="149" t="s">
        <v>3</v>
      </c>
      <c r="F167" s="145" t="s">
        <v>347</v>
      </c>
      <c r="H167" s="146">
        <v>5688</v>
      </c>
      <c r="L167" s="144"/>
      <c r="M167" s="147"/>
      <c r="T167" s="148"/>
      <c r="AT167" s="149" t="s">
        <v>292</v>
      </c>
      <c r="AU167" s="149" t="s">
        <v>77</v>
      </c>
      <c r="AV167" s="12" t="s">
        <v>77</v>
      </c>
      <c r="AW167" s="12" t="s">
        <v>30</v>
      </c>
      <c r="AX167" s="12" t="s">
        <v>75</v>
      </c>
      <c r="AY167" s="149" t="s">
        <v>138</v>
      </c>
    </row>
    <row r="168" spans="2:65" s="1" customFormat="1" ht="16.5" customHeight="1">
      <c r="B168" s="126"/>
      <c r="C168" s="127" t="s">
        <v>251</v>
      </c>
      <c r="D168" s="127" t="s">
        <v>140</v>
      </c>
      <c r="E168" s="128" t="s">
        <v>470</v>
      </c>
      <c r="F168" s="129" t="s">
        <v>471</v>
      </c>
      <c r="G168" s="130" t="s">
        <v>374</v>
      </c>
      <c r="H168" s="131">
        <v>900.4</v>
      </c>
      <c r="I168" s="132"/>
      <c r="J168" s="132">
        <f>ROUND(I168*H168,2)</f>
        <v>0</v>
      </c>
      <c r="K168" s="129" t="s">
        <v>144</v>
      </c>
      <c r="L168" s="28"/>
      <c r="M168" s="133" t="s">
        <v>3</v>
      </c>
      <c r="N168" s="134" t="s">
        <v>39</v>
      </c>
      <c r="O168" s="135">
        <v>0.96</v>
      </c>
      <c r="P168" s="135">
        <f>O168*H168</f>
        <v>864.3839999999999</v>
      </c>
      <c r="Q168" s="135">
        <v>0</v>
      </c>
      <c r="R168" s="135">
        <f>Q168*H168</f>
        <v>0</v>
      </c>
      <c r="S168" s="135">
        <v>0</v>
      </c>
      <c r="T168" s="136">
        <f>S168*H168</f>
        <v>0</v>
      </c>
      <c r="AR168" s="137" t="s">
        <v>145</v>
      </c>
      <c r="AT168" s="137" t="s">
        <v>140</v>
      </c>
      <c r="AU168" s="137" t="s">
        <v>77</v>
      </c>
      <c r="AY168" s="16" t="s">
        <v>138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6" t="s">
        <v>75</v>
      </c>
      <c r="BK168" s="138">
        <f>ROUND(I168*H168,2)</f>
        <v>0</v>
      </c>
      <c r="BL168" s="16" t="s">
        <v>145</v>
      </c>
      <c r="BM168" s="137" t="s">
        <v>472</v>
      </c>
    </row>
    <row r="169" spans="2:65" s="1" customFormat="1">
      <c r="B169" s="28"/>
      <c r="D169" s="139" t="s">
        <v>147</v>
      </c>
      <c r="F169" s="140" t="s">
        <v>473</v>
      </c>
      <c r="L169" s="28"/>
      <c r="M169" s="141"/>
      <c r="T169" s="49"/>
      <c r="AT169" s="16" t="s">
        <v>147</v>
      </c>
      <c r="AU169" s="16" t="s">
        <v>77</v>
      </c>
    </row>
    <row r="170" spans="2:65" s="1" customFormat="1">
      <c r="B170" s="28"/>
      <c r="D170" s="142" t="s">
        <v>149</v>
      </c>
      <c r="F170" s="143" t="s">
        <v>474</v>
      </c>
      <c r="L170" s="28"/>
      <c r="M170" s="141"/>
      <c r="T170" s="49"/>
      <c r="AT170" s="16" t="s">
        <v>149</v>
      </c>
      <c r="AU170" s="16" t="s">
        <v>77</v>
      </c>
    </row>
    <row r="171" spans="2:65" s="12" customFormat="1" ht="20.399999999999999">
      <c r="B171" s="144"/>
      <c r="D171" s="139" t="s">
        <v>292</v>
      </c>
      <c r="E171" s="149" t="s">
        <v>475</v>
      </c>
      <c r="F171" s="145" t="s">
        <v>476</v>
      </c>
      <c r="H171" s="146">
        <v>900.4</v>
      </c>
      <c r="L171" s="144"/>
      <c r="M171" s="147"/>
      <c r="T171" s="148"/>
      <c r="AT171" s="149" t="s">
        <v>292</v>
      </c>
      <c r="AU171" s="149" t="s">
        <v>77</v>
      </c>
      <c r="AV171" s="12" t="s">
        <v>77</v>
      </c>
      <c r="AW171" s="12" t="s">
        <v>30</v>
      </c>
      <c r="AX171" s="12" t="s">
        <v>75</v>
      </c>
      <c r="AY171" s="149" t="s">
        <v>138</v>
      </c>
    </row>
    <row r="172" spans="2:65" s="1" customFormat="1" ht="24.15" customHeight="1">
      <c r="B172" s="126"/>
      <c r="C172" s="127" t="s">
        <v>257</v>
      </c>
      <c r="D172" s="127" t="s">
        <v>140</v>
      </c>
      <c r="E172" s="128" t="s">
        <v>477</v>
      </c>
      <c r="F172" s="129" t="s">
        <v>478</v>
      </c>
      <c r="G172" s="130" t="s">
        <v>143</v>
      </c>
      <c r="H172" s="131">
        <v>5688</v>
      </c>
      <c r="I172" s="132"/>
      <c r="J172" s="132">
        <f>ROUND(I172*H172,2)</f>
        <v>0</v>
      </c>
      <c r="K172" s="129" t="s">
        <v>144</v>
      </c>
      <c r="L172" s="28"/>
      <c r="M172" s="133" t="s">
        <v>3</v>
      </c>
      <c r="N172" s="134" t="s">
        <v>39</v>
      </c>
      <c r="O172" s="135">
        <v>8.0000000000000002E-3</v>
      </c>
      <c r="P172" s="135">
        <f>O172*H172</f>
        <v>45.503999999999998</v>
      </c>
      <c r="Q172" s="135">
        <v>3.4000000000000002E-4</v>
      </c>
      <c r="R172" s="135">
        <f>Q172*H172</f>
        <v>1.9339200000000001</v>
      </c>
      <c r="S172" s="135">
        <v>0</v>
      </c>
      <c r="T172" s="136">
        <f>S172*H172</f>
        <v>0</v>
      </c>
      <c r="AR172" s="137" t="s">
        <v>145</v>
      </c>
      <c r="AT172" s="137" t="s">
        <v>140</v>
      </c>
      <c r="AU172" s="137" t="s">
        <v>77</v>
      </c>
      <c r="AY172" s="16" t="s">
        <v>138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6" t="s">
        <v>75</v>
      </c>
      <c r="BK172" s="138">
        <f>ROUND(I172*H172,2)</f>
        <v>0</v>
      </c>
      <c r="BL172" s="16" t="s">
        <v>145</v>
      </c>
      <c r="BM172" s="137" t="s">
        <v>479</v>
      </c>
    </row>
    <row r="173" spans="2:65" s="1" customFormat="1">
      <c r="B173" s="28"/>
      <c r="D173" s="139" t="s">
        <v>147</v>
      </c>
      <c r="F173" s="140" t="s">
        <v>480</v>
      </c>
      <c r="L173" s="28"/>
      <c r="M173" s="141"/>
      <c r="T173" s="49"/>
      <c r="AT173" s="16" t="s">
        <v>147</v>
      </c>
      <c r="AU173" s="16" t="s">
        <v>77</v>
      </c>
    </row>
    <row r="174" spans="2:65" s="1" customFormat="1">
      <c r="B174" s="28"/>
      <c r="D174" s="142" t="s">
        <v>149</v>
      </c>
      <c r="F174" s="143" t="s">
        <v>481</v>
      </c>
      <c r="L174" s="28"/>
      <c r="M174" s="141"/>
      <c r="T174" s="49"/>
      <c r="AT174" s="16" t="s">
        <v>149</v>
      </c>
      <c r="AU174" s="16" t="s">
        <v>77</v>
      </c>
    </row>
    <row r="175" spans="2:65" s="12" customFormat="1">
      <c r="B175" s="144"/>
      <c r="D175" s="139" t="s">
        <v>292</v>
      </c>
      <c r="E175" s="149" t="s">
        <v>3</v>
      </c>
      <c r="F175" s="145" t="s">
        <v>347</v>
      </c>
      <c r="H175" s="146">
        <v>5688</v>
      </c>
      <c r="L175" s="144"/>
      <c r="M175" s="147"/>
      <c r="T175" s="148"/>
      <c r="AT175" s="149" t="s">
        <v>292</v>
      </c>
      <c r="AU175" s="149" t="s">
        <v>77</v>
      </c>
      <c r="AV175" s="12" t="s">
        <v>77</v>
      </c>
      <c r="AW175" s="12" t="s">
        <v>30</v>
      </c>
      <c r="AX175" s="12" t="s">
        <v>75</v>
      </c>
      <c r="AY175" s="149" t="s">
        <v>138</v>
      </c>
    </row>
    <row r="176" spans="2:65" s="1" customFormat="1" ht="24.15" customHeight="1">
      <c r="B176" s="126"/>
      <c r="C176" s="127" t="s">
        <v>8</v>
      </c>
      <c r="D176" s="127" t="s">
        <v>140</v>
      </c>
      <c r="E176" s="128" t="s">
        <v>482</v>
      </c>
      <c r="F176" s="129" t="s">
        <v>483</v>
      </c>
      <c r="G176" s="130" t="s">
        <v>143</v>
      </c>
      <c r="H176" s="131">
        <v>5688</v>
      </c>
      <c r="I176" s="132"/>
      <c r="J176" s="132">
        <f>ROUND(I176*H176,2)</f>
        <v>0</v>
      </c>
      <c r="K176" s="129" t="s">
        <v>144</v>
      </c>
      <c r="L176" s="28"/>
      <c r="M176" s="133" t="s">
        <v>3</v>
      </c>
      <c r="N176" s="134" t="s">
        <v>39</v>
      </c>
      <c r="O176" s="135">
        <v>2E-3</v>
      </c>
      <c r="P176" s="135">
        <f>O176*H176</f>
        <v>11.375999999999999</v>
      </c>
      <c r="Q176" s="135">
        <v>5.1000000000000004E-4</v>
      </c>
      <c r="R176" s="135">
        <f>Q176*H176</f>
        <v>2.9008800000000003</v>
      </c>
      <c r="S176" s="135">
        <v>0</v>
      </c>
      <c r="T176" s="136">
        <f>S176*H176</f>
        <v>0</v>
      </c>
      <c r="AR176" s="137" t="s">
        <v>145</v>
      </c>
      <c r="AT176" s="137" t="s">
        <v>140</v>
      </c>
      <c r="AU176" s="137" t="s">
        <v>77</v>
      </c>
      <c r="AY176" s="16" t="s">
        <v>138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6" t="s">
        <v>75</v>
      </c>
      <c r="BK176" s="138">
        <f>ROUND(I176*H176,2)</f>
        <v>0</v>
      </c>
      <c r="BL176" s="16" t="s">
        <v>145</v>
      </c>
      <c r="BM176" s="137" t="s">
        <v>484</v>
      </c>
    </row>
    <row r="177" spans="2:65" s="1" customFormat="1" ht="19.2">
      <c r="B177" s="28"/>
      <c r="D177" s="139" t="s">
        <v>147</v>
      </c>
      <c r="F177" s="140" t="s">
        <v>485</v>
      </c>
      <c r="L177" s="28"/>
      <c r="M177" s="141"/>
      <c r="T177" s="49"/>
      <c r="AT177" s="16" t="s">
        <v>147</v>
      </c>
      <c r="AU177" s="16" t="s">
        <v>77</v>
      </c>
    </row>
    <row r="178" spans="2:65" s="1" customFormat="1">
      <c r="B178" s="28"/>
      <c r="D178" s="142" t="s">
        <v>149</v>
      </c>
      <c r="F178" s="143" t="s">
        <v>486</v>
      </c>
      <c r="L178" s="28"/>
      <c r="M178" s="141"/>
      <c r="T178" s="49"/>
      <c r="AT178" s="16" t="s">
        <v>149</v>
      </c>
      <c r="AU178" s="16" t="s">
        <v>77</v>
      </c>
    </row>
    <row r="179" spans="2:65" s="12" customFormat="1">
      <c r="B179" s="144"/>
      <c r="D179" s="139" t="s">
        <v>292</v>
      </c>
      <c r="E179" s="149" t="s">
        <v>3</v>
      </c>
      <c r="F179" s="145" t="s">
        <v>347</v>
      </c>
      <c r="H179" s="146">
        <v>5688</v>
      </c>
      <c r="L179" s="144"/>
      <c r="M179" s="147"/>
      <c r="T179" s="148"/>
      <c r="AT179" s="149" t="s">
        <v>292</v>
      </c>
      <c r="AU179" s="149" t="s">
        <v>77</v>
      </c>
      <c r="AV179" s="12" t="s">
        <v>77</v>
      </c>
      <c r="AW179" s="12" t="s">
        <v>30</v>
      </c>
      <c r="AX179" s="12" t="s">
        <v>75</v>
      </c>
      <c r="AY179" s="149" t="s">
        <v>138</v>
      </c>
    </row>
    <row r="180" spans="2:65" s="1" customFormat="1" ht="33" customHeight="1">
      <c r="B180" s="126"/>
      <c r="C180" s="127" t="s">
        <v>268</v>
      </c>
      <c r="D180" s="127" t="s">
        <v>140</v>
      </c>
      <c r="E180" s="128" t="s">
        <v>487</v>
      </c>
      <c r="F180" s="129" t="s">
        <v>488</v>
      </c>
      <c r="G180" s="130" t="s">
        <v>143</v>
      </c>
      <c r="H180" s="131">
        <v>5688</v>
      </c>
      <c r="I180" s="132"/>
      <c r="J180" s="132">
        <f>ROUND(I180*H180,2)</f>
        <v>0</v>
      </c>
      <c r="K180" s="129" t="s">
        <v>144</v>
      </c>
      <c r="L180" s="28"/>
      <c r="M180" s="133" t="s">
        <v>3</v>
      </c>
      <c r="N180" s="134" t="s">
        <v>39</v>
      </c>
      <c r="O180" s="135">
        <v>6.6000000000000003E-2</v>
      </c>
      <c r="P180" s="135">
        <f>O180*H180</f>
        <v>375.40800000000002</v>
      </c>
      <c r="Q180" s="135">
        <v>0.10373</v>
      </c>
      <c r="R180" s="135">
        <f>Q180*H180</f>
        <v>590.01624000000004</v>
      </c>
      <c r="S180" s="135">
        <v>0</v>
      </c>
      <c r="T180" s="136">
        <f>S180*H180</f>
        <v>0</v>
      </c>
      <c r="AR180" s="137" t="s">
        <v>145</v>
      </c>
      <c r="AT180" s="137" t="s">
        <v>140</v>
      </c>
      <c r="AU180" s="137" t="s">
        <v>77</v>
      </c>
      <c r="AY180" s="16" t="s">
        <v>138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6" t="s">
        <v>75</v>
      </c>
      <c r="BK180" s="138">
        <f>ROUND(I180*H180,2)</f>
        <v>0</v>
      </c>
      <c r="BL180" s="16" t="s">
        <v>145</v>
      </c>
      <c r="BM180" s="137" t="s">
        <v>489</v>
      </c>
    </row>
    <row r="181" spans="2:65" s="1" customFormat="1" ht="28.8">
      <c r="B181" s="28"/>
      <c r="D181" s="139" t="s">
        <v>147</v>
      </c>
      <c r="F181" s="140" t="s">
        <v>490</v>
      </c>
      <c r="L181" s="28"/>
      <c r="M181" s="141"/>
      <c r="T181" s="49"/>
      <c r="AT181" s="16" t="s">
        <v>147</v>
      </c>
      <c r="AU181" s="16" t="s">
        <v>77</v>
      </c>
    </row>
    <row r="182" spans="2:65" s="1" customFormat="1">
      <c r="B182" s="28"/>
      <c r="D182" s="142" t="s">
        <v>149</v>
      </c>
      <c r="F182" s="143" t="s">
        <v>491</v>
      </c>
      <c r="L182" s="28"/>
      <c r="M182" s="141"/>
      <c r="T182" s="49"/>
      <c r="AT182" s="16" t="s">
        <v>149</v>
      </c>
      <c r="AU182" s="16" t="s">
        <v>77</v>
      </c>
    </row>
    <row r="183" spans="2:65" s="12" customFormat="1">
      <c r="B183" s="144"/>
      <c r="D183" s="139" t="s">
        <v>292</v>
      </c>
      <c r="E183" s="149" t="s">
        <v>349</v>
      </c>
      <c r="F183" s="145" t="s">
        <v>492</v>
      </c>
      <c r="H183" s="146">
        <v>3971</v>
      </c>
      <c r="L183" s="144"/>
      <c r="M183" s="147"/>
      <c r="T183" s="148"/>
      <c r="AT183" s="149" t="s">
        <v>292</v>
      </c>
      <c r="AU183" s="149" t="s">
        <v>77</v>
      </c>
      <c r="AV183" s="12" t="s">
        <v>77</v>
      </c>
      <c r="AW183" s="12" t="s">
        <v>30</v>
      </c>
      <c r="AX183" s="12" t="s">
        <v>68</v>
      </c>
      <c r="AY183" s="149" t="s">
        <v>138</v>
      </c>
    </row>
    <row r="184" spans="2:65" s="12" customFormat="1">
      <c r="B184" s="144"/>
      <c r="D184" s="139" t="s">
        <v>292</v>
      </c>
      <c r="E184" s="149" t="s">
        <v>351</v>
      </c>
      <c r="F184" s="145" t="s">
        <v>493</v>
      </c>
      <c r="H184" s="146">
        <v>1717</v>
      </c>
      <c r="L184" s="144"/>
      <c r="M184" s="147"/>
      <c r="T184" s="148"/>
      <c r="AT184" s="149" t="s">
        <v>292</v>
      </c>
      <c r="AU184" s="149" t="s">
        <v>77</v>
      </c>
      <c r="AV184" s="12" t="s">
        <v>77</v>
      </c>
      <c r="AW184" s="12" t="s">
        <v>30</v>
      </c>
      <c r="AX184" s="12" t="s">
        <v>68</v>
      </c>
      <c r="AY184" s="149" t="s">
        <v>138</v>
      </c>
    </row>
    <row r="185" spans="2:65" s="13" customFormat="1">
      <c r="B185" s="163"/>
      <c r="D185" s="139" t="s">
        <v>292</v>
      </c>
      <c r="E185" s="164" t="s">
        <v>347</v>
      </c>
      <c r="F185" s="165" t="s">
        <v>385</v>
      </c>
      <c r="H185" s="166">
        <v>5688</v>
      </c>
      <c r="L185" s="163"/>
      <c r="M185" s="167"/>
      <c r="T185" s="168"/>
      <c r="AT185" s="164" t="s">
        <v>292</v>
      </c>
      <c r="AU185" s="164" t="s">
        <v>77</v>
      </c>
      <c r="AV185" s="13" t="s">
        <v>145</v>
      </c>
      <c r="AW185" s="13" t="s">
        <v>30</v>
      </c>
      <c r="AX185" s="13" t="s">
        <v>75</v>
      </c>
      <c r="AY185" s="164" t="s">
        <v>138</v>
      </c>
    </row>
    <row r="186" spans="2:65" s="11" customFormat="1" ht="22.8" customHeight="1">
      <c r="B186" s="115"/>
      <c r="D186" s="116" t="s">
        <v>67</v>
      </c>
      <c r="E186" s="124" t="s">
        <v>192</v>
      </c>
      <c r="F186" s="124" t="s">
        <v>494</v>
      </c>
      <c r="J186" s="125">
        <f>BK186</f>
        <v>0</v>
      </c>
      <c r="L186" s="115"/>
      <c r="M186" s="119"/>
      <c r="P186" s="120">
        <f>SUM(P187:P230)</f>
        <v>1065.3320000000001</v>
      </c>
      <c r="R186" s="120">
        <f>SUM(R187:R230)</f>
        <v>782.07686999999999</v>
      </c>
      <c r="T186" s="121">
        <f>SUM(T187:T230)</f>
        <v>0</v>
      </c>
      <c r="AR186" s="116" t="s">
        <v>75</v>
      </c>
      <c r="AT186" s="122" t="s">
        <v>67</v>
      </c>
      <c r="AU186" s="122" t="s">
        <v>75</v>
      </c>
      <c r="AY186" s="116" t="s">
        <v>138</v>
      </c>
      <c r="BK186" s="123">
        <f>SUM(BK187:BK230)</f>
        <v>0</v>
      </c>
    </row>
    <row r="187" spans="2:65" s="1" customFormat="1" ht="24.15" customHeight="1">
      <c r="B187" s="126"/>
      <c r="C187" s="127" t="s">
        <v>274</v>
      </c>
      <c r="D187" s="127" t="s">
        <v>140</v>
      </c>
      <c r="E187" s="128" t="s">
        <v>495</v>
      </c>
      <c r="F187" s="129" t="s">
        <v>496</v>
      </c>
      <c r="G187" s="130" t="s">
        <v>153</v>
      </c>
      <c r="H187" s="131">
        <v>40</v>
      </c>
      <c r="I187" s="132"/>
      <c r="J187" s="132">
        <f>ROUND(I187*H187,2)</f>
        <v>0</v>
      </c>
      <c r="K187" s="129" t="s">
        <v>144</v>
      </c>
      <c r="L187" s="28"/>
      <c r="M187" s="133" t="s">
        <v>3</v>
      </c>
      <c r="N187" s="134" t="s">
        <v>39</v>
      </c>
      <c r="O187" s="135">
        <v>0.2</v>
      </c>
      <c r="P187" s="135">
        <f>O187*H187</f>
        <v>8</v>
      </c>
      <c r="Q187" s="135">
        <v>6.9999999999999999E-4</v>
      </c>
      <c r="R187" s="135">
        <f>Q187*H187</f>
        <v>2.8000000000000001E-2</v>
      </c>
      <c r="S187" s="135">
        <v>0</v>
      </c>
      <c r="T187" s="136">
        <f>S187*H187</f>
        <v>0</v>
      </c>
      <c r="AR187" s="137" t="s">
        <v>145</v>
      </c>
      <c r="AT187" s="137" t="s">
        <v>140</v>
      </c>
      <c r="AU187" s="137" t="s">
        <v>77</v>
      </c>
      <c r="AY187" s="16" t="s">
        <v>138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6" t="s">
        <v>75</v>
      </c>
      <c r="BK187" s="138">
        <f>ROUND(I187*H187,2)</f>
        <v>0</v>
      </c>
      <c r="BL187" s="16" t="s">
        <v>145</v>
      </c>
      <c r="BM187" s="137" t="s">
        <v>497</v>
      </c>
    </row>
    <row r="188" spans="2:65" s="1" customFormat="1" ht="19.2">
      <c r="B188" s="28"/>
      <c r="D188" s="139" t="s">
        <v>147</v>
      </c>
      <c r="F188" s="140" t="s">
        <v>498</v>
      </c>
      <c r="L188" s="28"/>
      <c r="M188" s="141"/>
      <c r="T188" s="49"/>
      <c r="AT188" s="16" t="s">
        <v>147</v>
      </c>
      <c r="AU188" s="16" t="s">
        <v>77</v>
      </c>
    </row>
    <row r="189" spans="2:65" s="1" customFormat="1">
      <c r="B189" s="28"/>
      <c r="D189" s="142" t="s">
        <v>149</v>
      </c>
      <c r="F189" s="143" t="s">
        <v>499</v>
      </c>
      <c r="L189" s="28"/>
      <c r="M189" s="141"/>
      <c r="T189" s="49"/>
      <c r="AT189" s="16" t="s">
        <v>149</v>
      </c>
      <c r="AU189" s="16" t="s">
        <v>77</v>
      </c>
    </row>
    <row r="190" spans="2:65" s="12" customFormat="1">
      <c r="B190" s="144"/>
      <c r="D190" s="139" t="s">
        <v>292</v>
      </c>
      <c r="E190" s="149" t="s">
        <v>3</v>
      </c>
      <c r="F190" s="145" t="s">
        <v>500</v>
      </c>
      <c r="H190" s="146">
        <v>40</v>
      </c>
      <c r="L190" s="144"/>
      <c r="M190" s="147"/>
      <c r="T190" s="148"/>
      <c r="AT190" s="149" t="s">
        <v>292</v>
      </c>
      <c r="AU190" s="149" t="s">
        <v>77</v>
      </c>
      <c r="AV190" s="12" t="s">
        <v>77</v>
      </c>
      <c r="AW190" s="12" t="s">
        <v>30</v>
      </c>
      <c r="AX190" s="12" t="s">
        <v>75</v>
      </c>
      <c r="AY190" s="149" t="s">
        <v>138</v>
      </c>
    </row>
    <row r="191" spans="2:65" s="1" customFormat="1" ht="16.5" customHeight="1">
      <c r="B191" s="126"/>
      <c r="C191" s="154" t="s">
        <v>280</v>
      </c>
      <c r="D191" s="154" t="s">
        <v>366</v>
      </c>
      <c r="E191" s="155" t="s">
        <v>501</v>
      </c>
      <c r="F191" s="156" t="s">
        <v>502</v>
      </c>
      <c r="G191" s="157" t="s">
        <v>153</v>
      </c>
      <c r="H191" s="158">
        <v>16</v>
      </c>
      <c r="I191" s="159"/>
      <c r="J191" s="159">
        <f>ROUND(I191*H191,2)</f>
        <v>0</v>
      </c>
      <c r="K191" s="156" t="s">
        <v>144</v>
      </c>
      <c r="L191" s="160"/>
      <c r="M191" s="161" t="s">
        <v>3</v>
      </c>
      <c r="N191" s="162" t="s">
        <v>39</v>
      </c>
      <c r="O191" s="135">
        <v>0</v>
      </c>
      <c r="P191" s="135">
        <f>O191*H191</f>
        <v>0</v>
      </c>
      <c r="Q191" s="135">
        <v>4.0000000000000001E-3</v>
      </c>
      <c r="R191" s="135">
        <f>Q191*H191</f>
        <v>6.4000000000000001E-2</v>
      </c>
      <c r="S191" s="135">
        <v>0</v>
      </c>
      <c r="T191" s="136">
        <f>S191*H191</f>
        <v>0</v>
      </c>
      <c r="AR191" s="137" t="s">
        <v>186</v>
      </c>
      <c r="AT191" s="137" t="s">
        <v>366</v>
      </c>
      <c r="AU191" s="137" t="s">
        <v>77</v>
      </c>
      <c r="AY191" s="16" t="s">
        <v>138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6" t="s">
        <v>75</v>
      </c>
      <c r="BK191" s="138">
        <f>ROUND(I191*H191,2)</f>
        <v>0</v>
      </c>
      <c r="BL191" s="16" t="s">
        <v>145</v>
      </c>
      <c r="BM191" s="137" t="s">
        <v>503</v>
      </c>
    </row>
    <row r="192" spans="2:65" s="1" customFormat="1">
      <c r="B192" s="28"/>
      <c r="D192" s="139" t="s">
        <v>147</v>
      </c>
      <c r="F192" s="140" t="s">
        <v>502</v>
      </c>
      <c r="L192" s="28"/>
      <c r="M192" s="141"/>
      <c r="T192" s="49"/>
      <c r="AT192" s="16" t="s">
        <v>147</v>
      </c>
      <c r="AU192" s="16" t="s">
        <v>77</v>
      </c>
    </row>
    <row r="193" spans="2:65" s="12" customFormat="1">
      <c r="B193" s="144"/>
      <c r="D193" s="139" t="s">
        <v>292</v>
      </c>
      <c r="E193" s="149" t="s">
        <v>3</v>
      </c>
      <c r="F193" s="145" t="s">
        <v>504</v>
      </c>
      <c r="H193" s="146">
        <v>16</v>
      </c>
      <c r="L193" s="144"/>
      <c r="M193" s="147"/>
      <c r="T193" s="148"/>
      <c r="AT193" s="149" t="s">
        <v>292</v>
      </c>
      <c r="AU193" s="149" t="s">
        <v>77</v>
      </c>
      <c r="AV193" s="12" t="s">
        <v>77</v>
      </c>
      <c r="AW193" s="12" t="s">
        <v>30</v>
      </c>
      <c r="AX193" s="12" t="s">
        <v>75</v>
      </c>
      <c r="AY193" s="149" t="s">
        <v>138</v>
      </c>
    </row>
    <row r="194" spans="2:65" s="1" customFormat="1" ht="24.15" customHeight="1">
      <c r="B194" s="126"/>
      <c r="C194" s="154" t="s">
        <v>286</v>
      </c>
      <c r="D194" s="154" t="s">
        <v>366</v>
      </c>
      <c r="E194" s="155" t="s">
        <v>505</v>
      </c>
      <c r="F194" s="156" t="s">
        <v>506</v>
      </c>
      <c r="G194" s="157" t="s">
        <v>153</v>
      </c>
      <c r="H194" s="158">
        <v>4</v>
      </c>
      <c r="I194" s="159"/>
      <c r="J194" s="159">
        <f>ROUND(I194*H194,2)</f>
        <v>0</v>
      </c>
      <c r="K194" s="156" t="s">
        <v>144</v>
      </c>
      <c r="L194" s="160"/>
      <c r="M194" s="161" t="s">
        <v>3</v>
      </c>
      <c r="N194" s="162" t="s">
        <v>39</v>
      </c>
      <c r="O194" s="135">
        <v>0</v>
      </c>
      <c r="P194" s="135">
        <f>O194*H194</f>
        <v>0</v>
      </c>
      <c r="Q194" s="135">
        <v>1.2999999999999999E-3</v>
      </c>
      <c r="R194" s="135">
        <f>Q194*H194</f>
        <v>5.1999999999999998E-3</v>
      </c>
      <c r="S194" s="135">
        <v>0</v>
      </c>
      <c r="T194" s="136">
        <f>S194*H194</f>
        <v>0</v>
      </c>
      <c r="AR194" s="137" t="s">
        <v>186</v>
      </c>
      <c r="AT194" s="137" t="s">
        <v>366</v>
      </c>
      <c r="AU194" s="137" t="s">
        <v>77</v>
      </c>
      <c r="AY194" s="16" t="s">
        <v>138</v>
      </c>
      <c r="BE194" s="138">
        <f>IF(N194="základní",J194,0)</f>
        <v>0</v>
      </c>
      <c r="BF194" s="138">
        <f>IF(N194="snížená",J194,0)</f>
        <v>0</v>
      </c>
      <c r="BG194" s="138">
        <f>IF(N194="zákl. přenesená",J194,0)</f>
        <v>0</v>
      </c>
      <c r="BH194" s="138">
        <f>IF(N194="sníž. přenesená",J194,0)</f>
        <v>0</v>
      </c>
      <c r="BI194" s="138">
        <f>IF(N194="nulová",J194,0)</f>
        <v>0</v>
      </c>
      <c r="BJ194" s="16" t="s">
        <v>75</v>
      </c>
      <c r="BK194" s="138">
        <f>ROUND(I194*H194,2)</f>
        <v>0</v>
      </c>
      <c r="BL194" s="16" t="s">
        <v>145</v>
      </c>
      <c r="BM194" s="137" t="s">
        <v>507</v>
      </c>
    </row>
    <row r="195" spans="2:65" s="1" customFormat="1">
      <c r="B195" s="28"/>
      <c r="D195" s="139" t="s">
        <v>147</v>
      </c>
      <c r="F195" s="140" t="s">
        <v>506</v>
      </c>
      <c r="L195" s="28"/>
      <c r="M195" s="141"/>
      <c r="T195" s="49"/>
      <c r="AT195" s="16" t="s">
        <v>147</v>
      </c>
      <c r="AU195" s="16" t="s">
        <v>77</v>
      </c>
    </row>
    <row r="196" spans="2:65" s="12" customFormat="1">
      <c r="B196" s="144"/>
      <c r="D196" s="139" t="s">
        <v>292</v>
      </c>
      <c r="E196" s="149" t="s">
        <v>3</v>
      </c>
      <c r="F196" s="145" t="s">
        <v>508</v>
      </c>
      <c r="H196" s="146">
        <v>4</v>
      </c>
      <c r="L196" s="144"/>
      <c r="M196" s="147"/>
      <c r="T196" s="148"/>
      <c r="AT196" s="149" t="s">
        <v>292</v>
      </c>
      <c r="AU196" s="149" t="s">
        <v>77</v>
      </c>
      <c r="AV196" s="12" t="s">
        <v>77</v>
      </c>
      <c r="AW196" s="12" t="s">
        <v>30</v>
      </c>
      <c r="AX196" s="12" t="s">
        <v>75</v>
      </c>
      <c r="AY196" s="149" t="s">
        <v>138</v>
      </c>
    </row>
    <row r="197" spans="2:65" s="1" customFormat="1" ht="16.5" customHeight="1">
      <c r="B197" s="126"/>
      <c r="C197" s="154" t="s">
        <v>294</v>
      </c>
      <c r="D197" s="154" t="s">
        <v>366</v>
      </c>
      <c r="E197" s="155" t="s">
        <v>509</v>
      </c>
      <c r="F197" s="156" t="s">
        <v>510</v>
      </c>
      <c r="G197" s="157" t="s">
        <v>153</v>
      </c>
      <c r="H197" s="158">
        <v>20</v>
      </c>
      <c r="I197" s="159"/>
      <c r="J197" s="159">
        <f>ROUND(I197*H197,2)</f>
        <v>0</v>
      </c>
      <c r="K197" s="156" t="s">
        <v>144</v>
      </c>
      <c r="L197" s="160"/>
      <c r="M197" s="161" t="s">
        <v>3</v>
      </c>
      <c r="N197" s="162" t="s">
        <v>39</v>
      </c>
      <c r="O197" s="135">
        <v>0</v>
      </c>
      <c r="P197" s="135">
        <f>O197*H197</f>
        <v>0</v>
      </c>
      <c r="Q197" s="135">
        <v>1.6999999999999999E-3</v>
      </c>
      <c r="R197" s="135">
        <f>Q197*H197</f>
        <v>3.3999999999999996E-2</v>
      </c>
      <c r="S197" s="135">
        <v>0</v>
      </c>
      <c r="T197" s="136">
        <f>S197*H197</f>
        <v>0</v>
      </c>
      <c r="AR197" s="137" t="s">
        <v>186</v>
      </c>
      <c r="AT197" s="137" t="s">
        <v>366</v>
      </c>
      <c r="AU197" s="137" t="s">
        <v>77</v>
      </c>
      <c r="AY197" s="16" t="s">
        <v>138</v>
      </c>
      <c r="BE197" s="138">
        <f>IF(N197="základní",J197,0)</f>
        <v>0</v>
      </c>
      <c r="BF197" s="138">
        <f>IF(N197="snížená",J197,0)</f>
        <v>0</v>
      </c>
      <c r="BG197" s="138">
        <f>IF(N197="zákl. přenesená",J197,0)</f>
        <v>0</v>
      </c>
      <c r="BH197" s="138">
        <f>IF(N197="sníž. přenesená",J197,0)</f>
        <v>0</v>
      </c>
      <c r="BI197" s="138">
        <f>IF(N197="nulová",J197,0)</f>
        <v>0</v>
      </c>
      <c r="BJ197" s="16" t="s">
        <v>75</v>
      </c>
      <c r="BK197" s="138">
        <f>ROUND(I197*H197,2)</f>
        <v>0</v>
      </c>
      <c r="BL197" s="16" t="s">
        <v>145</v>
      </c>
      <c r="BM197" s="137" t="s">
        <v>511</v>
      </c>
    </row>
    <row r="198" spans="2:65" s="1" customFormat="1">
      <c r="B198" s="28"/>
      <c r="D198" s="139" t="s">
        <v>147</v>
      </c>
      <c r="F198" s="140" t="s">
        <v>510</v>
      </c>
      <c r="L198" s="28"/>
      <c r="M198" s="141"/>
      <c r="T198" s="49"/>
      <c r="AT198" s="16" t="s">
        <v>147</v>
      </c>
      <c r="AU198" s="16" t="s">
        <v>77</v>
      </c>
    </row>
    <row r="199" spans="2:65" s="12" customFormat="1">
      <c r="B199" s="144"/>
      <c r="D199" s="139" t="s">
        <v>292</v>
      </c>
      <c r="E199" s="149" t="s">
        <v>3</v>
      </c>
      <c r="F199" s="145" t="s">
        <v>512</v>
      </c>
      <c r="H199" s="146">
        <v>20</v>
      </c>
      <c r="L199" s="144"/>
      <c r="M199" s="147"/>
      <c r="T199" s="148"/>
      <c r="AT199" s="149" t="s">
        <v>292</v>
      </c>
      <c r="AU199" s="149" t="s">
        <v>77</v>
      </c>
      <c r="AV199" s="12" t="s">
        <v>77</v>
      </c>
      <c r="AW199" s="12" t="s">
        <v>30</v>
      </c>
      <c r="AX199" s="12" t="s">
        <v>75</v>
      </c>
      <c r="AY199" s="149" t="s">
        <v>138</v>
      </c>
    </row>
    <row r="200" spans="2:65" s="1" customFormat="1" ht="24.15" customHeight="1">
      <c r="B200" s="126"/>
      <c r="C200" s="127" t="s">
        <v>301</v>
      </c>
      <c r="D200" s="127" t="s">
        <v>140</v>
      </c>
      <c r="E200" s="128" t="s">
        <v>513</v>
      </c>
      <c r="F200" s="129" t="s">
        <v>514</v>
      </c>
      <c r="G200" s="130" t="s">
        <v>153</v>
      </c>
      <c r="H200" s="131">
        <v>20</v>
      </c>
      <c r="I200" s="132"/>
      <c r="J200" s="132">
        <f>ROUND(I200*H200,2)</f>
        <v>0</v>
      </c>
      <c r="K200" s="129" t="s">
        <v>144</v>
      </c>
      <c r="L200" s="28"/>
      <c r="M200" s="133" t="s">
        <v>3</v>
      </c>
      <c r="N200" s="134" t="s">
        <v>39</v>
      </c>
      <c r="O200" s="135">
        <v>0.41599999999999998</v>
      </c>
      <c r="P200" s="135">
        <f>O200*H200</f>
        <v>8.32</v>
      </c>
      <c r="Q200" s="135">
        <v>0.10940999999999999</v>
      </c>
      <c r="R200" s="135">
        <f>Q200*H200</f>
        <v>2.1881999999999997</v>
      </c>
      <c r="S200" s="135">
        <v>0</v>
      </c>
      <c r="T200" s="136">
        <f>S200*H200</f>
        <v>0</v>
      </c>
      <c r="AR200" s="137" t="s">
        <v>145</v>
      </c>
      <c r="AT200" s="137" t="s">
        <v>140</v>
      </c>
      <c r="AU200" s="137" t="s">
        <v>77</v>
      </c>
      <c r="AY200" s="16" t="s">
        <v>138</v>
      </c>
      <c r="BE200" s="138">
        <f>IF(N200="základní",J200,0)</f>
        <v>0</v>
      </c>
      <c r="BF200" s="138">
        <f>IF(N200="snížená",J200,0)</f>
        <v>0</v>
      </c>
      <c r="BG200" s="138">
        <f>IF(N200="zákl. přenesená",J200,0)</f>
        <v>0</v>
      </c>
      <c r="BH200" s="138">
        <f>IF(N200="sníž. přenesená",J200,0)</f>
        <v>0</v>
      </c>
      <c r="BI200" s="138">
        <f>IF(N200="nulová",J200,0)</f>
        <v>0</v>
      </c>
      <c r="BJ200" s="16" t="s">
        <v>75</v>
      </c>
      <c r="BK200" s="138">
        <f>ROUND(I200*H200,2)</f>
        <v>0</v>
      </c>
      <c r="BL200" s="16" t="s">
        <v>145</v>
      </c>
      <c r="BM200" s="137" t="s">
        <v>515</v>
      </c>
    </row>
    <row r="201" spans="2:65" s="1" customFormat="1" ht="19.2">
      <c r="B201" s="28"/>
      <c r="D201" s="139" t="s">
        <v>147</v>
      </c>
      <c r="F201" s="140" t="s">
        <v>516</v>
      </c>
      <c r="L201" s="28"/>
      <c r="M201" s="141"/>
      <c r="T201" s="49"/>
      <c r="AT201" s="16" t="s">
        <v>147</v>
      </c>
      <c r="AU201" s="16" t="s">
        <v>77</v>
      </c>
    </row>
    <row r="202" spans="2:65" s="1" customFormat="1">
      <c r="B202" s="28"/>
      <c r="D202" s="142" t="s">
        <v>149</v>
      </c>
      <c r="F202" s="143" t="s">
        <v>517</v>
      </c>
      <c r="L202" s="28"/>
      <c r="M202" s="141"/>
      <c r="T202" s="49"/>
      <c r="AT202" s="16" t="s">
        <v>149</v>
      </c>
      <c r="AU202" s="16" t="s">
        <v>77</v>
      </c>
    </row>
    <row r="203" spans="2:65" s="1" customFormat="1" ht="21.75" customHeight="1">
      <c r="B203" s="126"/>
      <c r="C203" s="154" t="s">
        <v>308</v>
      </c>
      <c r="D203" s="154" t="s">
        <v>366</v>
      </c>
      <c r="E203" s="155" t="s">
        <v>518</v>
      </c>
      <c r="F203" s="156" t="s">
        <v>519</v>
      </c>
      <c r="G203" s="157" t="s">
        <v>153</v>
      </c>
      <c r="H203" s="158">
        <v>20</v>
      </c>
      <c r="I203" s="159"/>
      <c r="J203" s="159">
        <f>ROUND(I203*H203,2)</f>
        <v>0</v>
      </c>
      <c r="K203" s="156" t="s">
        <v>144</v>
      </c>
      <c r="L203" s="160"/>
      <c r="M203" s="161" t="s">
        <v>3</v>
      </c>
      <c r="N203" s="162" t="s">
        <v>39</v>
      </c>
      <c r="O203" s="135">
        <v>0</v>
      </c>
      <c r="P203" s="135">
        <f>O203*H203</f>
        <v>0</v>
      </c>
      <c r="Q203" s="135">
        <v>6.4999999999999997E-3</v>
      </c>
      <c r="R203" s="135">
        <f>Q203*H203</f>
        <v>0.13</v>
      </c>
      <c r="S203" s="135">
        <v>0</v>
      </c>
      <c r="T203" s="136">
        <f>S203*H203</f>
        <v>0</v>
      </c>
      <c r="AR203" s="137" t="s">
        <v>186</v>
      </c>
      <c r="AT203" s="137" t="s">
        <v>366</v>
      </c>
      <c r="AU203" s="137" t="s">
        <v>77</v>
      </c>
      <c r="AY203" s="16" t="s">
        <v>138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6" t="s">
        <v>75</v>
      </c>
      <c r="BK203" s="138">
        <f>ROUND(I203*H203,2)</f>
        <v>0</v>
      </c>
      <c r="BL203" s="16" t="s">
        <v>145</v>
      </c>
      <c r="BM203" s="137" t="s">
        <v>520</v>
      </c>
    </row>
    <row r="204" spans="2:65" s="1" customFormat="1">
      <c r="B204" s="28"/>
      <c r="D204" s="139" t="s">
        <v>147</v>
      </c>
      <c r="F204" s="140" t="s">
        <v>519</v>
      </c>
      <c r="L204" s="28"/>
      <c r="M204" s="141"/>
      <c r="T204" s="49"/>
      <c r="AT204" s="16" t="s">
        <v>147</v>
      </c>
      <c r="AU204" s="16" t="s">
        <v>77</v>
      </c>
    </row>
    <row r="205" spans="2:65" s="1" customFormat="1" ht="16.5" customHeight="1">
      <c r="B205" s="126"/>
      <c r="C205" s="154" t="s">
        <v>314</v>
      </c>
      <c r="D205" s="154" t="s">
        <v>366</v>
      </c>
      <c r="E205" s="155" t="s">
        <v>521</v>
      </c>
      <c r="F205" s="156" t="s">
        <v>522</v>
      </c>
      <c r="G205" s="157" t="s">
        <v>153</v>
      </c>
      <c r="H205" s="158">
        <v>40</v>
      </c>
      <c r="I205" s="159"/>
      <c r="J205" s="159">
        <f>ROUND(I205*H205,2)</f>
        <v>0</v>
      </c>
      <c r="K205" s="156" t="s">
        <v>144</v>
      </c>
      <c r="L205" s="160"/>
      <c r="M205" s="161" t="s">
        <v>3</v>
      </c>
      <c r="N205" s="162" t="s">
        <v>39</v>
      </c>
      <c r="O205" s="135">
        <v>0</v>
      </c>
      <c r="P205" s="135">
        <f>O205*H205</f>
        <v>0</v>
      </c>
      <c r="Q205" s="135">
        <v>4.0000000000000002E-4</v>
      </c>
      <c r="R205" s="135">
        <f>Q205*H205</f>
        <v>1.6E-2</v>
      </c>
      <c r="S205" s="135">
        <v>0</v>
      </c>
      <c r="T205" s="136">
        <f>S205*H205</f>
        <v>0</v>
      </c>
      <c r="AR205" s="137" t="s">
        <v>186</v>
      </c>
      <c r="AT205" s="137" t="s">
        <v>366</v>
      </c>
      <c r="AU205" s="137" t="s">
        <v>77</v>
      </c>
      <c r="AY205" s="16" t="s">
        <v>138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6" t="s">
        <v>75</v>
      </c>
      <c r="BK205" s="138">
        <f>ROUND(I205*H205,2)</f>
        <v>0</v>
      </c>
      <c r="BL205" s="16" t="s">
        <v>145</v>
      </c>
      <c r="BM205" s="137" t="s">
        <v>523</v>
      </c>
    </row>
    <row r="206" spans="2:65" s="1" customFormat="1">
      <c r="B206" s="28"/>
      <c r="D206" s="139" t="s">
        <v>147</v>
      </c>
      <c r="F206" s="140" t="s">
        <v>522</v>
      </c>
      <c r="L206" s="28"/>
      <c r="M206" s="141"/>
      <c r="T206" s="49"/>
      <c r="AT206" s="16" t="s">
        <v>147</v>
      </c>
      <c r="AU206" s="16" t="s">
        <v>77</v>
      </c>
    </row>
    <row r="207" spans="2:65" s="12" customFormat="1">
      <c r="B207" s="144"/>
      <c r="D207" s="139" t="s">
        <v>292</v>
      </c>
      <c r="E207" s="149" t="s">
        <v>3</v>
      </c>
      <c r="F207" s="145" t="s">
        <v>524</v>
      </c>
      <c r="H207" s="146">
        <v>40</v>
      </c>
      <c r="L207" s="144"/>
      <c r="M207" s="147"/>
      <c r="T207" s="148"/>
      <c r="AT207" s="149" t="s">
        <v>292</v>
      </c>
      <c r="AU207" s="149" t="s">
        <v>77</v>
      </c>
      <c r="AV207" s="12" t="s">
        <v>77</v>
      </c>
      <c r="AW207" s="12" t="s">
        <v>30</v>
      </c>
      <c r="AX207" s="12" t="s">
        <v>75</v>
      </c>
      <c r="AY207" s="149" t="s">
        <v>138</v>
      </c>
    </row>
    <row r="208" spans="2:65" s="1" customFormat="1" ht="16.5" customHeight="1">
      <c r="B208" s="126"/>
      <c r="C208" s="154" t="s">
        <v>321</v>
      </c>
      <c r="D208" s="154" t="s">
        <v>366</v>
      </c>
      <c r="E208" s="155" t="s">
        <v>525</v>
      </c>
      <c r="F208" s="156" t="s">
        <v>526</v>
      </c>
      <c r="G208" s="157" t="s">
        <v>153</v>
      </c>
      <c r="H208" s="158">
        <v>20</v>
      </c>
      <c r="I208" s="159"/>
      <c r="J208" s="159">
        <f>ROUND(I208*H208,2)</f>
        <v>0</v>
      </c>
      <c r="K208" s="156" t="s">
        <v>144</v>
      </c>
      <c r="L208" s="160"/>
      <c r="M208" s="161" t="s">
        <v>3</v>
      </c>
      <c r="N208" s="162" t="s">
        <v>39</v>
      </c>
      <c r="O208" s="135">
        <v>0</v>
      </c>
      <c r="P208" s="135">
        <f>O208*H208</f>
        <v>0</v>
      </c>
      <c r="Q208" s="135">
        <v>1.4999999999999999E-4</v>
      </c>
      <c r="R208" s="135">
        <f>Q208*H208</f>
        <v>2.9999999999999996E-3</v>
      </c>
      <c r="S208" s="135">
        <v>0</v>
      </c>
      <c r="T208" s="136">
        <f>S208*H208</f>
        <v>0</v>
      </c>
      <c r="AR208" s="137" t="s">
        <v>186</v>
      </c>
      <c r="AT208" s="137" t="s">
        <v>366</v>
      </c>
      <c r="AU208" s="137" t="s">
        <v>77</v>
      </c>
      <c r="AY208" s="16" t="s">
        <v>138</v>
      </c>
      <c r="BE208" s="138">
        <f>IF(N208="základní",J208,0)</f>
        <v>0</v>
      </c>
      <c r="BF208" s="138">
        <f>IF(N208="snížená",J208,0)</f>
        <v>0</v>
      </c>
      <c r="BG208" s="138">
        <f>IF(N208="zákl. přenesená",J208,0)</f>
        <v>0</v>
      </c>
      <c r="BH208" s="138">
        <f>IF(N208="sníž. přenesená",J208,0)</f>
        <v>0</v>
      </c>
      <c r="BI208" s="138">
        <f>IF(N208="nulová",J208,0)</f>
        <v>0</v>
      </c>
      <c r="BJ208" s="16" t="s">
        <v>75</v>
      </c>
      <c r="BK208" s="138">
        <f>ROUND(I208*H208,2)</f>
        <v>0</v>
      </c>
      <c r="BL208" s="16" t="s">
        <v>145</v>
      </c>
      <c r="BM208" s="137" t="s">
        <v>527</v>
      </c>
    </row>
    <row r="209" spans="2:65" s="1" customFormat="1">
      <c r="B209" s="28"/>
      <c r="D209" s="139" t="s">
        <v>147</v>
      </c>
      <c r="F209" s="140" t="s">
        <v>526</v>
      </c>
      <c r="L209" s="28"/>
      <c r="M209" s="141"/>
      <c r="T209" s="49"/>
      <c r="AT209" s="16" t="s">
        <v>147</v>
      </c>
      <c r="AU209" s="16" t="s">
        <v>77</v>
      </c>
    </row>
    <row r="210" spans="2:65" s="1" customFormat="1" ht="24.15" customHeight="1">
      <c r="B210" s="126"/>
      <c r="C210" s="127" t="s">
        <v>327</v>
      </c>
      <c r="D210" s="127" t="s">
        <v>140</v>
      </c>
      <c r="E210" s="128" t="s">
        <v>528</v>
      </c>
      <c r="F210" s="129" t="s">
        <v>529</v>
      </c>
      <c r="G210" s="130" t="s">
        <v>143</v>
      </c>
      <c r="H210" s="131">
        <v>42</v>
      </c>
      <c r="I210" s="132"/>
      <c r="J210" s="132">
        <f>ROUND(I210*H210,2)</f>
        <v>0</v>
      </c>
      <c r="K210" s="129" t="s">
        <v>144</v>
      </c>
      <c r="L210" s="28"/>
      <c r="M210" s="133" t="s">
        <v>3</v>
      </c>
      <c r="N210" s="134" t="s">
        <v>39</v>
      </c>
      <c r="O210" s="135">
        <v>0.129</v>
      </c>
      <c r="P210" s="135">
        <f>O210*H210</f>
        <v>5.4180000000000001</v>
      </c>
      <c r="Q210" s="135">
        <v>2.5999999999999999E-3</v>
      </c>
      <c r="R210" s="135">
        <f>Q210*H210</f>
        <v>0.10919999999999999</v>
      </c>
      <c r="S210" s="135">
        <v>0</v>
      </c>
      <c r="T210" s="136">
        <f>S210*H210</f>
        <v>0</v>
      </c>
      <c r="AR210" s="137" t="s">
        <v>145</v>
      </c>
      <c r="AT210" s="137" t="s">
        <v>140</v>
      </c>
      <c r="AU210" s="137" t="s">
        <v>77</v>
      </c>
      <c r="AY210" s="16" t="s">
        <v>138</v>
      </c>
      <c r="BE210" s="138">
        <f>IF(N210="základní",J210,0)</f>
        <v>0</v>
      </c>
      <c r="BF210" s="138">
        <f>IF(N210="snížená",J210,0)</f>
        <v>0</v>
      </c>
      <c r="BG210" s="138">
        <f>IF(N210="zákl. přenesená",J210,0)</f>
        <v>0</v>
      </c>
      <c r="BH210" s="138">
        <f>IF(N210="sníž. přenesená",J210,0)</f>
        <v>0</v>
      </c>
      <c r="BI210" s="138">
        <f>IF(N210="nulová",J210,0)</f>
        <v>0</v>
      </c>
      <c r="BJ210" s="16" t="s">
        <v>75</v>
      </c>
      <c r="BK210" s="138">
        <f>ROUND(I210*H210,2)</f>
        <v>0</v>
      </c>
      <c r="BL210" s="16" t="s">
        <v>145</v>
      </c>
      <c r="BM210" s="137" t="s">
        <v>530</v>
      </c>
    </row>
    <row r="211" spans="2:65" s="1" customFormat="1" ht="19.2">
      <c r="B211" s="28"/>
      <c r="D211" s="139" t="s">
        <v>147</v>
      </c>
      <c r="F211" s="140" t="s">
        <v>531</v>
      </c>
      <c r="L211" s="28"/>
      <c r="M211" s="141"/>
      <c r="T211" s="49"/>
      <c r="AT211" s="16" t="s">
        <v>147</v>
      </c>
      <c r="AU211" s="16" t="s">
        <v>77</v>
      </c>
    </row>
    <row r="212" spans="2:65" s="1" customFormat="1">
      <c r="B212" s="28"/>
      <c r="D212" s="142" t="s">
        <v>149</v>
      </c>
      <c r="F212" s="143" t="s">
        <v>532</v>
      </c>
      <c r="L212" s="28"/>
      <c r="M212" s="141"/>
      <c r="T212" s="49"/>
      <c r="AT212" s="16" t="s">
        <v>149</v>
      </c>
      <c r="AU212" s="16" t="s">
        <v>77</v>
      </c>
    </row>
    <row r="213" spans="2:65" s="12" customFormat="1">
      <c r="B213" s="144"/>
      <c r="D213" s="139" t="s">
        <v>292</v>
      </c>
      <c r="E213" s="149" t="s">
        <v>3</v>
      </c>
      <c r="F213" s="145" t="s">
        <v>533</v>
      </c>
      <c r="H213" s="146">
        <v>42</v>
      </c>
      <c r="L213" s="144"/>
      <c r="M213" s="147"/>
      <c r="T213" s="148"/>
      <c r="AT213" s="149" t="s">
        <v>292</v>
      </c>
      <c r="AU213" s="149" t="s">
        <v>77</v>
      </c>
      <c r="AV213" s="12" t="s">
        <v>77</v>
      </c>
      <c r="AW213" s="12" t="s">
        <v>30</v>
      </c>
      <c r="AX213" s="12" t="s">
        <v>75</v>
      </c>
      <c r="AY213" s="149" t="s">
        <v>138</v>
      </c>
    </row>
    <row r="214" spans="2:65" s="1" customFormat="1" ht="16.5" customHeight="1">
      <c r="B214" s="126"/>
      <c r="C214" s="127" t="s">
        <v>334</v>
      </c>
      <c r="D214" s="127" t="s">
        <v>140</v>
      </c>
      <c r="E214" s="128" t="s">
        <v>534</v>
      </c>
      <c r="F214" s="129" t="s">
        <v>535</v>
      </c>
      <c r="G214" s="130" t="s">
        <v>143</v>
      </c>
      <c r="H214" s="131">
        <v>42</v>
      </c>
      <c r="I214" s="132"/>
      <c r="J214" s="132">
        <f>ROUND(I214*H214,2)</f>
        <v>0</v>
      </c>
      <c r="K214" s="129" t="s">
        <v>144</v>
      </c>
      <c r="L214" s="28"/>
      <c r="M214" s="133" t="s">
        <v>3</v>
      </c>
      <c r="N214" s="134" t="s">
        <v>39</v>
      </c>
      <c r="O214" s="135">
        <v>8.3000000000000004E-2</v>
      </c>
      <c r="P214" s="135">
        <f>O214*H214</f>
        <v>3.4860000000000002</v>
      </c>
      <c r="Q214" s="135">
        <v>1.0000000000000001E-5</v>
      </c>
      <c r="R214" s="135">
        <f>Q214*H214</f>
        <v>4.2000000000000002E-4</v>
      </c>
      <c r="S214" s="135">
        <v>0</v>
      </c>
      <c r="T214" s="136">
        <f>S214*H214</f>
        <v>0</v>
      </c>
      <c r="AR214" s="137" t="s">
        <v>145</v>
      </c>
      <c r="AT214" s="137" t="s">
        <v>140</v>
      </c>
      <c r="AU214" s="137" t="s">
        <v>77</v>
      </c>
      <c r="AY214" s="16" t="s">
        <v>138</v>
      </c>
      <c r="BE214" s="138">
        <f>IF(N214="základní",J214,0)</f>
        <v>0</v>
      </c>
      <c r="BF214" s="138">
        <f>IF(N214="snížená",J214,0)</f>
        <v>0</v>
      </c>
      <c r="BG214" s="138">
        <f>IF(N214="zákl. přenesená",J214,0)</f>
        <v>0</v>
      </c>
      <c r="BH214" s="138">
        <f>IF(N214="sníž. přenesená",J214,0)</f>
        <v>0</v>
      </c>
      <c r="BI214" s="138">
        <f>IF(N214="nulová",J214,0)</f>
        <v>0</v>
      </c>
      <c r="BJ214" s="16" t="s">
        <v>75</v>
      </c>
      <c r="BK214" s="138">
        <f>ROUND(I214*H214,2)</f>
        <v>0</v>
      </c>
      <c r="BL214" s="16" t="s">
        <v>145</v>
      </c>
      <c r="BM214" s="137" t="s">
        <v>536</v>
      </c>
    </row>
    <row r="215" spans="2:65" s="1" customFormat="1" ht="19.2">
      <c r="B215" s="28"/>
      <c r="D215" s="139" t="s">
        <v>147</v>
      </c>
      <c r="F215" s="140" t="s">
        <v>537</v>
      </c>
      <c r="L215" s="28"/>
      <c r="M215" s="141"/>
      <c r="T215" s="49"/>
      <c r="AT215" s="16" t="s">
        <v>147</v>
      </c>
      <c r="AU215" s="16" t="s">
        <v>77</v>
      </c>
    </row>
    <row r="216" spans="2:65" s="1" customFormat="1">
      <c r="B216" s="28"/>
      <c r="D216" s="142" t="s">
        <v>149</v>
      </c>
      <c r="F216" s="143" t="s">
        <v>538</v>
      </c>
      <c r="L216" s="28"/>
      <c r="M216" s="141"/>
      <c r="T216" s="49"/>
      <c r="AT216" s="16" t="s">
        <v>149</v>
      </c>
      <c r="AU216" s="16" t="s">
        <v>77</v>
      </c>
    </row>
    <row r="217" spans="2:65" s="1" customFormat="1" ht="16.5" customHeight="1">
      <c r="B217" s="126"/>
      <c r="C217" s="127" t="s">
        <v>341</v>
      </c>
      <c r="D217" s="127" t="s">
        <v>140</v>
      </c>
      <c r="E217" s="128" t="s">
        <v>539</v>
      </c>
      <c r="F217" s="129" t="s">
        <v>540</v>
      </c>
      <c r="G217" s="130" t="s">
        <v>143</v>
      </c>
      <c r="H217" s="131">
        <v>18</v>
      </c>
      <c r="I217" s="132"/>
      <c r="J217" s="132">
        <f>ROUND(I217*H217,2)</f>
        <v>0</v>
      </c>
      <c r="K217" s="129" t="s">
        <v>3</v>
      </c>
      <c r="L217" s="28"/>
      <c r="M217" s="133" t="s">
        <v>3</v>
      </c>
      <c r="N217" s="134" t="s">
        <v>39</v>
      </c>
      <c r="O217" s="135">
        <v>0</v>
      </c>
      <c r="P217" s="135">
        <f>O217*H217</f>
        <v>0</v>
      </c>
      <c r="Q217" s="135">
        <v>0</v>
      </c>
      <c r="R217" s="135">
        <f>Q217*H217</f>
        <v>0</v>
      </c>
      <c r="S217" s="135">
        <v>0</v>
      </c>
      <c r="T217" s="136">
        <f>S217*H217</f>
        <v>0</v>
      </c>
      <c r="AR217" s="137" t="s">
        <v>145</v>
      </c>
      <c r="AT217" s="137" t="s">
        <v>140</v>
      </c>
      <c r="AU217" s="137" t="s">
        <v>77</v>
      </c>
      <c r="AY217" s="16" t="s">
        <v>138</v>
      </c>
      <c r="BE217" s="138">
        <f>IF(N217="základní",J217,0)</f>
        <v>0</v>
      </c>
      <c r="BF217" s="138">
        <f>IF(N217="snížená",J217,0)</f>
        <v>0</v>
      </c>
      <c r="BG217" s="138">
        <f>IF(N217="zákl. přenesená",J217,0)</f>
        <v>0</v>
      </c>
      <c r="BH217" s="138">
        <f>IF(N217="sníž. přenesená",J217,0)</f>
        <v>0</v>
      </c>
      <c r="BI217" s="138">
        <f>IF(N217="nulová",J217,0)</f>
        <v>0</v>
      </c>
      <c r="BJ217" s="16" t="s">
        <v>75</v>
      </c>
      <c r="BK217" s="138">
        <f>ROUND(I217*H217,2)</f>
        <v>0</v>
      </c>
      <c r="BL217" s="16" t="s">
        <v>145</v>
      </c>
      <c r="BM217" s="137" t="s">
        <v>541</v>
      </c>
    </row>
    <row r="218" spans="2:65" s="1" customFormat="1">
      <c r="B218" s="28"/>
      <c r="D218" s="139" t="s">
        <v>147</v>
      </c>
      <c r="F218" s="140" t="s">
        <v>540</v>
      </c>
      <c r="L218" s="28"/>
      <c r="M218" s="141"/>
      <c r="T218" s="49"/>
      <c r="AT218" s="16" t="s">
        <v>147</v>
      </c>
      <c r="AU218" s="16" t="s">
        <v>77</v>
      </c>
    </row>
    <row r="219" spans="2:65" s="12" customFormat="1">
      <c r="B219" s="144"/>
      <c r="D219" s="139" t="s">
        <v>292</v>
      </c>
      <c r="E219" s="149" t="s">
        <v>3</v>
      </c>
      <c r="F219" s="145" t="s">
        <v>542</v>
      </c>
      <c r="H219" s="146">
        <v>18</v>
      </c>
      <c r="L219" s="144"/>
      <c r="M219" s="147"/>
      <c r="T219" s="148"/>
      <c r="AT219" s="149" t="s">
        <v>292</v>
      </c>
      <c r="AU219" s="149" t="s">
        <v>77</v>
      </c>
      <c r="AV219" s="12" t="s">
        <v>77</v>
      </c>
      <c r="AW219" s="12" t="s">
        <v>30</v>
      </c>
      <c r="AX219" s="12" t="s">
        <v>75</v>
      </c>
      <c r="AY219" s="149" t="s">
        <v>138</v>
      </c>
    </row>
    <row r="220" spans="2:65" s="1" customFormat="1" ht="16.5" customHeight="1">
      <c r="B220" s="126"/>
      <c r="C220" s="154" t="s">
        <v>543</v>
      </c>
      <c r="D220" s="154" t="s">
        <v>366</v>
      </c>
      <c r="E220" s="155" t="s">
        <v>544</v>
      </c>
      <c r="F220" s="156" t="s">
        <v>545</v>
      </c>
      <c r="G220" s="157" t="s">
        <v>153</v>
      </c>
      <c r="H220" s="158">
        <v>75</v>
      </c>
      <c r="I220" s="159"/>
      <c r="J220" s="159">
        <f>ROUND(I220*H220,2)</f>
        <v>0</v>
      </c>
      <c r="K220" s="156" t="s">
        <v>3</v>
      </c>
      <c r="L220" s="160"/>
      <c r="M220" s="161" t="s">
        <v>3</v>
      </c>
      <c r="N220" s="162" t="s">
        <v>39</v>
      </c>
      <c r="O220" s="135">
        <v>0</v>
      </c>
      <c r="P220" s="135">
        <f>O220*H220</f>
        <v>0</v>
      </c>
      <c r="Q220" s="135">
        <v>0</v>
      </c>
      <c r="R220" s="135">
        <f>Q220*H220</f>
        <v>0</v>
      </c>
      <c r="S220" s="135">
        <v>0</v>
      </c>
      <c r="T220" s="136">
        <f>S220*H220</f>
        <v>0</v>
      </c>
      <c r="AR220" s="137" t="s">
        <v>186</v>
      </c>
      <c r="AT220" s="137" t="s">
        <v>366</v>
      </c>
      <c r="AU220" s="137" t="s">
        <v>77</v>
      </c>
      <c r="AY220" s="16" t="s">
        <v>138</v>
      </c>
      <c r="BE220" s="138">
        <f>IF(N220="základní",J220,0)</f>
        <v>0</v>
      </c>
      <c r="BF220" s="138">
        <f>IF(N220="snížená",J220,0)</f>
        <v>0</v>
      </c>
      <c r="BG220" s="138">
        <f>IF(N220="zákl. přenesená",J220,0)</f>
        <v>0</v>
      </c>
      <c r="BH220" s="138">
        <f>IF(N220="sníž. přenesená",J220,0)</f>
        <v>0</v>
      </c>
      <c r="BI220" s="138">
        <f>IF(N220="nulová",J220,0)</f>
        <v>0</v>
      </c>
      <c r="BJ220" s="16" t="s">
        <v>75</v>
      </c>
      <c r="BK220" s="138">
        <f>ROUND(I220*H220,2)</f>
        <v>0</v>
      </c>
      <c r="BL220" s="16" t="s">
        <v>145</v>
      </c>
      <c r="BM220" s="137" t="s">
        <v>546</v>
      </c>
    </row>
    <row r="221" spans="2:65" s="1" customFormat="1">
      <c r="B221" s="28"/>
      <c r="D221" s="139" t="s">
        <v>147</v>
      </c>
      <c r="F221" s="140" t="s">
        <v>547</v>
      </c>
      <c r="L221" s="28"/>
      <c r="M221" s="141"/>
      <c r="T221" s="49"/>
      <c r="AT221" s="16" t="s">
        <v>147</v>
      </c>
      <c r="AU221" s="16" t="s">
        <v>77</v>
      </c>
    </row>
    <row r="222" spans="2:65" s="1" customFormat="1" ht="21.75" customHeight="1">
      <c r="B222" s="126"/>
      <c r="C222" s="154" t="s">
        <v>548</v>
      </c>
      <c r="D222" s="154" t="s">
        <v>366</v>
      </c>
      <c r="E222" s="155" t="s">
        <v>549</v>
      </c>
      <c r="F222" s="156" t="s">
        <v>550</v>
      </c>
      <c r="G222" s="157" t="s">
        <v>415</v>
      </c>
      <c r="H222" s="158">
        <v>75</v>
      </c>
      <c r="I222" s="159"/>
      <c r="J222" s="159">
        <f>ROUND(I222*H222,2)</f>
        <v>0</v>
      </c>
      <c r="K222" s="156" t="s">
        <v>3</v>
      </c>
      <c r="L222" s="160"/>
      <c r="M222" s="161" t="s">
        <v>3</v>
      </c>
      <c r="N222" s="162" t="s">
        <v>39</v>
      </c>
      <c r="O222" s="135">
        <v>0</v>
      </c>
      <c r="P222" s="135">
        <f>O222*H222</f>
        <v>0</v>
      </c>
      <c r="Q222" s="135">
        <v>0</v>
      </c>
      <c r="R222" s="135">
        <f>Q222*H222</f>
        <v>0</v>
      </c>
      <c r="S222" s="135">
        <v>0</v>
      </c>
      <c r="T222" s="136">
        <f>S222*H222</f>
        <v>0</v>
      </c>
      <c r="AR222" s="137" t="s">
        <v>186</v>
      </c>
      <c r="AT222" s="137" t="s">
        <v>366</v>
      </c>
      <c r="AU222" s="137" t="s">
        <v>77</v>
      </c>
      <c r="AY222" s="16" t="s">
        <v>138</v>
      </c>
      <c r="BE222" s="138">
        <f>IF(N222="základní",J222,0)</f>
        <v>0</v>
      </c>
      <c r="BF222" s="138">
        <f>IF(N222="snížená",J222,0)</f>
        <v>0</v>
      </c>
      <c r="BG222" s="138">
        <f>IF(N222="zákl. přenesená",J222,0)</f>
        <v>0</v>
      </c>
      <c r="BH222" s="138">
        <f>IF(N222="sníž. přenesená",J222,0)</f>
        <v>0</v>
      </c>
      <c r="BI222" s="138">
        <f>IF(N222="nulová",J222,0)</f>
        <v>0</v>
      </c>
      <c r="BJ222" s="16" t="s">
        <v>75</v>
      </c>
      <c r="BK222" s="138">
        <f>ROUND(I222*H222,2)</f>
        <v>0</v>
      </c>
      <c r="BL222" s="16" t="s">
        <v>145</v>
      </c>
      <c r="BM222" s="137" t="s">
        <v>551</v>
      </c>
    </row>
    <row r="223" spans="2:65" s="1" customFormat="1">
      <c r="B223" s="28"/>
      <c r="D223" s="139" t="s">
        <v>147</v>
      </c>
      <c r="F223" s="140" t="s">
        <v>550</v>
      </c>
      <c r="L223" s="28"/>
      <c r="M223" s="141"/>
      <c r="T223" s="49"/>
      <c r="AT223" s="16" t="s">
        <v>147</v>
      </c>
      <c r="AU223" s="16" t="s">
        <v>77</v>
      </c>
    </row>
    <row r="224" spans="2:65" s="1" customFormat="1" ht="33" customHeight="1">
      <c r="B224" s="126"/>
      <c r="C224" s="127" t="s">
        <v>552</v>
      </c>
      <c r="D224" s="127" t="s">
        <v>140</v>
      </c>
      <c r="E224" s="128" t="s">
        <v>553</v>
      </c>
      <c r="F224" s="129" t="s">
        <v>554</v>
      </c>
      <c r="G224" s="130" t="s">
        <v>445</v>
      </c>
      <c r="H224" s="131">
        <v>3881</v>
      </c>
      <c r="I224" s="132"/>
      <c r="J224" s="132">
        <f>ROUND(I224*H224,2)</f>
        <v>0</v>
      </c>
      <c r="K224" s="129" t="s">
        <v>144</v>
      </c>
      <c r="L224" s="28"/>
      <c r="M224" s="133" t="s">
        <v>3</v>
      </c>
      <c r="N224" s="134" t="s">
        <v>39</v>
      </c>
      <c r="O224" s="135">
        <v>0.26800000000000002</v>
      </c>
      <c r="P224" s="135">
        <f>O224*H224</f>
        <v>1040.1080000000002</v>
      </c>
      <c r="Q224" s="135">
        <v>0.15540000000000001</v>
      </c>
      <c r="R224" s="135">
        <f>Q224*H224</f>
        <v>603.10739999999998</v>
      </c>
      <c r="S224" s="135">
        <v>0</v>
      </c>
      <c r="T224" s="136">
        <f>S224*H224</f>
        <v>0</v>
      </c>
      <c r="AR224" s="137" t="s">
        <v>145</v>
      </c>
      <c r="AT224" s="137" t="s">
        <v>140</v>
      </c>
      <c r="AU224" s="137" t="s">
        <v>77</v>
      </c>
      <c r="AY224" s="16" t="s">
        <v>138</v>
      </c>
      <c r="BE224" s="138">
        <f>IF(N224="základní",J224,0)</f>
        <v>0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6" t="s">
        <v>75</v>
      </c>
      <c r="BK224" s="138">
        <f>ROUND(I224*H224,2)</f>
        <v>0</v>
      </c>
      <c r="BL224" s="16" t="s">
        <v>145</v>
      </c>
      <c r="BM224" s="137" t="s">
        <v>555</v>
      </c>
    </row>
    <row r="225" spans="2:65" s="1" customFormat="1" ht="28.8">
      <c r="B225" s="28"/>
      <c r="D225" s="139" t="s">
        <v>147</v>
      </c>
      <c r="F225" s="140" t="s">
        <v>556</v>
      </c>
      <c r="L225" s="28"/>
      <c r="M225" s="141"/>
      <c r="T225" s="49"/>
      <c r="AT225" s="16" t="s">
        <v>147</v>
      </c>
      <c r="AU225" s="16" t="s">
        <v>77</v>
      </c>
    </row>
    <row r="226" spans="2:65" s="1" customFormat="1">
      <c r="B226" s="28"/>
      <c r="D226" s="142" t="s">
        <v>149</v>
      </c>
      <c r="F226" s="143" t="s">
        <v>557</v>
      </c>
      <c r="L226" s="28"/>
      <c r="M226" s="141"/>
      <c r="T226" s="49"/>
      <c r="AT226" s="16" t="s">
        <v>149</v>
      </c>
      <c r="AU226" s="16" t="s">
        <v>77</v>
      </c>
    </row>
    <row r="227" spans="2:65" s="12" customFormat="1">
      <c r="B227" s="144"/>
      <c r="D227" s="139" t="s">
        <v>292</v>
      </c>
      <c r="E227" s="149" t="s">
        <v>3</v>
      </c>
      <c r="F227" s="145" t="s">
        <v>558</v>
      </c>
      <c r="H227" s="146">
        <v>3881</v>
      </c>
      <c r="L227" s="144"/>
      <c r="M227" s="147"/>
      <c r="T227" s="148"/>
      <c r="AT227" s="149" t="s">
        <v>292</v>
      </c>
      <c r="AU227" s="149" t="s">
        <v>77</v>
      </c>
      <c r="AV227" s="12" t="s">
        <v>77</v>
      </c>
      <c r="AW227" s="12" t="s">
        <v>30</v>
      </c>
      <c r="AX227" s="12" t="s">
        <v>75</v>
      </c>
      <c r="AY227" s="149" t="s">
        <v>138</v>
      </c>
    </row>
    <row r="228" spans="2:65" s="1" customFormat="1" ht="16.5" customHeight="1">
      <c r="B228" s="126"/>
      <c r="C228" s="154" t="s">
        <v>559</v>
      </c>
      <c r="D228" s="154" t="s">
        <v>366</v>
      </c>
      <c r="E228" s="155" t="s">
        <v>560</v>
      </c>
      <c r="F228" s="156" t="s">
        <v>561</v>
      </c>
      <c r="G228" s="157" t="s">
        <v>445</v>
      </c>
      <c r="H228" s="158">
        <v>3919.81</v>
      </c>
      <c r="I228" s="159"/>
      <c r="J228" s="159">
        <f>ROUND(I228*H228,2)</f>
        <v>0</v>
      </c>
      <c r="K228" s="156" t="s">
        <v>144</v>
      </c>
      <c r="L228" s="160"/>
      <c r="M228" s="161" t="s">
        <v>3</v>
      </c>
      <c r="N228" s="162" t="s">
        <v>39</v>
      </c>
      <c r="O228" s="135">
        <v>0</v>
      </c>
      <c r="P228" s="135">
        <f>O228*H228</f>
        <v>0</v>
      </c>
      <c r="Q228" s="135">
        <v>4.4999999999999998E-2</v>
      </c>
      <c r="R228" s="135">
        <f>Q228*H228</f>
        <v>176.39144999999999</v>
      </c>
      <c r="S228" s="135">
        <v>0</v>
      </c>
      <c r="T228" s="136">
        <f>S228*H228</f>
        <v>0</v>
      </c>
      <c r="AR228" s="137" t="s">
        <v>186</v>
      </c>
      <c r="AT228" s="137" t="s">
        <v>366</v>
      </c>
      <c r="AU228" s="137" t="s">
        <v>77</v>
      </c>
      <c r="AY228" s="16" t="s">
        <v>138</v>
      </c>
      <c r="BE228" s="138">
        <f>IF(N228="základní",J228,0)</f>
        <v>0</v>
      </c>
      <c r="BF228" s="138">
        <f>IF(N228="snížená",J228,0)</f>
        <v>0</v>
      </c>
      <c r="BG228" s="138">
        <f>IF(N228="zákl. přenesená",J228,0)</f>
        <v>0</v>
      </c>
      <c r="BH228" s="138">
        <f>IF(N228="sníž. přenesená",J228,0)</f>
        <v>0</v>
      </c>
      <c r="BI228" s="138">
        <f>IF(N228="nulová",J228,0)</f>
        <v>0</v>
      </c>
      <c r="BJ228" s="16" t="s">
        <v>75</v>
      </c>
      <c r="BK228" s="138">
        <f>ROUND(I228*H228,2)</f>
        <v>0</v>
      </c>
      <c r="BL228" s="16" t="s">
        <v>145</v>
      </c>
      <c r="BM228" s="137" t="s">
        <v>562</v>
      </c>
    </row>
    <row r="229" spans="2:65" s="1" customFormat="1">
      <c r="B229" s="28"/>
      <c r="D229" s="139" t="s">
        <v>147</v>
      </c>
      <c r="F229" s="140" t="s">
        <v>561</v>
      </c>
      <c r="L229" s="28"/>
      <c r="M229" s="141"/>
      <c r="T229" s="49"/>
      <c r="AT229" s="16" t="s">
        <v>147</v>
      </c>
      <c r="AU229" s="16" t="s">
        <v>77</v>
      </c>
    </row>
    <row r="230" spans="2:65" s="12" customFormat="1">
      <c r="B230" s="144"/>
      <c r="D230" s="139" t="s">
        <v>292</v>
      </c>
      <c r="E230" s="149" t="s">
        <v>3</v>
      </c>
      <c r="F230" s="145" t="s">
        <v>563</v>
      </c>
      <c r="H230" s="146">
        <v>3919.81</v>
      </c>
      <c r="L230" s="144"/>
      <c r="M230" s="147"/>
      <c r="T230" s="148"/>
      <c r="AT230" s="149" t="s">
        <v>292</v>
      </c>
      <c r="AU230" s="149" t="s">
        <v>77</v>
      </c>
      <c r="AV230" s="12" t="s">
        <v>77</v>
      </c>
      <c r="AW230" s="12" t="s">
        <v>30</v>
      </c>
      <c r="AX230" s="12" t="s">
        <v>75</v>
      </c>
      <c r="AY230" s="149" t="s">
        <v>138</v>
      </c>
    </row>
    <row r="231" spans="2:65" s="11" customFormat="1" ht="22.8" customHeight="1">
      <c r="B231" s="115"/>
      <c r="D231" s="116" t="s">
        <v>67</v>
      </c>
      <c r="E231" s="124" t="s">
        <v>564</v>
      </c>
      <c r="F231" s="124" t="s">
        <v>565</v>
      </c>
      <c r="J231" s="125">
        <f>BK231</f>
        <v>0</v>
      </c>
      <c r="L231" s="115"/>
      <c r="M231" s="119"/>
      <c r="P231" s="120">
        <f>SUM(P232:P234)</f>
        <v>432.91063200000002</v>
      </c>
      <c r="R231" s="120">
        <f>SUM(R232:R234)</f>
        <v>0</v>
      </c>
      <c r="T231" s="121">
        <f>SUM(T232:T234)</f>
        <v>0</v>
      </c>
      <c r="AR231" s="116" t="s">
        <v>75</v>
      </c>
      <c r="AT231" s="122" t="s">
        <v>67</v>
      </c>
      <c r="AU231" s="122" t="s">
        <v>75</v>
      </c>
      <c r="AY231" s="116" t="s">
        <v>138</v>
      </c>
      <c r="BK231" s="123">
        <f>SUM(BK232:BK234)</f>
        <v>0</v>
      </c>
    </row>
    <row r="232" spans="2:65" s="1" customFormat="1" ht="33" customHeight="1">
      <c r="B232" s="126"/>
      <c r="C232" s="127" t="s">
        <v>566</v>
      </c>
      <c r="D232" s="127" t="s">
        <v>140</v>
      </c>
      <c r="E232" s="128" t="s">
        <v>567</v>
      </c>
      <c r="F232" s="129" t="s">
        <v>568</v>
      </c>
      <c r="G232" s="130" t="s">
        <v>369</v>
      </c>
      <c r="H232" s="131">
        <v>6559.2520000000004</v>
      </c>
      <c r="I232" s="132"/>
      <c r="J232" s="132">
        <f>ROUND(I232*H232,2)</f>
        <v>0</v>
      </c>
      <c r="K232" s="129" t="s">
        <v>144</v>
      </c>
      <c r="L232" s="28"/>
      <c r="M232" s="133" t="s">
        <v>3</v>
      </c>
      <c r="N232" s="134" t="s">
        <v>39</v>
      </c>
      <c r="O232" s="135">
        <v>6.6000000000000003E-2</v>
      </c>
      <c r="P232" s="135">
        <f>O232*H232</f>
        <v>432.91063200000002</v>
      </c>
      <c r="Q232" s="135">
        <v>0</v>
      </c>
      <c r="R232" s="135">
        <f>Q232*H232</f>
        <v>0</v>
      </c>
      <c r="S232" s="135">
        <v>0</v>
      </c>
      <c r="T232" s="136">
        <f>S232*H232</f>
        <v>0</v>
      </c>
      <c r="AR232" s="137" t="s">
        <v>145</v>
      </c>
      <c r="AT232" s="137" t="s">
        <v>140</v>
      </c>
      <c r="AU232" s="137" t="s">
        <v>77</v>
      </c>
      <c r="AY232" s="16" t="s">
        <v>138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6" t="s">
        <v>75</v>
      </c>
      <c r="BK232" s="138">
        <f>ROUND(I232*H232,2)</f>
        <v>0</v>
      </c>
      <c r="BL232" s="16" t="s">
        <v>145</v>
      </c>
      <c r="BM232" s="137" t="s">
        <v>569</v>
      </c>
    </row>
    <row r="233" spans="2:65" s="1" customFormat="1" ht="28.8">
      <c r="B233" s="28"/>
      <c r="D233" s="139" t="s">
        <v>147</v>
      </c>
      <c r="F233" s="140" t="s">
        <v>570</v>
      </c>
      <c r="L233" s="28"/>
      <c r="M233" s="141"/>
      <c r="T233" s="49"/>
      <c r="AT233" s="16" t="s">
        <v>147</v>
      </c>
      <c r="AU233" s="16" t="s">
        <v>77</v>
      </c>
    </row>
    <row r="234" spans="2:65" s="1" customFormat="1">
      <c r="B234" s="28"/>
      <c r="D234" s="142" t="s">
        <v>149</v>
      </c>
      <c r="F234" s="143" t="s">
        <v>571</v>
      </c>
      <c r="L234" s="28"/>
      <c r="M234" s="141"/>
      <c r="T234" s="49"/>
      <c r="AT234" s="16" t="s">
        <v>149</v>
      </c>
      <c r="AU234" s="16" t="s">
        <v>77</v>
      </c>
    </row>
    <row r="235" spans="2:65" s="11" customFormat="1" ht="25.95" customHeight="1">
      <c r="B235" s="115"/>
      <c r="D235" s="116" t="s">
        <v>67</v>
      </c>
      <c r="E235" s="117" t="s">
        <v>572</v>
      </c>
      <c r="F235" s="117" t="s">
        <v>573</v>
      </c>
      <c r="J235" s="118">
        <f>BK235</f>
        <v>0</v>
      </c>
      <c r="L235" s="115"/>
      <c r="M235" s="119"/>
      <c r="P235" s="120">
        <f>P236</f>
        <v>2469.3308900000002</v>
      </c>
      <c r="R235" s="120">
        <f>R236</f>
        <v>593.09123999999997</v>
      </c>
      <c r="T235" s="121">
        <f>T236</f>
        <v>0</v>
      </c>
      <c r="AR235" s="116" t="s">
        <v>77</v>
      </c>
      <c r="AT235" s="122" t="s">
        <v>67</v>
      </c>
      <c r="AU235" s="122" t="s">
        <v>68</v>
      </c>
      <c r="AY235" s="116" t="s">
        <v>138</v>
      </c>
      <c r="BK235" s="123">
        <f>BK236</f>
        <v>0</v>
      </c>
    </row>
    <row r="236" spans="2:65" s="11" customFormat="1" ht="22.8" customHeight="1">
      <c r="B236" s="115"/>
      <c r="D236" s="116" t="s">
        <v>67</v>
      </c>
      <c r="E236" s="124" t="s">
        <v>574</v>
      </c>
      <c r="F236" s="124" t="s">
        <v>575</v>
      </c>
      <c r="J236" s="125">
        <f>BK236</f>
        <v>0</v>
      </c>
      <c r="L236" s="115"/>
      <c r="M236" s="119"/>
      <c r="P236" s="120">
        <f>SUM(P237:P245)</f>
        <v>2469.3308900000002</v>
      </c>
      <c r="R236" s="120">
        <f>SUM(R237:R245)</f>
        <v>593.09123999999997</v>
      </c>
      <c r="T236" s="121">
        <f>SUM(T237:T245)</f>
        <v>0</v>
      </c>
      <c r="AR236" s="116" t="s">
        <v>77</v>
      </c>
      <c r="AT236" s="122" t="s">
        <v>67</v>
      </c>
      <c r="AU236" s="122" t="s">
        <v>75</v>
      </c>
      <c r="AY236" s="116" t="s">
        <v>138</v>
      </c>
      <c r="BK236" s="123">
        <f>SUM(BK237:BK245)</f>
        <v>0</v>
      </c>
    </row>
    <row r="237" spans="2:65" s="1" customFormat="1" ht="24.15" customHeight="1">
      <c r="B237" s="126"/>
      <c r="C237" s="127" t="s">
        <v>576</v>
      </c>
      <c r="D237" s="127" t="s">
        <v>140</v>
      </c>
      <c r="E237" s="128" t="s">
        <v>577</v>
      </c>
      <c r="F237" s="129" t="s">
        <v>578</v>
      </c>
      <c r="G237" s="130" t="s">
        <v>445</v>
      </c>
      <c r="H237" s="131">
        <v>316</v>
      </c>
      <c r="I237" s="132"/>
      <c r="J237" s="132">
        <f>ROUND(I237*H237,2)</f>
        <v>0</v>
      </c>
      <c r="K237" s="129" t="s">
        <v>3</v>
      </c>
      <c r="L237" s="28"/>
      <c r="M237" s="133" t="s">
        <v>3</v>
      </c>
      <c r="N237" s="134" t="s">
        <v>39</v>
      </c>
      <c r="O237" s="135">
        <v>0.70099999999999996</v>
      </c>
      <c r="P237" s="135">
        <f>O237*H237</f>
        <v>221.51599999999999</v>
      </c>
      <c r="Q237" s="135">
        <v>3.3899999999999998E-3</v>
      </c>
      <c r="R237" s="135">
        <f>Q237*H237</f>
        <v>1.07124</v>
      </c>
      <c r="S237" s="135">
        <v>0</v>
      </c>
      <c r="T237" s="136">
        <f>S237*H237</f>
        <v>0</v>
      </c>
      <c r="AR237" s="137" t="s">
        <v>233</v>
      </c>
      <c r="AT237" s="137" t="s">
        <v>140</v>
      </c>
      <c r="AU237" s="137" t="s">
        <v>77</v>
      </c>
      <c r="AY237" s="16" t="s">
        <v>138</v>
      </c>
      <c r="BE237" s="138">
        <f>IF(N237="základní",J237,0)</f>
        <v>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6" t="s">
        <v>75</v>
      </c>
      <c r="BK237" s="138">
        <f>ROUND(I237*H237,2)</f>
        <v>0</v>
      </c>
      <c r="BL237" s="16" t="s">
        <v>233</v>
      </c>
      <c r="BM237" s="137" t="s">
        <v>579</v>
      </c>
    </row>
    <row r="238" spans="2:65" s="1" customFormat="1" ht="19.2">
      <c r="B238" s="28"/>
      <c r="D238" s="139" t="s">
        <v>147</v>
      </c>
      <c r="F238" s="140" t="s">
        <v>578</v>
      </c>
      <c r="L238" s="28"/>
      <c r="M238" s="141"/>
      <c r="T238" s="49"/>
      <c r="AT238" s="16" t="s">
        <v>147</v>
      </c>
      <c r="AU238" s="16" t="s">
        <v>77</v>
      </c>
    </row>
    <row r="239" spans="2:65" s="12" customFormat="1">
      <c r="B239" s="144"/>
      <c r="D239" s="139" t="s">
        <v>292</v>
      </c>
      <c r="E239" s="149" t="s">
        <v>3</v>
      </c>
      <c r="F239" s="145" t="s">
        <v>580</v>
      </c>
      <c r="H239" s="146">
        <v>316</v>
      </c>
      <c r="L239" s="144"/>
      <c r="M239" s="147"/>
      <c r="T239" s="148"/>
      <c r="AT239" s="149" t="s">
        <v>292</v>
      </c>
      <c r="AU239" s="149" t="s">
        <v>77</v>
      </c>
      <c r="AV239" s="12" t="s">
        <v>77</v>
      </c>
      <c r="AW239" s="12" t="s">
        <v>30</v>
      </c>
      <c r="AX239" s="12" t="s">
        <v>75</v>
      </c>
      <c r="AY239" s="149" t="s">
        <v>138</v>
      </c>
    </row>
    <row r="240" spans="2:65" s="1" customFormat="1" ht="24.15" customHeight="1">
      <c r="B240" s="126"/>
      <c r="C240" s="154" t="s">
        <v>581</v>
      </c>
      <c r="D240" s="154" t="s">
        <v>366</v>
      </c>
      <c r="E240" s="155" t="s">
        <v>582</v>
      </c>
      <c r="F240" s="156" t="s">
        <v>583</v>
      </c>
      <c r="G240" s="157" t="s">
        <v>445</v>
      </c>
      <c r="H240" s="158">
        <v>910.8</v>
      </c>
      <c r="I240" s="159"/>
      <c r="J240" s="159">
        <f>ROUND(I240*H240,2)</f>
        <v>0</v>
      </c>
      <c r="K240" s="156" t="s">
        <v>3</v>
      </c>
      <c r="L240" s="160"/>
      <c r="M240" s="161" t="s">
        <v>3</v>
      </c>
      <c r="N240" s="162" t="s">
        <v>39</v>
      </c>
      <c r="O240" s="135">
        <v>0</v>
      </c>
      <c r="P240" s="135">
        <f>O240*H240</f>
        <v>0</v>
      </c>
      <c r="Q240" s="135">
        <v>0.65</v>
      </c>
      <c r="R240" s="135">
        <f>Q240*H240</f>
        <v>592.02</v>
      </c>
      <c r="S240" s="135">
        <v>0</v>
      </c>
      <c r="T240" s="136">
        <f>S240*H240</f>
        <v>0</v>
      </c>
      <c r="AR240" s="137" t="s">
        <v>334</v>
      </c>
      <c r="AT240" s="137" t="s">
        <v>366</v>
      </c>
      <c r="AU240" s="137" t="s">
        <v>77</v>
      </c>
      <c r="AY240" s="16" t="s">
        <v>138</v>
      </c>
      <c r="BE240" s="138">
        <f>IF(N240="základní",J240,0)</f>
        <v>0</v>
      </c>
      <c r="BF240" s="138">
        <f>IF(N240="snížená",J240,0)</f>
        <v>0</v>
      </c>
      <c r="BG240" s="138">
        <f>IF(N240="zákl. přenesená",J240,0)</f>
        <v>0</v>
      </c>
      <c r="BH240" s="138">
        <f>IF(N240="sníž. přenesená",J240,0)</f>
        <v>0</v>
      </c>
      <c r="BI240" s="138">
        <f>IF(N240="nulová",J240,0)</f>
        <v>0</v>
      </c>
      <c r="BJ240" s="16" t="s">
        <v>75</v>
      </c>
      <c r="BK240" s="138">
        <f>ROUND(I240*H240,2)</f>
        <v>0</v>
      </c>
      <c r="BL240" s="16" t="s">
        <v>233</v>
      </c>
      <c r="BM240" s="137" t="s">
        <v>584</v>
      </c>
    </row>
    <row r="241" spans="2:65" s="1" customFormat="1" ht="19.2">
      <c r="B241" s="28"/>
      <c r="D241" s="139" t="s">
        <v>147</v>
      </c>
      <c r="F241" s="140" t="s">
        <v>583</v>
      </c>
      <c r="L241" s="28"/>
      <c r="M241" s="141"/>
      <c r="T241" s="49"/>
      <c r="AT241" s="16" t="s">
        <v>147</v>
      </c>
      <c r="AU241" s="16" t="s">
        <v>77</v>
      </c>
    </row>
    <row r="242" spans="2:65" s="12" customFormat="1">
      <c r="B242" s="144"/>
      <c r="D242" s="139" t="s">
        <v>292</v>
      </c>
      <c r="E242" s="149" t="s">
        <v>3</v>
      </c>
      <c r="F242" s="145" t="s">
        <v>585</v>
      </c>
      <c r="H242" s="146">
        <v>910.8</v>
      </c>
      <c r="L242" s="144"/>
      <c r="M242" s="147"/>
      <c r="T242" s="148"/>
      <c r="AT242" s="149" t="s">
        <v>292</v>
      </c>
      <c r="AU242" s="149" t="s">
        <v>77</v>
      </c>
      <c r="AV242" s="12" t="s">
        <v>77</v>
      </c>
      <c r="AW242" s="12" t="s">
        <v>30</v>
      </c>
      <c r="AX242" s="12" t="s">
        <v>75</v>
      </c>
      <c r="AY242" s="149" t="s">
        <v>138</v>
      </c>
    </row>
    <row r="243" spans="2:65" s="1" customFormat="1" ht="24.15" customHeight="1">
      <c r="B243" s="126"/>
      <c r="C243" s="127" t="s">
        <v>586</v>
      </c>
      <c r="D243" s="127" t="s">
        <v>140</v>
      </c>
      <c r="E243" s="128" t="s">
        <v>587</v>
      </c>
      <c r="F243" s="129" t="s">
        <v>588</v>
      </c>
      <c r="G243" s="130" t="s">
        <v>369</v>
      </c>
      <c r="H243" s="131">
        <v>593.09100000000001</v>
      </c>
      <c r="I243" s="132"/>
      <c r="J243" s="132">
        <f>ROUND(I243*H243,2)</f>
        <v>0</v>
      </c>
      <c r="K243" s="129" t="s">
        <v>144</v>
      </c>
      <c r="L243" s="28"/>
      <c r="M243" s="133" t="s">
        <v>3</v>
      </c>
      <c r="N243" s="134" t="s">
        <v>39</v>
      </c>
      <c r="O243" s="135">
        <v>3.79</v>
      </c>
      <c r="P243" s="135">
        <f>O243*H243</f>
        <v>2247.8148900000001</v>
      </c>
      <c r="Q243" s="135">
        <v>0</v>
      </c>
      <c r="R243" s="135">
        <f>Q243*H243</f>
        <v>0</v>
      </c>
      <c r="S243" s="135">
        <v>0</v>
      </c>
      <c r="T243" s="136">
        <f>S243*H243</f>
        <v>0</v>
      </c>
      <c r="AR243" s="137" t="s">
        <v>233</v>
      </c>
      <c r="AT243" s="137" t="s">
        <v>140</v>
      </c>
      <c r="AU243" s="137" t="s">
        <v>77</v>
      </c>
      <c r="AY243" s="16" t="s">
        <v>138</v>
      </c>
      <c r="BE243" s="138">
        <f>IF(N243="základní",J243,0)</f>
        <v>0</v>
      </c>
      <c r="BF243" s="138">
        <f>IF(N243="snížená",J243,0)</f>
        <v>0</v>
      </c>
      <c r="BG243" s="138">
        <f>IF(N243="zákl. přenesená",J243,0)</f>
        <v>0</v>
      </c>
      <c r="BH243" s="138">
        <f>IF(N243="sníž. přenesená",J243,0)</f>
        <v>0</v>
      </c>
      <c r="BI243" s="138">
        <f>IF(N243="nulová",J243,0)</f>
        <v>0</v>
      </c>
      <c r="BJ243" s="16" t="s">
        <v>75</v>
      </c>
      <c r="BK243" s="138">
        <f>ROUND(I243*H243,2)</f>
        <v>0</v>
      </c>
      <c r="BL243" s="16" t="s">
        <v>233</v>
      </c>
      <c r="BM243" s="137" t="s">
        <v>589</v>
      </c>
    </row>
    <row r="244" spans="2:65" s="1" customFormat="1" ht="28.8">
      <c r="B244" s="28"/>
      <c r="D244" s="139" t="s">
        <v>147</v>
      </c>
      <c r="F244" s="140" t="s">
        <v>590</v>
      </c>
      <c r="L244" s="28"/>
      <c r="M244" s="141"/>
      <c r="T244" s="49"/>
      <c r="AT244" s="16" t="s">
        <v>147</v>
      </c>
      <c r="AU244" s="16" t="s">
        <v>77</v>
      </c>
    </row>
    <row r="245" spans="2:65" s="1" customFormat="1">
      <c r="B245" s="28"/>
      <c r="D245" s="142" t="s">
        <v>149</v>
      </c>
      <c r="F245" s="143" t="s">
        <v>591</v>
      </c>
      <c r="L245" s="28"/>
      <c r="M245" s="169"/>
      <c r="N245" s="170"/>
      <c r="O245" s="170"/>
      <c r="P245" s="170"/>
      <c r="Q245" s="170"/>
      <c r="R245" s="170"/>
      <c r="S245" s="170"/>
      <c r="T245" s="171"/>
      <c r="AT245" s="16" t="s">
        <v>149</v>
      </c>
      <c r="AU245" s="16" t="s">
        <v>77</v>
      </c>
    </row>
    <row r="246" spans="2:65" s="1" customFormat="1" ht="6.9" customHeight="1">
      <c r="B246" s="37"/>
      <c r="C246" s="38"/>
      <c r="D246" s="38"/>
      <c r="E246" s="38"/>
      <c r="F246" s="38"/>
      <c r="G246" s="38"/>
      <c r="H246" s="38"/>
      <c r="I246" s="38"/>
      <c r="J246" s="38"/>
      <c r="K246" s="38"/>
      <c r="L246" s="28"/>
    </row>
  </sheetData>
  <autoFilter ref="C92:K245" xr:uid="{00000000-0009-0000-0000-000002000000}"/>
  <mergeCells count="11">
    <mergeCell ref="L2:V2"/>
    <mergeCell ref="E52:H52"/>
    <mergeCell ref="E54:H54"/>
    <mergeCell ref="E81:H81"/>
    <mergeCell ref="E83:H83"/>
    <mergeCell ref="E85:H85"/>
    <mergeCell ref="E7:H7"/>
    <mergeCell ref="E9:H9"/>
    <mergeCell ref="E11:H11"/>
    <mergeCell ref="E29:H29"/>
    <mergeCell ref="E50:H50"/>
  </mergeCells>
  <hyperlinks>
    <hyperlink ref="F101" r:id="rId1" xr:uid="{00000000-0004-0000-0200-000000000000}"/>
    <hyperlink ref="F105" r:id="rId2" xr:uid="{00000000-0004-0000-0200-000001000000}"/>
    <hyperlink ref="F109" r:id="rId3" xr:uid="{00000000-0004-0000-0200-000002000000}"/>
    <hyperlink ref="F113" r:id="rId4" xr:uid="{00000000-0004-0000-0200-000003000000}"/>
    <hyperlink ref="F117" r:id="rId5" xr:uid="{00000000-0004-0000-0200-000004000000}"/>
    <hyperlink ref="F121" r:id="rId6" xr:uid="{00000000-0004-0000-0200-000005000000}"/>
    <hyperlink ref="F124" r:id="rId7" xr:uid="{00000000-0004-0000-0200-000006000000}"/>
    <hyperlink ref="F131" r:id="rId8" xr:uid="{00000000-0004-0000-0200-000007000000}"/>
    <hyperlink ref="F135" r:id="rId9" xr:uid="{00000000-0004-0000-0200-000008000000}"/>
    <hyperlink ref="F141" r:id="rId10" xr:uid="{00000000-0004-0000-0200-000009000000}"/>
    <hyperlink ref="F145" r:id="rId11" xr:uid="{00000000-0004-0000-0200-00000A000000}"/>
    <hyperlink ref="F150" r:id="rId12" xr:uid="{00000000-0004-0000-0200-00000B000000}"/>
    <hyperlink ref="F158" r:id="rId13" xr:uid="{00000000-0004-0000-0200-00000C000000}"/>
    <hyperlink ref="F162" r:id="rId14" xr:uid="{00000000-0004-0000-0200-00000D000000}"/>
    <hyperlink ref="F166" r:id="rId15" xr:uid="{00000000-0004-0000-0200-00000E000000}"/>
    <hyperlink ref="F170" r:id="rId16" xr:uid="{00000000-0004-0000-0200-00000F000000}"/>
    <hyperlink ref="F174" r:id="rId17" xr:uid="{00000000-0004-0000-0200-000010000000}"/>
    <hyperlink ref="F178" r:id="rId18" xr:uid="{00000000-0004-0000-0200-000011000000}"/>
    <hyperlink ref="F182" r:id="rId19" xr:uid="{00000000-0004-0000-0200-000012000000}"/>
    <hyperlink ref="F189" r:id="rId20" xr:uid="{00000000-0004-0000-0200-000013000000}"/>
    <hyperlink ref="F202" r:id="rId21" xr:uid="{00000000-0004-0000-0200-000014000000}"/>
    <hyperlink ref="F212" r:id="rId22" xr:uid="{00000000-0004-0000-0200-000015000000}"/>
    <hyperlink ref="F216" r:id="rId23" xr:uid="{00000000-0004-0000-0200-000016000000}"/>
    <hyperlink ref="F226" r:id="rId24" xr:uid="{00000000-0004-0000-0200-000017000000}"/>
    <hyperlink ref="F234" r:id="rId25" xr:uid="{00000000-0004-0000-0200-000018000000}"/>
    <hyperlink ref="F245" r:id="rId26" xr:uid="{00000000-0004-0000-02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4"/>
  <sheetViews>
    <sheetView showGridLines="0" topLeftCell="A80" workbookViewId="0">
      <selection activeCell="F101" sqref="F10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86" t="s">
        <v>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90</v>
      </c>
      <c r="AZ2" s="153" t="s">
        <v>592</v>
      </c>
      <c r="BA2" s="153" t="s">
        <v>3</v>
      </c>
      <c r="BB2" s="153" t="s">
        <v>3</v>
      </c>
      <c r="BC2" s="153" t="s">
        <v>593</v>
      </c>
      <c r="BD2" s="153" t="s">
        <v>77</v>
      </c>
    </row>
    <row r="3" spans="2:5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5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56" ht="6.9" customHeight="1">
      <c r="B5" s="19"/>
      <c r="L5" s="19"/>
    </row>
    <row r="6" spans="2:56" ht="12" customHeight="1">
      <c r="B6" s="19"/>
      <c r="D6" s="25" t="s">
        <v>15</v>
      </c>
      <c r="L6" s="19"/>
    </row>
    <row r="7" spans="2:56" ht="16.5" customHeight="1">
      <c r="B7" s="19"/>
      <c r="E7" s="298" t="str">
        <f>'Rekapitulace stavby'!K6</f>
        <v>Cyklostezka Šluknov - Fukov - II.etapa</v>
      </c>
      <c r="F7" s="299"/>
      <c r="G7" s="299"/>
      <c r="H7" s="299"/>
      <c r="L7" s="19"/>
    </row>
    <row r="8" spans="2:56" ht="12" customHeight="1">
      <c r="B8" s="19"/>
      <c r="D8" s="25" t="s">
        <v>113</v>
      </c>
      <c r="L8" s="19"/>
    </row>
    <row r="9" spans="2:56" s="1" customFormat="1" ht="16.5" customHeight="1">
      <c r="B9" s="28"/>
      <c r="E9" s="298" t="s">
        <v>357</v>
      </c>
      <c r="F9" s="297"/>
      <c r="G9" s="297"/>
      <c r="H9" s="297"/>
      <c r="L9" s="28"/>
    </row>
    <row r="10" spans="2:56" s="1" customFormat="1" ht="12" customHeight="1">
      <c r="B10" s="28"/>
      <c r="D10" s="25" t="s">
        <v>115</v>
      </c>
      <c r="L10" s="28"/>
    </row>
    <row r="11" spans="2:56" s="1" customFormat="1" ht="16.5" customHeight="1">
      <c r="B11" s="28"/>
      <c r="E11" s="265" t="s">
        <v>594</v>
      </c>
      <c r="F11" s="297"/>
      <c r="G11" s="297"/>
      <c r="H11" s="297"/>
      <c r="L11" s="28"/>
    </row>
    <row r="12" spans="2:56" s="1" customFormat="1">
      <c r="B12" s="28"/>
      <c r="L12" s="28"/>
    </row>
    <row r="13" spans="2:5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5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4. 9. 2023</v>
      </c>
      <c r="L14" s="28"/>
    </row>
    <row r="15" spans="2:56" s="1" customFormat="1" ht="10.8" customHeight="1">
      <c r="B15" s="28"/>
      <c r="L15" s="28"/>
    </row>
    <row r="16" spans="2:5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359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28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5" t="s">
        <v>3</v>
      </c>
      <c r="F29" s="275"/>
      <c r="G29" s="275"/>
      <c r="H29" s="275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ROUND(J89,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ROUND((SUM(BE89:BE133)),  2)</f>
        <v>0</v>
      </c>
      <c r="I35" s="89">
        <v>0.21</v>
      </c>
      <c r="J35" s="79">
        <f>ROUND(((SUM(BE89:BE133))*I35),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ROUND((SUM(BF89:BF133)),  2)</f>
        <v>0</v>
      </c>
      <c r="I36" s="89">
        <v>0.15</v>
      </c>
      <c r="J36" s="79">
        <f>ROUND(((SUM(BF89:BF133))*I36),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ROUND((SUM(BG89:BG133)),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ROUND((SUM(BH89:BH133)),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ROUND((SUM(BI89:BI133)),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298" t="str">
        <f>E7</f>
        <v>Cyklostezka Šluknov - Fukov - II.etapa</v>
      </c>
      <c r="F50" s="299"/>
      <c r="G50" s="299"/>
      <c r="H50" s="299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298" t="s">
        <v>357</v>
      </c>
      <c r="F52" s="297"/>
      <c r="G52" s="297"/>
      <c r="H52" s="297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5" t="str">
        <f>E11</f>
        <v>02b - Přímé doprovodné výdaje</v>
      </c>
      <c r="F54" s="297"/>
      <c r="G54" s="297"/>
      <c r="H54" s="297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4. 9. 2023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>VPH s.r.o.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J89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121</v>
      </c>
      <c r="E64" s="101"/>
      <c r="F64" s="101"/>
      <c r="G64" s="101"/>
      <c r="H64" s="101"/>
      <c r="I64" s="101"/>
      <c r="J64" s="102">
        <f>J90</f>
        <v>0</v>
      </c>
      <c r="L64" s="99"/>
    </row>
    <row r="65" spans="2:12" s="9" customFormat="1" ht="19.95" customHeight="1">
      <c r="B65" s="103"/>
      <c r="D65" s="104" t="s">
        <v>122</v>
      </c>
      <c r="E65" s="105"/>
      <c r="F65" s="105"/>
      <c r="G65" s="105"/>
      <c r="H65" s="105"/>
      <c r="I65" s="105"/>
      <c r="J65" s="106">
        <f>J91</f>
        <v>0</v>
      </c>
      <c r="L65" s="103"/>
    </row>
    <row r="66" spans="2:12" s="9" customFormat="1" ht="19.95" customHeight="1">
      <c r="B66" s="103"/>
      <c r="D66" s="104" t="s">
        <v>361</v>
      </c>
      <c r="E66" s="105"/>
      <c r="F66" s="105"/>
      <c r="G66" s="105"/>
      <c r="H66" s="105"/>
      <c r="I66" s="105"/>
      <c r="J66" s="106">
        <f>J105</f>
        <v>0</v>
      </c>
      <c r="L66" s="103"/>
    </row>
    <row r="67" spans="2:12" s="9" customFormat="1" ht="19.95" customHeight="1">
      <c r="B67" s="103"/>
      <c r="D67" s="104" t="s">
        <v>363</v>
      </c>
      <c r="E67" s="105"/>
      <c r="F67" s="105"/>
      <c r="G67" s="105"/>
      <c r="H67" s="105"/>
      <c r="I67" s="105"/>
      <c r="J67" s="106">
        <f>J130</f>
        <v>0</v>
      </c>
      <c r="L67" s="103"/>
    </row>
    <row r="68" spans="2:12" s="1" customFormat="1" ht="21.75" customHeight="1">
      <c r="B68" s="28"/>
      <c r="L68" s="28"/>
    </row>
    <row r="69" spans="2:12" s="1" customFormat="1" ht="6.9" customHeight="1"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28"/>
    </row>
    <row r="73" spans="2:12" s="1" customFormat="1" ht="6.9" customHeight="1"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28"/>
    </row>
    <row r="74" spans="2:12" s="1" customFormat="1" ht="24.9" customHeight="1">
      <c r="B74" s="28"/>
      <c r="C74" s="20" t="s">
        <v>123</v>
      </c>
      <c r="L74" s="28"/>
    </row>
    <row r="75" spans="2:12" s="1" customFormat="1" ht="6.9" customHeight="1">
      <c r="B75" s="28"/>
      <c r="L75" s="28"/>
    </row>
    <row r="76" spans="2:12" s="1" customFormat="1" ht="12" customHeight="1">
      <c r="B76" s="28"/>
      <c r="C76" s="25" t="s">
        <v>15</v>
      </c>
      <c r="L76" s="28"/>
    </row>
    <row r="77" spans="2:12" s="1" customFormat="1" ht="16.5" customHeight="1">
      <c r="B77" s="28"/>
      <c r="E77" s="298" t="str">
        <f>E7</f>
        <v>Cyklostezka Šluknov - Fukov - II.etapa</v>
      </c>
      <c r="F77" s="299"/>
      <c r="G77" s="299"/>
      <c r="H77" s="299"/>
      <c r="L77" s="28"/>
    </row>
    <row r="78" spans="2:12" ht="12" customHeight="1">
      <c r="B78" s="19"/>
      <c r="C78" s="25" t="s">
        <v>113</v>
      </c>
      <c r="L78" s="19"/>
    </row>
    <row r="79" spans="2:12" s="1" customFormat="1" ht="16.5" customHeight="1">
      <c r="B79" s="28"/>
      <c r="E79" s="298" t="s">
        <v>357</v>
      </c>
      <c r="F79" s="297"/>
      <c r="G79" s="297"/>
      <c r="H79" s="297"/>
      <c r="L79" s="28"/>
    </row>
    <row r="80" spans="2:12" s="1" customFormat="1" ht="12" customHeight="1">
      <c r="B80" s="28"/>
      <c r="C80" s="25" t="s">
        <v>115</v>
      </c>
      <c r="L80" s="28"/>
    </row>
    <row r="81" spans="2:65" s="1" customFormat="1" ht="16.5" customHeight="1">
      <c r="B81" s="28"/>
      <c r="E81" s="265" t="str">
        <f>E11</f>
        <v>02b - Přímé doprovodné výdaje</v>
      </c>
      <c r="F81" s="297"/>
      <c r="G81" s="297"/>
      <c r="H81" s="297"/>
      <c r="L81" s="28"/>
    </row>
    <row r="82" spans="2:65" s="1" customFormat="1" ht="6.9" customHeight="1">
      <c r="B82" s="28"/>
      <c r="L82" s="28"/>
    </row>
    <row r="83" spans="2:65" s="1" customFormat="1" ht="12" customHeight="1">
      <c r="B83" s="28"/>
      <c r="C83" s="25" t="s">
        <v>19</v>
      </c>
      <c r="F83" s="23" t="str">
        <f>F14</f>
        <v>Šluknov</v>
      </c>
      <c r="I83" s="25" t="s">
        <v>21</v>
      </c>
      <c r="J83" s="45" t="str">
        <f>IF(J14="","",J14)</f>
        <v>4. 9. 2023</v>
      </c>
      <c r="L83" s="28"/>
    </row>
    <row r="84" spans="2:65" s="1" customFormat="1" ht="6.9" customHeight="1">
      <c r="B84" s="28"/>
      <c r="L84" s="28"/>
    </row>
    <row r="85" spans="2:65" s="1" customFormat="1" ht="15.15" customHeight="1">
      <c r="B85" s="28"/>
      <c r="C85" s="25" t="s">
        <v>23</v>
      </c>
      <c r="F85" s="23" t="str">
        <f>E17</f>
        <v>Město Šluknov</v>
      </c>
      <c r="I85" s="25" t="s">
        <v>29</v>
      </c>
      <c r="J85" s="26" t="str">
        <f>E23</f>
        <v>VPH s.r.o.</v>
      </c>
      <c r="L85" s="28"/>
    </row>
    <row r="86" spans="2:65" s="1" customFormat="1" ht="15.15" customHeight="1">
      <c r="B86" s="28"/>
      <c r="C86" s="25" t="s">
        <v>27</v>
      </c>
      <c r="F86" s="23" t="str">
        <f>IF(E20="","",E20)</f>
        <v xml:space="preserve"> </v>
      </c>
      <c r="I86" s="25" t="s">
        <v>31</v>
      </c>
      <c r="J86" s="26" t="str">
        <f>E26</f>
        <v xml:space="preserve"> </v>
      </c>
      <c r="L86" s="28"/>
    </row>
    <row r="87" spans="2:65" s="1" customFormat="1" ht="10.35" customHeight="1">
      <c r="B87" s="28"/>
      <c r="L87" s="28"/>
    </row>
    <row r="88" spans="2:65" s="10" customFormat="1" ht="29.25" customHeight="1">
      <c r="B88" s="107"/>
      <c r="C88" s="108" t="s">
        <v>124</v>
      </c>
      <c r="D88" s="109" t="s">
        <v>53</v>
      </c>
      <c r="E88" s="109" t="s">
        <v>49</v>
      </c>
      <c r="F88" s="109" t="s">
        <v>50</v>
      </c>
      <c r="G88" s="109" t="s">
        <v>125</v>
      </c>
      <c r="H88" s="109" t="s">
        <v>126</v>
      </c>
      <c r="I88" s="109" t="s">
        <v>127</v>
      </c>
      <c r="J88" s="109" t="s">
        <v>119</v>
      </c>
      <c r="K88" s="110" t="s">
        <v>128</v>
      </c>
      <c r="L88" s="107"/>
      <c r="M88" s="52" t="s">
        <v>3</v>
      </c>
      <c r="N88" s="53" t="s">
        <v>38</v>
      </c>
      <c r="O88" s="53" t="s">
        <v>129</v>
      </c>
      <c r="P88" s="53" t="s">
        <v>130</v>
      </c>
      <c r="Q88" s="53" t="s">
        <v>131</v>
      </c>
      <c r="R88" s="53" t="s">
        <v>132</v>
      </c>
      <c r="S88" s="53" t="s">
        <v>133</v>
      </c>
      <c r="T88" s="54" t="s">
        <v>134</v>
      </c>
    </row>
    <row r="89" spans="2:65" s="1" customFormat="1" ht="22.8" customHeight="1">
      <c r="B89" s="28"/>
      <c r="C89" s="57" t="s">
        <v>135</v>
      </c>
      <c r="J89" s="111">
        <f>BK89</f>
        <v>0</v>
      </c>
      <c r="L89" s="28"/>
      <c r="M89" s="55"/>
      <c r="N89" s="46"/>
      <c r="O89" s="46"/>
      <c r="P89" s="112">
        <f>P90</f>
        <v>90.077364000000003</v>
      </c>
      <c r="Q89" s="46"/>
      <c r="R89" s="112">
        <f>R90</f>
        <v>31.090615999999997</v>
      </c>
      <c r="S89" s="46"/>
      <c r="T89" s="113">
        <f>T90</f>
        <v>0</v>
      </c>
      <c r="AT89" s="16" t="s">
        <v>67</v>
      </c>
      <c r="AU89" s="16" t="s">
        <v>120</v>
      </c>
      <c r="BK89" s="114">
        <f>BK90</f>
        <v>0</v>
      </c>
    </row>
    <row r="90" spans="2:65" s="11" customFormat="1" ht="25.95" customHeight="1">
      <c r="B90" s="115"/>
      <c r="D90" s="116" t="s">
        <v>67</v>
      </c>
      <c r="E90" s="117" t="s">
        <v>136</v>
      </c>
      <c r="F90" s="117" t="s">
        <v>137</v>
      </c>
      <c r="J90" s="118">
        <f>BK90</f>
        <v>0</v>
      </c>
      <c r="L90" s="115"/>
      <c r="M90" s="119"/>
      <c r="P90" s="120">
        <f>P91+P105+P130</f>
        <v>90.077364000000003</v>
      </c>
      <c r="R90" s="120">
        <f>R91+R105+R130</f>
        <v>31.090615999999997</v>
      </c>
      <c r="T90" s="121">
        <f>T91+T105+T130</f>
        <v>0</v>
      </c>
      <c r="AR90" s="116" t="s">
        <v>75</v>
      </c>
      <c r="AT90" s="122" t="s">
        <v>67</v>
      </c>
      <c r="AU90" s="122" t="s">
        <v>68</v>
      </c>
      <c r="AY90" s="116" t="s">
        <v>138</v>
      </c>
      <c r="BK90" s="123">
        <f>BK91+BK105+BK130</f>
        <v>0</v>
      </c>
    </row>
    <row r="91" spans="2:65" s="11" customFormat="1" ht="22.8" customHeight="1">
      <c r="B91" s="115"/>
      <c r="D91" s="116" t="s">
        <v>67</v>
      </c>
      <c r="E91" s="124" t="s">
        <v>75</v>
      </c>
      <c r="F91" s="124" t="s">
        <v>139</v>
      </c>
      <c r="J91" s="125">
        <f>BK91</f>
        <v>0</v>
      </c>
      <c r="L91" s="115"/>
      <c r="M91" s="119"/>
      <c r="P91" s="120">
        <f>SUM(P92:P104)</f>
        <v>7.7106000000000003</v>
      </c>
      <c r="R91" s="120">
        <f>SUM(R92:R104)</f>
        <v>0</v>
      </c>
      <c r="T91" s="121">
        <f>SUM(T92:T104)</f>
        <v>0</v>
      </c>
      <c r="AR91" s="116" t="s">
        <v>75</v>
      </c>
      <c r="AT91" s="122" t="s">
        <v>67</v>
      </c>
      <c r="AU91" s="122" t="s">
        <v>75</v>
      </c>
      <c r="AY91" s="116" t="s">
        <v>138</v>
      </c>
      <c r="BK91" s="123">
        <f>SUM(BK92:BK104)</f>
        <v>0</v>
      </c>
    </row>
    <row r="92" spans="2:65" s="1" customFormat="1" ht="33" customHeight="1">
      <c r="B92" s="126"/>
      <c r="C92" s="127" t="s">
        <v>75</v>
      </c>
      <c r="D92" s="127" t="s">
        <v>140</v>
      </c>
      <c r="E92" s="128" t="s">
        <v>595</v>
      </c>
      <c r="F92" s="129" t="s">
        <v>596</v>
      </c>
      <c r="G92" s="130" t="s">
        <v>374</v>
      </c>
      <c r="H92" s="131">
        <v>14.2</v>
      </c>
      <c r="I92" s="132"/>
      <c r="J92" s="132">
        <f>ROUND(I92*H92,2)</f>
        <v>0</v>
      </c>
      <c r="K92" s="129" t="s">
        <v>144</v>
      </c>
      <c r="L92" s="28"/>
      <c r="M92" s="133" t="s">
        <v>3</v>
      </c>
      <c r="N92" s="134" t="s">
        <v>39</v>
      </c>
      <c r="O92" s="135">
        <v>0.40600000000000003</v>
      </c>
      <c r="P92" s="135">
        <f>O92*H92</f>
        <v>5.7652000000000001</v>
      </c>
      <c r="Q92" s="135">
        <v>0</v>
      </c>
      <c r="R92" s="135">
        <f>Q92*H92</f>
        <v>0</v>
      </c>
      <c r="S92" s="135">
        <v>0</v>
      </c>
      <c r="T92" s="136">
        <f>S92*H92</f>
        <v>0</v>
      </c>
      <c r="AR92" s="137" t="s">
        <v>145</v>
      </c>
      <c r="AT92" s="137" t="s">
        <v>140</v>
      </c>
      <c r="AU92" s="137" t="s">
        <v>77</v>
      </c>
      <c r="AY92" s="16" t="s">
        <v>138</v>
      </c>
      <c r="BE92" s="138">
        <f>IF(N92="základní",J92,0)</f>
        <v>0</v>
      </c>
      <c r="BF92" s="138">
        <f>IF(N92="snížená",J92,0)</f>
        <v>0</v>
      </c>
      <c r="BG92" s="138">
        <f>IF(N92="zákl. přenesená",J92,0)</f>
        <v>0</v>
      </c>
      <c r="BH92" s="138">
        <f>IF(N92="sníž. přenesená",J92,0)</f>
        <v>0</v>
      </c>
      <c r="BI92" s="138">
        <f>IF(N92="nulová",J92,0)</f>
        <v>0</v>
      </c>
      <c r="BJ92" s="16" t="s">
        <v>75</v>
      </c>
      <c r="BK92" s="138">
        <f>ROUND(I92*H92,2)</f>
        <v>0</v>
      </c>
      <c r="BL92" s="16" t="s">
        <v>145</v>
      </c>
      <c r="BM92" s="137" t="s">
        <v>597</v>
      </c>
    </row>
    <row r="93" spans="2:65" s="1" customFormat="1" ht="19.2">
      <c r="B93" s="28"/>
      <c r="D93" s="139" t="s">
        <v>147</v>
      </c>
      <c r="F93" s="140" t="s">
        <v>598</v>
      </c>
      <c r="L93" s="28"/>
      <c r="M93" s="141"/>
      <c r="T93" s="49"/>
      <c r="AT93" s="16" t="s">
        <v>147</v>
      </c>
      <c r="AU93" s="16" t="s">
        <v>77</v>
      </c>
    </row>
    <row r="94" spans="2:65" s="1" customFormat="1">
      <c r="B94" s="28"/>
      <c r="D94" s="142" t="s">
        <v>149</v>
      </c>
      <c r="F94" s="143" t="s">
        <v>599</v>
      </c>
      <c r="L94" s="28"/>
      <c r="M94" s="141"/>
      <c r="T94" s="49"/>
      <c r="AT94" s="16" t="s">
        <v>149</v>
      </c>
      <c r="AU94" s="16" t="s">
        <v>77</v>
      </c>
    </row>
    <row r="95" spans="2:65" s="12" customFormat="1">
      <c r="B95" s="144"/>
      <c r="D95" s="139" t="s">
        <v>292</v>
      </c>
      <c r="E95" s="149" t="s">
        <v>3</v>
      </c>
      <c r="F95" s="145" t="s">
        <v>600</v>
      </c>
      <c r="H95" s="146">
        <v>14.2</v>
      </c>
      <c r="L95" s="144"/>
      <c r="M95" s="147"/>
      <c r="T95" s="148"/>
      <c r="AT95" s="149" t="s">
        <v>292</v>
      </c>
      <c r="AU95" s="149" t="s">
        <v>77</v>
      </c>
      <c r="AV95" s="12" t="s">
        <v>77</v>
      </c>
      <c r="AW95" s="12" t="s">
        <v>30</v>
      </c>
      <c r="AX95" s="12" t="s">
        <v>75</v>
      </c>
      <c r="AY95" s="149" t="s">
        <v>138</v>
      </c>
    </row>
    <row r="96" spans="2:65" s="1" customFormat="1" ht="37.799999999999997" customHeight="1">
      <c r="B96" s="126"/>
      <c r="C96" s="127" t="s">
        <v>77</v>
      </c>
      <c r="D96" s="127" t="s">
        <v>140</v>
      </c>
      <c r="E96" s="128" t="s">
        <v>379</v>
      </c>
      <c r="F96" s="129" t="s">
        <v>380</v>
      </c>
      <c r="G96" s="130" t="s">
        <v>374</v>
      </c>
      <c r="H96" s="131">
        <v>14.2</v>
      </c>
      <c r="I96" s="132"/>
      <c r="J96" s="132">
        <f>ROUND(I96*H96,2)</f>
        <v>0</v>
      </c>
      <c r="K96" s="129" t="s">
        <v>144</v>
      </c>
      <c r="L96" s="28"/>
      <c r="M96" s="133" t="s">
        <v>3</v>
      </c>
      <c r="N96" s="134" t="s">
        <v>39</v>
      </c>
      <c r="O96" s="135">
        <v>8.6999999999999994E-2</v>
      </c>
      <c r="P96" s="135">
        <f>O96*H96</f>
        <v>1.2353999999999998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145</v>
      </c>
      <c r="AT96" s="137" t="s">
        <v>140</v>
      </c>
      <c r="AU96" s="137" t="s">
        <v>77</v>
      </c>
      <c r="AY96" s="16" t="s">
        <v>138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6" t="s">
        <v>75</v>
      </c>
      <c r="BK96" s="138">
        <f>ROUND(I96*H96,2)</f>
        <v>0</v>
      </c>
      <c r="BL96" s="16" t="s">
        <v>145</v>
      </c>
      <c r="BM96" s="137" t="s">
        <v>601</v>
      </c>
    </row>
    <row r="97" spans="2:65" s="1" customFormat="1" ht="38.4">
      <c r="B97" s="28"/>
      <c r="D97" s="139" t="s">
        <v>147</v>
      </c>
      <c r="F97" s="140" t="s">
        <v>382</v>
      </c>
      <c r="L97" s="28"/>
      <c r="M97" s="141"/>
      <c r="T97" s="49"/>
      <c r="AT97" s="16" t="s">
        <v>147</v>
      </c>
      <c r="AU97" s="16" t="s">
        <v>77</v>
      </c>
    </row>
    <row r="98" spans="2:65" s="1" customFormat="1">
      <c r="B98" s="28"/>
      <c r="D98" s="142" t="s">
        <v>149</v>
      </c>
      <c r="F98" s="143" t="s">
        <v>383</v>
      </c>
      <c r="L98" s="28"/>
      <c r="M98" s="141"/>
      <c r="T98" s="49"/>
      <c r="AT98" s="16" t="s">
        <v>149</v>
      </c>
      <c r="AU98" s="16" t="s">
        <v>77</v>
      </c>
    </row>
    <row r="99" spans="2:65" s="12" customFormat="1">
      <c r="B99" s="144"/>
      <c r="D99" s="139" t="s">
        <v>292</v>
      </c>
      <c r="E99" s="149" t="s">
        <v>3</v>
      </c>
      <c r="F99" s="145" t="s">
        <v>600</v>
      </c>
      <c r="H99" s="146">
        <v>14.2</v>
      </c>
      <c r="L99" s="144"/>
      <c r="M99" s="147"/>
      <c r="T99" s="148"/>
      <c r="AT99" s="149" t="s">
        <v>292</v>
      </c>
      <c r="AU99" s="149" t="s">
        <v>77</v>
      </c>
      <c r="AV99" s="12" t="s">
        <v>77</v>
      </c>
      <c r="AW99" s="12" t="s">
        <v>30</v>
      </c>
      <c r="AX99" s="12" t="s">
        <v>68</v>
      </c>
      <c r="AY99" s="149" t="s">
        <v>138</v>
      </c>
    </row>
    <row r="100" spans="2:65" s="13" customFormat="1">
      <c r="B100" s="163"/>
      <c r="D100" s="139" t="s">
        <v>292</v>
      </c>
      <c r="E100" s="164" t="s">
        <v>3</v>
      </c>
      <c r="F100" s="165" t="s">
        <v>385</v>
      </c>
      <c r="H100" s="166">
        <v>14.2</v>
      </c>
      <c r="L100" s="163"/>
      <c r="M100" s="167"/>
      <c r="T100" s="168"/>
      <c r="AT100" s="164" t="s">
        <v>292</v>
      </c>
      <c r="AU100" s="164" t="s">
        <v>77</v>
      </c>
      <c r="AV100" s="13" t="s">
        <v>145</v>
      </c>
      <c r="AW100" s="13" t="s">
        <v>30</v>
      </c>
      <c r="AX100" s="13" t="s">
        <v>75</v>
      </c>
      <c r="AY100" s="164" t="s">
        <v>138</v>
      </c>
    </row>
    <row r="101" spans="2:65" s="1" customFormat="1" ht="24.15" customHeight="1">
      <c r="B101" s="126"/>
      <c r="C101" s="127" t="s">
        <v>157</v>
      </c>
      <c r="D101" s="127" t="s">
        <v>140</v>
      </c>
      <c r="E101" s="128" t="s">
        <v>423</v>
      </c>
      <c r="F101" s="129" t="s">
        <v>424</v>
      </c>
      <c r="G101" s="130" t="s">
        <v>143</v>
      </c>
      <c r="H101" s="131">
        <v>28.4</v>
      </c>
      <c r="I101" s="132"/>
      <c r="J101" s="132">
        <f>ROUND(I101*H101,2)</f>
        <v>0</v>
      </c>
      <c r="K101" s="129" t="s">
        <v>144</v>
      </c>
      <c r="L101" s="28"/>
      <c r="M101" s="133" t="s">
        <v>3</v>
      </c>
      <c r="N101" s="134" t="s">
        <v>39</v>
      </c>
      <c r="O101" s="135">
        <v>2.5000000000000001E-2</v>
      </c>
      <c r="P101" s="135">
        <f>O101*H101</f>
        <v>0.71</v>
      </c>
      <c r="Q101" s="135">
        <v>0</v>
      </c>
      <c r="R101" s="135">
        <f>Q101*H101</f>
        <v>0</v>
      </c>
      <c r="S101" s="135">
        <v>0</v>
      </c>
      <c r="T101" s="136">
        <f>S101*H101</f>
        <v>0</v>
      </c>
      <c r="AR101" s="137" t="s">
        <v>145</v>
      </c>
      <c r="AT101" s="137" t="s">
        <v>140</v>
      </c>
      <c r="AU101" s="137" t="s">
        <v>77</v>
      </c>
      <c r="AY101" s="16" t="s">
        <v>138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6" t="s">
        <v>75</v>
      </c>
      <c r="BK101" s="138">
        <f>ROUND(I101*H101,2)</f>
        <v>0</v>
      </c>
      <c r="BL101" s="16" t="s">
        <v>145</v>
      </c>
      <c r="BM101" s="137" t="s">
        <v>602</v>
      </c>
    </row>
    <row r="102" spans="2:65" s="1" customFormat="1" ht="19.2">
      <c r="B102" s="28"/>
      <c r="D102" s="139" t="s">
        <v>147</v>
      </c>
      <c r="F102" s="140" t="s">
        <v>426</v>
      </c>
      <c r="L102" s="28"/>
      <c r="M102" s="141"/>
      <c r="T102" s="49"/>
      <c r="AT102" s="16" t="s">
        <v>147</v>
      </c>
      <c r="AU102" s="16" t="s">
        <v>77</v>
      </c>
    </row>
    <row r="103" spans="2:65" s="1" customFormat="1">
      <c r="B103" s="28"/>
      <c r="D103" s="142" t="s">
        <v>149</v>
      </c>
      <c r="F103" s="143" t="s">
        <v>427</v>
      </c>
      <c r="L103" s="28"/>
      <c r="M103" s="141"/>
      <c r="T103" s="49"/>
      <c r="AT103" s="16" t="s">
        <v>149</v>
      </c>
      <c r="AU103" s="16" t="s">
        <v>77</v>
      </c>
    </row>
    <row r="104" spans="2:65" s="12" customFormat="1">
      <c r="B104" s="144"/>
      <c r="D104" s="139" t="s">
        <v>292</v>
      </c>
      <c r="E104" s="149" t="s">
        <v>3</v>
      </c>
      <c r="F104" s="145" t="s">
        <v>592</v>
      </c>
      <c r="H104" s="146">
        <v>28.4</v>
      </c>
      <c r="L104" s="144"/>
      <c r="M104" s="147"/>
      <c r="T104" s="148"/>
      <c r="AT104" s="149" t="s">
        <v>292</v>
      </c>
      <c r="AU104" s="149" t="s">
        <v>77</v>
      </c>
      <c r="AV104" s="12" t="s">
        <v>77</v>
      </c>
      <c r="AW104" s="12" t="s">
        <v>30</v>
      </c>
      <c r="AX104" s="12" t="s">
        <v>75</v>
      </c>
      <c r="AY104" s="149" t="s">
        <v>138</v>
      </c>
    </row>
    <row r="105" spans="2:65" s="11" customFormat="1" ht="22.8" customHeight="1">
      <c r="B105" s="115"/>
      <c r="D105" s="116" t="s">
        <v>67</v>
      </c>
      <c r="E105" s="124" t="s">
        <v>168</v>
      </c>
      <c r="F105" s="124" t="s">
        <v>454</v>
      </c>
      <c r="J105" s="125">
        <f>BK105</f>
        <v>0</v>
      </c>
      <c r="L105" s="115"/>
      <c r="M105" s="119"/>
      <c r="P105" s="120">
        <f>SUM(P106:P129)</f>
        <v>5.3675999999999995</v>
      </c>
      <c r="R105" s="120">
        <f>SUM(R106:R129)</f>
        <v>31.090615999999997</v>
      </c>
      <c r="T105" s="121">
        <f>SUM(T106:T129)</f>
        <v>0</v>
      </c>
      <c r="AR105" s="116" t="s">
        <v>75</v>
      </c>
      <c r="AT105" s="122" t="s">
        <v>67</v>
      </c>
      <c r="AU105" s="122" t="s">
        <v>75</v>
      </c>
      <c r="AY105" s="116" t="s">
        <v>138</v>
      </c>
      <c r="BK105" s="123">
        <f>SUM(BK106:BK129)</f>
        <v>0</v>
      </c>
    </row>
    <row r="106" spans="2:65" s="1" customFormat="1" ht="24.15" customHeight="1">
      <c r="B106" s="126"/>
      <c r="C106" s="127" t="s">
        <v>145</v>
      </c>
      <c r="D106" s="127" t="s">
        <v>140</v>
      </c>
      <c r="E106" s="128" t="s">
        <v>455</v>
      </c>
      <c r="F106" s="129" t="s">
        <v>456</v>
      </c>
      <c r="G106" s="130" t="s">
        <v>143</v>
      </c>
      <c r="H106" s="131">
        <v>28.4</v>
      </c>
      <c r="I106" s="132"/>
      <c r="J106" s="132">
        <f>ROUND(I106*H106,2)</f>
        <v>0</v>
      </c>
      <c r="K106" s="129" t="s">
        <v>144</v>
      </c>
      <c r="L106" s="28"/>
      <c r="M106" s="133" t="s">
        <v>3</v>
      </c>
      <c r="N106" s="134" t="s">
        <v>39</v>
      </c>
      <c r="O106" s="135">
        <v>2.9000000000000001E-2</v>
      </c>
      <c r="P106" s="135">
        <f>O106*H106</f>
        <v>0.8236</v>
      </c>
      <c r="Q106" s="135">
        <v>0.46</v>
      </c>
      <c r="R106" s="135">
        <f>Q106*H106</f>
        <v>13.064</v>
      </c>
      <c r="S106" s="135">
        <v>0</v>
      </c>
      <c r="T106" s="136">
        <f>S106*H106</f>
        <v>0</v>
      </c>
      <c r="AR106" s="137" t="s">
        <v>145</v>
      </c>
      <c r="AT106" s="137" t="s">
        <v>140</v>
      </c>
      <c r="AU106" s="137" t="s">
        <v>77</v>
      </c>
      <c r="AY106" s="16" t="s">
        <v>138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6" t="s">
        <v>75</v>
      </c>
      <c r="BK106" s="138">
        <f>ROUND(I106*H106,2)</f>
        <v>0</v>
      </c>
      <c r="BL106" s="16" t="s">
        <v>145</v>
      </c>
      <c r="BM106" s="137" t="s">
        <v>603</v>
      </c>
    </row>
    <row r="107" spans="2:65" s="1" customFormat="1" ht="19.2">
      <c r="B107" s="28"/>
      <c r="D107" s="139" t="s">
        <v>147</v>
      </c>
      <c r="F107" s="140" t="s">
        <v>458</v>
      </c>
      <c r="L107" s="28"/>
      <c r="M107" s="141"/>
      <c r="T107" s="49"/>
      <c r="AT107" s="16" t="s">
        <v>147</v>
      </c>
      <c r="AU107" s="16" t="s">
        <v>77</v>
      </c>
    </row>
    <row r="108" spans="2:65" s="1" customFormat="1">
      <c r="B108" s="28"/>
      <c r="D108" s="142" t="s">
        <v>149</v>
      </c>
      <c r="F108" s="143" t="s">
        <v>459</v>
      </c>
      <c r="L108" s="28"/>
      <c r="M108" s="141"/>
      <c r="T108" s="49"/>
      <c r="AT108" s="16" t="s">
        <v>149</v>
      </c>
      <c r="AU108" s="16" t="s">
        <v>77</v>
      </c>
    </row>
    <row r="109" spans="2:65" s="12" customFormat="1">
      <c r="B109" s="144"/>
      <c r="D109" s="139" t="s">
        <v>292</v>
      </c>
      <c r="E109" s="149" t="s">
        <v>3</v>
      </c>
      <c r="F109" s="145" t="s">
        <v>592</v>
      </c>
      <c r="H109" s="146">
        <v>28.4</v>
      </c>
      <c r="L109" s="144"/>
      <c r="M109" s="147"/>
      <c r="T109" s="148"/>
      <c r="AT109" s="149" t="s">
        <v>292</v>
      </c>
      <c r="AU109" s="149" t="s">
        <v>77</v>
      </c>
      <c r="AV109" s="12" t="s">
        <v>77</v>
      </c>
      <c r="AW109" s="12" t="s">
        <v>30</v>
      </c>
      <c r="AX109" s="12" t="s">
        <v>75</v>
      </c>
      <c r="AY109" s="149" t="s">
        <v>138</v>
      </c>
    </row>
    <row r="110" spans="2:65" s="1" customFormat="1" ht="24.15" customHeight="1">
      <c r="B110" s="126"/>
      <c r="C110" s="127" t="s">
        <v>168</v>
      </c>
      <c r="D110" s="127" t="s">
        <v>140</v>
      </c>
      <c r="E110" s="128" t="s">
        <v>460</v>
      </c>
      <c r="F110" s="129" t="s">
        <v>461</v>
      </c>
      <c r="G110" s="130" t="s">
        <v>143</v>
      </c>
      <c r="H110" s="131">
        <v>28.4</v>
      </c>
      <c r="I110" s="132"/>
      <c r="J110" s="132">
        <f>ROUND(I110*H110,2)</f>
        <v>0</v>
      </c>
      <c r="K110" s="129" t="s">
        <v>144</v>
      </c>
      <c r="L110" s="28"/>
      <c r="M110" s="133" t="s">
        <v>3</v>
      </c>
      <c r="N110" s="134" t="s">
        <v>39</v>
      </c>
      <c r="O110" s="135">
        <v>2.8000000000000001E-2</v>
      </c>
      <c r="P110" s="135">
        <f>O110*H110</f>
        <v>0.79520000000000002</v>
      </c>
      <c r="Q110" s="135">
        <v>0.37190000000000001</v>
      </c>
      <c r="R110" s="135">
        <f>Q110*H110</f>
        <v>10.561959999999999</v>
      </c>
      <c r="S110" s="135">
        <v>0</v>
      </c>
      <c r="T110" s="136">
        <f>S110*H110</f>
        <v>0</v>
      </c>
      <c r="AR110" s="137" t="s">
        <v>145</v>
      </c>
      <c r="AT110" s="137" t="s">
        <v>140</v>
      </c>
      <c r="AU110" s="137" t="s">
        <v>77</v>
      </c>
      <c r="AY110" s="16" t="s">
        <v>138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6" t="s">
        <v>75</v>
      </c>
      <c r="BK110" s="138">
        <f>ROUND(I110*H110,2)</f>
        <v>0</v>
      </c>
      <c r="BL110" s="16" t="s">
        <v>145</v>
      </c>
      <c r="BM110" s="137" t="s">
        <v>604</v>
      </c>
    </row>
    <row r="111" spans="2:65" s="1" customFormat="1" ht="19.2">
      <c r="B111" s="28"/>
      <c r="D111" s="139" t="s">
        <v>147</v>
      </c>
      <c r="F111" s="140" t="s">
        <v>463</v>
      </c>
      <c r="L111" s="28"/>
      <c r="M111" s="141"/>
      <c r="T111" s="49"/>
      <c r="AT111" s="16" t="s">
        <v>147</v>
      </c>
      <c r="AU111" s="16" t="s">
        <v>77</v>
      </c>
    </row>
    <row r="112" spans="2:65" s="1" customFormat="1">
      <c r="B112" s="28"/>
      <c r="D112" s="142" t="s">
        <v>149</v>
      </c>
      <c r="F112" s="143" t="s">
        <v>464</v>
      </c>
      <c r="L112" s="28"/>
      <c r="M112" s="141"/>
      <c r="T112" s="49"/>
      <c r="AT112" s="16" t="s">
        <v>149</v>
      </c>
      <c r="AU112" s="16" t="s">
        <v>77</v>
      </c>
    </row>
    <row r="113" spans="2:65" s="12" customFormat="1">
      <c r="B113" s="144"/>
      <c r="D113" s="139" t="s">
        <v>292</v>
      </c>
      <c r="E113" s="149" t="s">
        <v>3</v>
      </c>
      <c r="F113" s="145" t="s">
        <v>592</v>
      </c>
      <c r="H113" s="146">
        <v>28.4</v>
      </c>
      <c r="L113" s="144"/>
      <c r="M113" s="147"/>
      <c r="T113" s="148"/>
      <c r="AT113" s="149" t="s">
        <v>292</v>
      </c>
      <c r="AU113" s="149" t="s">
        <v>77</v>
      </c>
      <c r="AV113" s="12" t="s">
        <v>77</v>
      </c>
      <c r="AW113" s="12" t="s">
        <v>30</v>
      </c>
      <c r="AX113" s="12" t="s">
        <v>75</v>
      </c>
      <c r="AY113" s="149" t="s">
        <v>138</v>
      </c>
    </row>
    <row r="114" spans="2:65" s="1" customFormat="1" ht="33" customHeight="1">
      <c r="B114" s="126"/>
      <c r="C114" s="127" t="s">
        <v>174</v>
      </c>
      <c r="D114" s="127" t="s">
        <v>140</v>
      </c>
      <c r="E114" s="128" t="s">
        <v>465</v>
      </c>
      <c r="F114" s="129" t="s">
        <v>466</v>
      </c>
      <c r="G114" s="130" t="s">
        <v>143</v>
      </c>
      <c r="H114" s="131">
        <v>28.4</v>
      </c>
      <c r="I114" s="132"/>
      <c r="J114" s="132">
        <f>ROUND(I114*H114,2)</f>
        <v>0</v>
      </c>
      <c r="K114" s="129" t="s">
        <v>144</v>
      </c>
      <c r="L114" s="28"/>
      <c r="M114" s="133" t="s">
        <v>3</v>
      </c>
      <c r="N114" s="134" t="s">
        <v>39</v>
      </c>
      <c r="O114" s="135">
        <v>5.6000000000000001E-2</v>
      </c>
      <c r="P114" s="135">
        <f>O114*H114</f>
        <v>1.5904</v>
      </c>
      <c r="Q114" s="135">
        <v>0.15826000000000001</v>
      </c>
      <c r="R114" s="135">
        <f>Q114*H114</f>
        <v>4.4945839999999997</v>
      </c>
      <c r="S114" s="135">
        <v>0</v>
      </c>
      <c r="T114" s="136">
        <f>S114*H114</f>
        <v>0</v>
      </c>
      <c r="AR114" s="137" t="s">
        <v>145</v>
      </c>
      <c r="AT114" s="137" t="s">
        <v>140</v>
      </c>
      <c r="AU114" s="137" t="s">
        <v>77</v>
      </c>
      <c r="AY114" s="16" t="s">
        <v>138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6" t="s">
        <v>75</v>
      </c>
      <c r="BK114" s="138">
        <f>ROUND(I114*H114,2)</f>
        <v>0</v>
      </c>
      <c r="BL114" s="16" t="s">
        <v>145</v>
      </c>
      <c r="BM114" s="137" t="s">
        <v>605</v>
      </c>
    </row>
    <row r="115" spans="2:65" s="1" customFormat="1" ht="28.8">
      <c r="B115" s="28"/>
      <c r="D115" s="139" t="s">
        <v>147</v>
      </c>
      <c r="F115" s="140" t="s">
        <v>468</v>
      </c>
      <c r="L115" s="28"/>
      <c r="M115" s="141"/>
      <c r="T115" s="49"/>
      <c r="AT115" s="16" t="s">
        <v>147</v>
      </c>
      <c r="AU115" s="16" t="s">
        <v>77</v>
      </c>
    </row>
    <row r="116" spans="2:65" s="1" customFormat="1">
      <c r="B116" s="28"/>
      <c r="D116" s="142" t="s">
        <v>149</v>
      </c>
      <c r="F116" s="143" t="s">
        <v>469</v>
      </c>
      <c r="L116" s="28"/>
      <c r="M116" s="141"/>
      <c r="T116" s="49"/>
      <c r="AT116" s="16" t="s">
        <v>149</v>
      </c>
      <c r="AU116" s="16" t="s">
        <v>77</v>
      </c>
    </row>
    <row r="117" spans="2:65" s="12" customFormat="1">
      <c r="B117" s="144"/>
      <c r="D117" s="139" t="s">
        <v>292</v>
      </c>
      <c r="E117" s="149" t="s">
        <v>3</v>
      </c>
      <c r="F117" s="145" t="s">
        <v>592</v>
      </c>
      <c r="H117" s="146">
        <v>28.4</v>
      </c>
      <c r="L117" s="144"/>
      <c r="M117" s="147"/>
      <c r="T117" s="148"/>
      <c r="AT117" s="149" t="s">
        <v>292</v>
      </c>
      <c r="AU117" s="149" t="s">
        <v>77</v>
      </c>
      <c r="AV117" s="12" t="s">
        <v>77</v>
      </c>
      <c r="AW117" s="12" t="s">
        <v>30</v>
      </c>
      <c r="AX117" s="12" t="s">
        <v>75</v>
      </c>
      <c r="AY117" s="149" t="s">
        <v>138</v>
      </c>
    </row>
    <row r="118" spans="2:65" s="1" customFormat="1" ht="24.15" customHeight="1">
      <c r="B118" s="126"/>
      <c r="C118" s="127" t="s">
        <v>180</v>
      </c>
      <c r="D118" s="127" t="s">
        <v>140</v>
      </c>
      <c r="E118" s="128" t="s">
        <v>477</v>
      </c>
      <c r="F118" s="129" t="s">
        <v>478</v>
      </c>
      <c r="G118" s="130" t="s">
        <v>143</v>
      </c>
      <c r="H118" s="131">
        <v>28.4</v>
      </c>
      <c r="I118" s="132"/>
      <c r="J118" s="132">
        <f>ROUND(I118*H118,2)</f>
        <v>0</v>
      </c>
      <c r="K118" s="129" t="s">
        <v>144</v>
      </c>
      <c r="L118" s="28"/>
      <c r="M118" s="133" t="s">
        <v>3</v>
      </c>
      <c r="N118" s="134" t="s">
        <v>39</v>
      </c>
      <c r="O118" s="135">
        <v>8.0000000000000002E-3</v>
      </c>
      <c r="P118" s="135">
        <f>O118*H118</f>
        <v>0.22719999999999999</v>
      </c>
      <c r="Q118" s="135">
        <v>3.4000000000000002E-4</v>
      </c>
      <c r="R118" s="135">
        <f>Q118*H118</f>
        <v>9.6559999999999997E-3</v>
      </c>
      <c r="S118" s="135">
        <v>0</v>
      </c>
      <c r="T118" s="136">
        <f>S118*H118</f>
        <v>0</v>
      </c>
      <c r="AR118" s="137" t="s">
        <v>145</v>
      </c>
      <c r="AT118" s="137" t="s">
        <v>140</v>
      </c>
      <c r="AU118" s="137" t="s">
        <v>77</v>
      </c>
      <c r="AY118" s="16" t="s">
        <v>138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6" t="s">
        <v>75</v>
      </c>
      <c r="BK118" s="138">
        <f>ROUND(I118*H118,2)</f>
        <v>0</v>
      </c>
      <c r="BL118" s="16" t="s">
        <v>145</v>
      </c>
      <c r="BM118" s="137" t="s">
        <v>606</v>
      </c>
    </row>
    <row r="119" spans="2:65" s="1" customFormat="1">
      <c r="B119" s="28"/>
      <c r="D119" s="139" t="s">
        <v>147</v>
      </c>
      <c r="F119" s="140" t="s">
        <v>480</v>
      </c>
      <c r="L119" s="28"/>
      <c r="M119" s="141"/>
      <c r="T119" s="49"/>
      <c r="AT119" s="16" t="s">
        <v>147</v>
      </c>
      <c r="AU119" s="16" t="s">
        <v>77</v>
      </c>
    </row>
    <row r="120" spans="2:65" s="1" customFormat="1">
      <c r="B120" s="28"/>
      <c r="D120" s="142" t="s">
        <v>149</v>
      </c>
      <c r="F120" s="143" t="s">
        <v>481</v>
      </c>
      <c r="L120" s="28"/>
      <c r="M120" s="141"/>
      <c r="T120" s="49"/>
      <c r="AT120" s="16" t="s">
        <v>149</v>
      </c>
      <c r="AU120" s="16" t="s">
        <v>77</v>
      </c>
    </row>
    <row r="121" spans="2:65" s="12" customFormat="1">
      <c r="B121" s="144"/>
      <c r="D121" s="139" t="s">
        <v>292</v>
      </c>
      <c r="E121" s="149" t="s">
        <v>3</v>
      </c>
      <c r="F121" s="145" t="s">
        <v>592</v>
      </c>
      <c r="H121" s="146">
        <v>28.4</v>
      </c>
      <c r="L121" s="144"/>
      <c r="M121" s="147"/>
      <c r="T121" s="148"/>
      <c r="AT121" s="149" t="s">
        <v>292</v>
      </c>
      <c r="AU121" s="149" t="s">
        <v>77</v>
      </c>
      <c r="AV121" s="12" t="s">
        <v>77</v>
      </c>
      <c r="AW121" s="12" t="s">
        <v>30</v>
      </c>
      <c r="AX121" s="12" t="s">
        <v>75</v>
      </c>
      <c r="AY121" s="149" t="s">
        <v>138</v>
      </c>
    </row>
    <row r="122" spans="2:65" s="1" customFormat="1" ht="24.15" customHeight="1">
      <c r="B122" s="126"/>
      <c r="C122" s="127" t="s">
        <v>186</v>
      </c>
      <c r="D122" s="127" t="s">
        <v>140</v>
      </c>
      <c r="E122" s="128" t="s">
        <v>482</v>
      </c>
      <c r="F122" s="129" t="s">
        <v>483</v>
      </c>
      <c r="G122" s="130" t="s">
        <v>143</v>
      </c>
      <c r="H122" s="131">
        <v>28.4</v>
      </c>
      <c r="I122" s="132"/>
      <c r="J122" s="132">
        <f>ROUND(I122*H122,2)</f>
        <v>0</v>
      </c>
      <c r="K122" s="129" t="s">
        <v>144</v>
      </c>
      <c r="L122" s="28"/>
      <c r="M122" s="133" t="s">
        <v>3</v>
      </c>
      <c r="N122" s="134" t="s">
        <v>39</v>
      </c>
      <c r="O122" s="135">
        <v>2E-3</v>
      </c>
      <c r="P122" s="135">
        <f>O122*H122</f>
        <v>5.6799999999999996E-2</v>
      </c>
      <c r="Q122" s="135">
        <v>5.1000000000000004E-4</v>
      </c>
      <c r="R122" s="135">
        <f>Q122*H122</f>
        <v>1.4484E-2</v>
      </c>
      <c r="S122" s="135">
        <v>0</v>
      </c>
      <c r="T122" s="136">
        <f>S122*H122</f>
        <v>0</v>
      </c>
      <c r="AR122" s="137" t="s">
        <v>145</v>
      </c>
      <c r="AT122" s="137" t="s">
        <v>140</v>
      </c>
      <c r="AU122" s="137" t="s">
        <v>77</v>
      </c>
      <c r="AY122" s="16" t="s">
        <v>138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6" t="s">
        <v>75</v>
      </c>
      <c r="BK122" s="138">
        <f>ROUND(I122*H122,2)</f>
        <v>0</v>
      </c>
      <c r="BL122" s="16" t="s">
        <v>145</v>
      </c>
      <c r="BM122" s="137" t="s">
        <v>607</v>
      </c>
    </row>
    <row r="123" spans="2:65" s="1" customFormat="1" ht="19.2">
      <c r="B123" s="28"/>
      <c r="D123" s="139" t="s">
        <v>147</v>
      </c>
      <c r="F123" s="140" t="s">
        <v>485</v>
      </c>
      <c r="L123" s="28"/>
      <c r="M123" s="141"/>
      <c r="T123" s="49"/>
      <c r="AT123" s="16" t="s">
        <v>147</v>
      </c>
      <c r="AU123" s="16" t="s">
        <v>77</v>
      </c>
    </row>
    <row r="124" spans="2:65" s="1" customFormat="1">
      <c r="B124" s="28"/>
      <c r="D124" s="142" t="s">
        <v>149</v>
      </c>
      <c r="F124" s="143" t="s">
        <v>486</v>
      </c>
      <c r="L124" s="28"/>
      <c r="M124" s="141"/>
      <c r="T124" s="49"/>
      <c r="AT124" s="16" t="s">
        <v>149</v>
      </c>
      <c r="AU124" s="16" t="s">
        <v>77</v>
      </c>
    </row>
    <row r="125" spans="2:65" s="12" customFormat="1">
      <c r="B125" s="144"/>
      <c r="D125" s="139" t="s">
        <v>292</v>
      </c>
      <c r="E125" s="149" t="s">
        <v>3</v>
      </c>
      <c r="F125" s="145" t="s">
        <v>592</v>
      </c>
      <c r="H125" s="146">
        <v>28.4</v>
      </c>
      <c r="L125" s="144"/>
      <c r="M125" s="147"/>
      <c r="T125" s="148"/>
      <c r="AT125" s="149" t="s">
        <v>292</v>
      </c>
      <c r="AU125" s="149" t="s">
        <v>77</v>
      </c>
      <c r="AV125" s="12" t="s">
        <v>77</v>
      </c>
      <c r="AW125" s="12" t="s">
        <v>30</v>
      </c>
      <c r="AX125" s="12" t="s">
        <v>75</v>
      </c>
      <c r="AY125" s="149" t="s">
        <v>138</v>
      </c>
    </row>
    <row r="126" spans="2:65" s="1" customFormat="1" ht="33" customHeight="1">
      <c r="B126" s="126"/>
      <c r="C126" s="127" t="s">
        <v>192</v>
      </c>
      <c r="D126" s="127" t="s">
        <v>140</v>
      </c>
      <c r="E126" s="128" t="s">
        <v>487</v>
      </c>
      <c r="F126" s="129" t="s">
        <v>488</v>
      </c>
      <c r="G126" s="130" t="s">
        <v>143</v>
      </c>
      <c r="H126" s="131">
        <v>28.4</v>
      </c>
      <c r="I126" s="132"/>
      <c r="J126" s="132">
        <f>ROUND(I126*H126,2)</f>
        <v>0</v>
      </c>
      <c r="K126" s="129" t="s">
        <v>144</v>
      </c>
      <c r="L126" s="28"/>
      <c r="M126" s="133" t="s">
        <v>3</v>
      </c>
      <c r="N126" s="134" t="s">
        <v>39</v>
      </c>
      <c r="O126" s="135">
        <v>6.6000000000000003E-2</v>
      </c>
      <c r="P126" s="135">
        <f>O126*H126</f>
        <v>1.8744000000000001</v>
      </c>
      <c r="Q126" s="135">
        <v>0.10373</v>
      </c>
      <c r="R126" s="135">
        <f>Q126*H126</f>
        <v>2.945932</v>
      </c>
      <c r="S126" s="135">
        <v>0</v>
      </c>
      <c r="T126" s="136">
        <f>S126*H126</f>
        <v>0</v>
      </c>
      <c r="AR126" s="137" t="s">
        <v>145</v>
      </c>
      <c r="AT126" s="137" t="s">
        <v>140</v>
      </c>
      <c r="AU126" s="137" t="s">
        <v>77</v>
      </c>
      <c r="AY126" s="16" t="s">
        <v>138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6" t="s">
        <v>75</v>
      </c>
      <c r="BK126" s="138">
        <f>ROUND(I126*H126,2)</f>
        <v>0</v>
      </c>
      <c r="BL126" s="16" t="s">
        <v>145</v>
      </c>
      <c r="BM126" s="137" t="s">
        <v>608</v>
      </c>
    </row>
    <row r="127" spans="2:65" s="1" customFormat="1" ht="28.8">
      <c r="B127" s="28"/>
      <c r="D127" s="139" t="s">
        <v>147</v>
      </c>
      <c r="F127" s="140" t="s">
        <v>490</v>
      </c>
      <c r="L127" s="28"/>
      <c r="M127" s="141"/>
      <c r="T127" s="49"/>
      <c r="AT127" s="16" t="s">
        <v>147</v>
      </c>
      <c r="AU127" s="16" t="s">
        <v>77</v>
      </c>
    </row>
    <row r="128" spans="2:65" s="1" customFormat="1">
      <c r="B128" s="28"/>
      <c r="D128" s="142" t="s">
        <v>149</v>
      </c>
      <c r="F128" s="143" t="s">
        <v>491</v>
      </c>
      <c r="L128" s="28"/>
      <c r="M128" s="141"/>
      <c r="T128" s="49"/>
      <c r="AT128" s="16" t="s">
        <v>149</v>
      </c>
      <c r="AU128" s="16" t="s">
        <v>77</v>
      </c>
    </row>
    <row r="129" spans="2:65" s="12" customFormat="1">
      <c r="B129" s="144"/>
      <c r="D129" s="139" t="s">
        <v>292</v>
      </c>
      <c r="E129" s="149" t="s">
        <v>592</v>
      </c>
      <c r="F129" s="145" t="s">
        <v>609</v>
      </c>
      <c r="H129" s="146">
        <v>28.4</v>
      </c>
      <c r="L129" s="144"/>
      <c r="M129" s="147"/>
      <c r="T129" s="148"/>
      <c r="AT129" s="149" t="s">
        <v>292</v>
      </c>
      <c r="AU129" s="149" t="s">
        <v>77</v>
      </c>
      <c r="AV129" s="12" t="s">
        <v>77</v>
      </c>
      <c r="AW129" s="12" t="s">
        <v>30</v>
      </c>
      <c r="AX129" s="12" t="s">
        <v>75</v>
      </c>
      <c r="AY129" s="149" t="s">
        <v>138</v>
      </c>
    </row>
    <row r="130" spans="2:65" s="11" customFormat="1" ht="22.8" customHeight="1">
      <c r="B130" s="115"/>
      <c r="D130" s="116" t="s">
        <v>67</v>
      </c>
      <c r="E130" s="124" t="s">
        <v>564</v>
      </c>
      <c r="F130" s="124" t="s">
        <v>565</v>
      </c>
      <c r="J130" s="125">
        <f>BK130</f>
        <v>0</v>
      </c>
      <c r="L130" s="115"/>
      <c r="M130" s="119"/>
      <c r="P130" s="120">
        <f>SUM(P131:P133)</f>
        <v>76.999164000000007</v>
      </c>
      <c r="R130" s="120">
        <f>SUM(R131:R133)</f>
        <v>0</v>
      </c>
      <c r="T130" s="121">
        <f>SUM(T131:T133)</f>
        <v>0</v>
      </c>
      <c r="AR130" s="116" t="s">
        <v>75</v>
      </c>
      <c r="AT130" s="122" t="s">
        <v>67</v>
      </c>
      <c r="AU130" s="122" t="s">
        <v>75</v>
      </c>
      <c r="AY130" s="116" t="s">
        <v>138</v>
      </c>
      <c r="BK130" s="123">
        <f>SUM(BK131:BK133)</f>
        <v>0</v>
      </c>
    </row>
    <row r="131" spans="2:65" s="1" customFormat="1" ht="33" customHeight="1">
      <c r="B131" s="126"/>
      <c r="C131" s="127" t="s">
        <v>198</v>
      </c>
      <c r="D131" s="127" t="s">
        <v>140</v>
      </c>
      <c r="E131" s="128" t="s">
        <v>567</v>
      </c>
      <c r="F131" s="129" t="s">
        <v>568</v>
      </c>
      <c r="G131" s="130" t="s">
        <v>369</v>
      </c>
      <c r="H131" s="131">
        <v>1166.654</v>
      </c>
      <c r="I131" s="132"/>
      <c r="J131" s="132">
        <f>ROUND(I131*H131,2)</f>
        <v>0</v>
      </c>
      <c r="K131" s="129" t="s">
        <v>144</v>
      </c>
      <c r="L131" s="28"/>
      <c r="M131" s="133" t="s">
        <v>3</v>
      </c>
      <c r="N131" s="134" t="s">
        <v>39</v>
      </c>
      <c r="O131" s="135">
        <v>6.6000000000000003E-2</v>
      </c>
      <c r="P131" s="135">
        <f>O131*H131</f>
        <v>76.999164000000007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145</v>
      </c>
      <c r="AT131" s="137" t="s">
        <v>140</v>
      </c>
      <c r="AU131" s="137" t="s">
        <v>77</v>
      </c>
      <c r="AY131" s="16" t="s">
        <v>138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6" t="s">
        <v>75</v>
      </c>
      <c r="BK131" s="138">
        <f>ROUND(I131*H131,2)</f>
        <v>0</v>
      </c>
      <c r="BL131" s="16" t="s">
        <v>145</v>
      </c>
      <c r="BM131" s="137" t="s">
        <v>610</v>
      </c>
    </row>
    <row r="132" spans="2:65" s="1" customFormat="1" ht="28.8">
      <c r="B132" s="28"/>
      <c r="D132" s="139" t="s">
        <v>147</v>
      </c>
      <c r="F132" s="140" t="s">
        <v>570</v>
      </c>
      <c r="L132" s="28"/>
      <c r="M132" s="141"/>
      <c r="T132" s="49"/>
      <c r="AT132" s="16" t="s">
        <v>147</v>
      </c>
      <c r="AU132" s="16" t="s">
        <v>77</v>
      </c>
    </row>
    <row r="133" spans="2:65" s="1" customFormat="1">
      <c r="B133" s="28"/>
      <c r="D133" s="142" t="s">
        <v>149</v>
      </c>
      <c r="F133" s="143" t="s">
        <v>571</v>
      </c>
      <c r="L133" s="28"/>
      <c r="M133" s="169"/>
      <c r="N133" s="170"/>
      <c r="O133" s="170"/>
      <c r="P133" s="170"/>
      <c r="Q133" s="170"/>
      <c r="R133" s="170"/>
      <c r="S133" s="170"/>
      <c r="T133" s="171"/>
      <c r="AT133" s="16" t="s">
        <v>149</v>
      </c>
      <c r="AU133" s="16" t="s">
        <v>77</v>
      </c>
    </row>
    <row r="134" spans="2:65" s="1" customFormat="1" ht="6.9" customHeight="1">
      <c r="B134" s="37"/>
      <c r="C134" s="38"/>
      <c r="D134" s="38"/>
      <c r="E134" s="38"/>
      <c r="F134" s="38"/>
      <c r="G134" s="38"/>
      <c r="H134" s="38"/>
      <c r="I134" s="38"/>
      <c r="J134" s="38"/>
      <c r="K134" s="38"/>
      <c r="L134" s="28"/>
    </row>
  </sheetData>
  <autoFilter ref="C88:K133" xr:uid="{00000000-0009-0000-0000-000003000000}"/>
  <mergeCells count="11">
    <mergeCell ref="L2:V2"/>
    <mergeCell ref="E52:H52"/>
    <mergeCell ref="E54:H54"/>
    <mergeCell ref="E77:H77"/>
    <mergeCell ref="E79:H79"/>
    <mergeCell ref="E81:H81"/>
    <mergeCell ref="E7:H7"/>
    <mergeCell ref="E9:H9"/>
    <mergeCell ref="E11:H11"/>
    <mergeCell ref="E29:H29"/>
    <mergeCell ref="E50:H50"/>
  </mergeCells>
  <hyperlinks>
    <hyperlink ref="F94" r:id="rId1" xr:uid="{00000000-0004-0000-0300-000000000000}"/>
    <hyperlink ref="F98" r:id="rId2" xr:uid="{00000000-0004-0000-0300-000001000000}"/>
    <hyperlink ref="F103" r:id="rId3" xr:uid="{00000000-0004-0000-0300-000002000000}"/>
    <hyperlink ref="F108" r:id="rId4" xr:uid="{00000000-0004-0000-0300-000003000000}"/>
    <hyperlink ref="F112" r:id="rId5" xr:uid="{00000000-0004-0000-0300-000004000000}"/>
    <hyperlink ref="F116" r:id="rId6" xr:uid="{00000000-0004-0000-0300-000005000000}"/>
    <hyperlink ref="F120" r:id="rId7" xr:uid="{00000000-0004-0000-0300-000006000000}"/>
    <hyperlink ref="F124" r:id="rId8" xr:uid="{00000000-0004-0000-0300-000007000000}"/>
    <hyperlink ref="F128" r:id="rId9" xr:uid="{00000000-0004-0000-0300-000008000000}"/>
    <hyperlink ref="F133" r:id="rId10" xr:uid="{00000000-0004-0000-03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94"/>
  <sheetViews>
    <sheetView showGridLines="0" topLeftCell="A82" workbookViewId="0">
      <selection activeCell="I90" sqref="I9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6" t="s">
        <v>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93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298" t="str">
        <f>'Rekapitulace stavby'!K6</f>
        <v>Cyklostezka Šluknov - Fukov - II.etapa</v>
      </c>
      <c r="F7" s="299"/>
      <c r="G7" s="299"/>
      <c r="H7" s="299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298" t="s">
        <v>357</v>
      </c>
      <c r="F9" s="297"/>
      <c r="G9" s="297"/>
      <c r="H9" s="297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5" t="s">
        <v>611</v>
      </c>
      <c r="F11" s="297"/>
      <c r="G11" s="297"/>
      <c r="H11" s="2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4. 9. 2023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359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28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5" t="s">
        <v>3</v>
      </c>
      <c r="F29" s="275"/>
      <c r="G29" s="275"/>
      <c r="H29" s="275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ROUND(J87,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ROUND((SUM(BE87:BE93)),  2)</f>
        <v>0</v>
      </c>
      <c r="I35" s="89">
        <v>0.21</v>
      </c>
      <c r="J35" s="79">
        <f>ROUND(((SUM(BE87:BE93))*I35),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ROUND((SUM(BF87:BF93)),  2)</f>
        <v>0</v>
      </c>
      <c r="I36" s="89">
        <v>0.15</v>
      </c>
      <c r="J36" s="79">
        <f>ROUND(((SUM(BF87:BF93))*I36),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ROUND((SUM(BG87:BG93)),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ROUND((SUM(BH87:BH93)),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ROUND((SUM(BI87:BI93)),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298" t="str">
        <f>E7</f>
        <v>Cyklostezka Šluknov - Fukov - II.etapa</v>
      </c>
      <c r="F50" s="299"/>
      <c r="G50" s="299"/>
      <c r="H50" s="299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298" t="s">
        <v>357</v>
      </c>
      <c r="F52" s="297"/>
      <c r="G52" s="297"/>
      <c r="H52" s="297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5" t="str">
        <f>E11</f>
        <v>02c - Nepřímé náklady</v>
      </c>
      <c r="F54" s="297"/>
      <c r="G54" s="297"/>
      <c r="H54" s="297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4. 9. 2023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>VPH s.r.o.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J87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121</v>
      </c>
      <c r="E64" s="101"/>
      <c r="F64" s="101"/>
      <c r="G64" s="101"/>
      <c r="H64" s="101"/>
      <c r="I64" s="101"/>
      <c r="J64" s="102">
        <f>J88</f>
        <v>0</v>
      </c>
      <c r="L64" s="99"/>
    </row>
    <row r="65" spans="2:12" s="9" customFormat="1" ht="19.95" customHeight="1">
      <c r="B65" s="103"/>
      <c r="D65" s="104" t="s">
        <v>122</v>
      </c>
      <c r="E65" s="105"/>
      <c r="F65" s="105"/>
      <c r="G65" s="105"/>
      <c r="H65" s="105"/>
      <c r="I65" s="105"/>
      <c r="J65" s="106">
        <f>J89</f>
        <v>0</v>
      </c>
      <c r="L65" s="103"/>
    </row>
    <row r="66" spans="2:12" s="1" customFormat="1" ht="21.75" customHeight="1">
      <c r="B66" s="28"/>
      <c r="L66" s="28"/>
    </row>
    <row r="67" spans="2:12" s="1" customFormat="1" ht="6.9" customHeight="1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28"/>
    </row>
    <row r="71" spans="2:12" s="1" customFormat="1" ht="6.9" customHeight="1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28"/>
    </row>
    <row r="72" spans="2:12" s="1" customFormat="1" ht="24.9" customHeight="1">
      <c r="B72" s="28"/>
      <c r="C72" s="20" t="s">
        <v>123</v>
      </c>
      <c r="L72" s="28"/>
    </row>
    <row r="73" spans="2:12" s="1" customFormat="1" ht="6.9" customHeight="1">
      <c r="B73" s="28"/>
      <c r="L73" s="28"/>
    </row>
    <row r="74" spans="2:12" s="1" customFormat="1" ht="12" customHeight="1">
      <c r="B74" s="28"/>
      <c r="C74" s="25" t="s">
        <v>15</v>
      </c>
      <c r="L74" s="28"/>
    </row>
    <row r="75" spans="2:12" s="1" customFormat="1" ht="16.5" customHeight="1">
      <c r="B75" s="28"/>
      <c r="E75" s="298" t="str">
        <f>E7</f>
        <v>Cyklostezka Šluknov - Fukov - II.etapa</v>
      </c>
      <c r="F75" s="299"/>
      <c r="G75" s="299"/>
      <c r="H75" s="299"/>
      <c r="L75" s="28"/>
    </row>
    <row r="76" spans="2:12" ht="12" customHeight="1">
      <c r="B76" s="19"/>
      <c r="C76" s="25" t="s">
        <v>113</v>
      </c>
      <c r="L76" s="19"/>
    </row>
    <row r="77" spans="2:12" s="1" customFormat="1" ht="16.5" customHeight="1">
      <c r="B77" s="28"/>
      <c r="E77" s="298" t="s">
        <v>357</v>
      </c>
      <c r="F77" s="297"/>
      <c r="G77" s="297"/>
      <c r="H77" s="297"/>
      <c r="L77" s="28"/>
    </row>
    <row r="78" spans="2:12" s="1" customFormat="1" ht="12" customHeight="1">
      <c r="B78" s="28"/>
      <c r="C78" s="25" t="s">
        <v>115</v>
      </c>
      <c r="L78" s="28"/>
    </row>
    <row r="79" spans="2:12" s="1" customFormat="1" ht="16.5" customHeight="1">
      <c r="B79" s="28"/>
      <c r="E79" s="265" t="str">
        <f>E11</f>
        <v>02c - Nepřímé náklady</v>
      </c>
      <c r="F79" s="297"/>
      <c r="G79" s="297"/>
      <c r="H79" s="297"/>
      <c r="L79" s="28"/>
    </row>
    <row r="80" spans="2:12" s="1" customFormat="1" ht="6.9" customHeight="1">
      <c r="B80" s="28"/>
      <c r="L80" s="28"/>
    </row>
    <row r="81" spans="2:65" s="1" customFormat="1" ht="12" customHeight="1">
      <c r="B81" s="28"/>
      <c r="C81" s="25" t="s">
        <v>19</v>
      </c>
      <c r="F81" s="23" t="str">
        <f>F14</f>
        <v>Šluknov</v>
      </c>
      <c r="I81" s="25" t="s">
        <v>21</v>
      </c>
      <c r="J81" s="45" t="str">
        <f>IF(J14="","",J14)</f>
        <v>4. 9. 2023</v>
      </c>
      <c r="L81" s="28"/>
    </row>
    <row r="82" spans="2:65" s="1" customFormat="1" ht="6.9" customHeight="1">
      <c r="B82" s="28"/>
      <c r="L82" s="28"/>
    </row>
    <row r="83" spans="2:65" s="1" customFormat="1" ht="15.15" customHeight="1">
      <c r="B83" s="28"/>
      <c r="C83" s="25" t="s">
        <v>23</v>
      </c>
      <c r="F83" s="23" t="str">
        <f>E17</f>
        <v>Město Šluknov</v>
      </c>
      <c r="I83" s="25" t="s">
        <v>29</v>
      </c>
      <c r="J83" s="26" t="str">
        <f>E23</f>
        <v>VPH s.r.o.</v>
      </c>
      <c r="L83" s="28"/>
    </row>
    <row r="84" spans="2:65" s="1" customFormat="1" ht="15.15" customHeight="1">
      <c r="B84" s="28"/>
      <c r="C84" s="25" t="s">
        <v>27</v>
      </c>
      <c r="F84" s="23" t="str">
        <f>IF(E20="","",E20)</f>
        <v xml:space="preserve"> </v>
      </c>
      <c r="I84" s="25" t="s">
        <v>31</v>
      </c>
      <c r="J84" s="26" t="str">
        <f>E26</f>
        <v xml:space="preserve"> </v>
      </c>
      <c r="L84" s="28"/>
    </row>
    <row r="85" spans="2:65" s="1" customFormat="1" ht="10.35" customHeight="1">
      <c r="B85" s="28"/>
      <c r="L85" s="28"/>
    </row>
    <row r="86" spans="2:65" s="10" customFormat="1" ht="29.25" customHeight="1">
      <c r="B86" s="107"/>
      <c r="C86" s="108" t="s">
        <v>124</v>
      </c>
      <c r="D86" s="109" t="s">
        <v>53</v>
      </c>
      <c r="E86" s="109" t="s">
        <v>49</v>
      </c>
      <c r="F86" s="109" t="s">
        <v>50</v>
      </c>
      <c r="G86" s="109" t="s">
        <v>125</v>
      </c>
      <c r="H86" s="109" t="s">
        <v>126</v>
      </c>
      <c r="I86" s="109" t="s">
        <v>127</v>
      </c>
      <c r="J86" s="109" t="s">
        <v>119</v>
      </c>
      <c r="K86" s="110" t="s">
        <v>128</v>
      </c>
      <c r="L86" s="107"/>
      <c r="M86" s="52" t="s">
        <v>3</v>
      </c>
      <c r="N86" s="53" t="s">
        <v>38</v>
      </c>
      <c r="O86" s="53" t="s">
        <v>129</v>
      </c>
      <c r="P86" s="53" t="s">
        <v>130</v>
      </c>
      <c r="Q86" s="53" t="s">
        <v>131</v>
      </c>
      <c r="R86" s="53" t="s">
        <v>132</v>
      </c>
      <c r="S86" s="53" t="s">
        <v>133</v>
      </c>
      <c r="T86" s="54" t="s">
        <v>134</v>
      </c>
    </row>
    <row r="87" spans="2:65" s="1" customFormat="1" ht="22.8" customHeight="1">
      <c r="B87" s="28"/>
      <c r="C87" s="57" t="s">
        <v>135</v>
      </c>
      <c r="J87" s="111">
        <f>BK87</f>
        <v>0</v>
      </c>
      <c r="L87" s="28"/>
      <c r="M87" s="55"/>
      <c r="N87" s="46"/>
      <c r="O87" s="46"/>
      <c r="P87" s="112">
        <f>P88</f>
        <v>0</v>
      </c>
      <c r="Q87" s="46"/>
      <c r="R87" s="112">
        <f>R88</f>
        <v>0</v>
      </c>
      <c r="S87" s="46"/>
      <c r="T87" s="113">
        <f>T88</f>
        <v>0</v>
      </c>
      <c r="AT87" s="16" t="s">
        <v>67</v>
      </c>
      <c r="AU87" s="16" t="s">
        <v>120</v>
      </c>
      <c r="BK87" s="114">
        <f>BK88</f>
        <v>0</v>
      </c>
    </row>
    <row r="88" spans="2:65" s="11" customFormat="1" ht="25.95" customHeight="1">
      <c r="B88" s="115"/>
      <c r="D88" s="116" t="s">
        <v>67</v>
      </c>
      <c r="E88" s="117" t="s">
        <v>136</v>
      </c>
      <c r="F88" s="117" t="s">
        <v>137</v>
      </c>
      <c r="J88" s="118">
        <f>BK88</f>
        <v>0</v>
      </c>
      <c r="L88" s="115"/>
      <c r="M88" s="119"/>
      <c r="P88" s="120">
        <f>P89</f>
        <v>0</v>
      </c>
      <c r="R88" s="120">
        <f>R89</f>
        <v>0</v>
      </c>
      <c r="T88" s="121">
        <f>T89</f>
        <v>0</v>
      </c>
      <c r="AR88" s="116" t="s">
        <v>75</v>
      </c>
      <c r="AT88" s="122" t="s">
        <v>67</v>
      </c>
      <c r="AU88" s="122" t="s">
        <v>68</v>
      </c>
      <c r="AY88" s="116" t="s">
        <v>138</v>
      </c>
      <c r="BK88" s="123">
        <f>BK89</f>
        <v>0</v>
      </c>
    </row>
    <row r="89" spans="2:65" s="11" customFormat="1" ht="22.8" customHeight="1">
      <c r="B89" s="115"/>
      <c r="D89" s="116" t="s">
        <v>67</v>
      </c>
      <c r="E89" s="124" t="s">
        <v>75</v>
      </c>
      <c r="F89" s="124" t="s">
        <v>139</v>
      </c>
      <c r="J89" s="125">
        <f>BK89</f>
        <v>0</v>
      </c>
      <c r="L89" s="115"/>
      <c r="M89" s="119"/>
      <c r="P89" s="120">
        <f>SUM(P90:P93)</f>
        <v>0</v>
      </c>
      <c r="R89" s="120">
        <f>SUM(R90:R93)</f>
        <v>0</v>
      </c>
      <c r="T89" s="121">
        <f>SUM(T90:T93)</f>
        <v>0</v>
      </c>
      <c r="AR89" s="116" t="s">
        <v>75</v>
      </c>
      <c r="AT89" s="122" t="s">
        <v>67</v>
      </c>
      <c r="AU89" s="122" t="s">
        <v>75</v>
      </c>
      <c r="AY89" s="116" t="s">
        <v>138</v>
      </c>
      <c r="BK89" s="123">
        <f>SUM(BK90:BK93)</f>
        <v>0</v>
      </c>
    </row>
    <row r="90" spans="2:65" s="1" customFormat="1" ht="33" customHeight="1">
      <c r="B90" s="126"/>
      <c r="C90" s="127" t="s">
        <v>75</v>
      </c>
      <c r="D90" s="127" t="s">
        <v>140</v>
      </c>
      <c r="E90" s="128" t="s">
        <v>612</v>
      </c>
      <c r="F90" s="129" t="s">
        <v>613</v>
      </c>
      <c r="G90" s="130" t="s">
        <v>369</v>
      </c>
      <c r="H90" s="131">
        <v>3140.64</v>
      </c>
      <c r="I90" s="132"/>
      <c r="J90" s="132">
        <f>ROUND(I90*H90,2)</f>
        <v>0</v>
      </c>
      <c r="K90" s="129"/>
      <c r="L90" s="28"/>
      <c r="M90" s="133" t="s">
        <v>3</v>
      </c>
      <c r="N90" s="134" t="s">
        <v>39</v>
      </c>
      <c r="O90" s="135">
        <v>0</v>
      </c>
      <c r="P90" s="135">
        <f>O90*H90</f>
        <v>0</v>
      </c>
      <c r="Q90" s="135">
        <v>0</v>
      </c>
      <c r="R90" s="135">
        <f>Q90*H90</f>
        <v>0</v>
      </c>
      <c r="S90" s="135">
        <v>0</v>
      </c>
      <c r="T90" s="136">
        <f>S90*H90</f>
        <v>0</v>
      </c>
      <c r="AR90" s="137" t="s">
        <v>145</v>
      </c>
      <c r="AT90" s="137" t="s">
        <v>140</v>
      </c>
      <c r="AU90" s="137" t="s">
        <v>77</v>
      </c>
      <c r="AY90" s="16" t="s">
        <v>138</v>
      </c>
      <c r="BE90" s="138">
        <f>IF(N90="základní",J90,0)</f>
        <v>0</v>
      </c>
      <c r="BF90" s="138">
        <f>IF(N90="snížená",J90,0)</f>
        <v>0</v>
      </c>
      <c r="BG90" s="138">
        <f>IF(N90="zákl. přenesená",J90,0)</f>
        <v>0</v>
      </c>
      <c r="BH90" s="138">
        <f>IF(N90="sníž. přenesená",J90,0)</f>
        <v>0</v>
      </c>
      <c r="BI90" s="138">
        <f>IF(N90="nulová",J90,0)</f>
        <v>0</v>
      </c>
      <c r="BJ90" s="16" t="s">
        <v>75</v>
      </c>
      <c r="BK90" s="138">
        <f>ROUND(I90*H90,2)</f>
        <v>0</v>
      </c>
      <c r="BL90" s="16" t="s">
        <v>145</v>
      </c>
      <c r="BM90" s="137" t="s">
        <v>614</v>
      </c>
    </row>
    <row r="91" spans="2:65" s="1" customFormat="1" ht="28.8">
      <c r="B91" s="28"/>
      <c r="D91" s="139" t="s">
        <v>147</v>
      </c>
      <c r="F91" s="140" t="s">
        <v>615</v>
      </c>
      <c r="L91" s="28"/>
      <c r="M91" s="141"/>
      <c r="T91" s="49"/>
      <c r="AT91" s="16" t="s">
        <v>147</v>
      </c>
      <c r="AU91" s="16" t="s">
        <v>77</v>
      </c>
    </row>
    <row r="92" spans="2:65" s="1" customFormat="1">
      <c r="B92" s="28"/>
      <c r="D92" s="142" t="s">
        <v>149</v>
      </c>
      <c r="F92" s="143" t="s">
        <v>616</v>
      </c>
      <c r="L92" s="28"/>
      <c r="M92" s="141"/>
      <c r="T92" s="49"/>
      <c r="AT92" s="16" t="s">
        <v>149</v>
      </c>
      <c r="AU92" s="16" t="s">
        <v>77</v>
      </c>
    </row>
    <row r="93" spans="2:65" s="12" customFormat="1">
      <c r="B93" s="144"/>
      <c r="D93" s="139" t="s">
        <v>292</v>
      </c>
      <c r="E93" s="149" t="s">
        <v>3</v>
      </c>
      <c r="F93" s="145" t="s">
        <v>617</v>
      </c>
      <c r="H93" s="146">
        <v>3140.64</v>
      </c>
      <c r="L93" s="144"/>
      <c r="M93" s="150"/>
      <c r="N93" s="151"/>
      <c r="O93" s="151"/>
      <c r="P93" s="151"/>
      <c r="Q93" s="151"/>
      <c r="R93" s="151"/>
      <c r="S93" s="151"/>
      <c r="T93" s="152"/>
      <c r="AT93" s="149" t="s">
        <v>292</v>
      </c>
      <c r="AU93" s="149" t="s">
        <v>77</v>
      </c>
      <c r="AV93" s="12" t="s">
        <v>77</v>
      </c>
      <c r="AW93" s="12" t="s">
        <v>30</v>
      </c>
      <c r="AX93" s="12" t="s">
        <v>75</v>
      </c>
      <c r="AY93" s="149" t="s">
        <v>138</v>
      </c>
    </row>
    <row r="94" spans="2:65" s="1" customFormat="1" ht="6.9" customHeight="1"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28"/>
    </row>
  </sheetData>
  <autoFilter ref="C86:K93" xr:uid="{00000000-0009-0000-0000-000004000000}"/>
  <mergeCells count="11">
    <mergeCell ref="L2:V2"/>
    <mergeCell ref="E52:H52"/>
    <mergeCell ref="E54:H54"/>
    <mergeCell ref="E75:H75"/>
    <mergeCell ref="E77:H77"/>
    <mergeCell ref="E79:H79"/>
    <mergeCell ref="E7:H7"/>
    <mergeCell ref="E9:H9"/>
    <mergeCell ref="E11:H11"/>
    <mergeCell ref="E29:H29"/>
    <mergeCell ref="E50:H50"/>
  </mergeCells>
  <hyperlinks>
    <hyperlink ref="F92" r:id="rId1" xr:uid="{00000000-0004-0000-04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2"/>
  <sheetViews>
    <sheetView showGridLines="0" topLeftCell="A81" workbookViewId="0">
      <selection activeCell="I93" sqref="I93:I13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6" t="s">
        <v>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298" t="str">
        <f>'Rekapitulace stavby'!K6</f>
        <v>Cyklostezka Šluknov - Fukov - II.etapa</v>
      </c>
      <c r="F7" s="299"/>
      <c r="G7" s="299"/>
      <c r="H7" s="299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298" t="s">
        <v>618</v>
      </c>
      <c r="F9" s="297"/>
      <c r="G9" s="297"/>
      <c r="H9" s="297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5" t="s">
        <v>619</v>
      </c>
      <c r="F11" s="297"/>
      <c r="G11" s="297"/>
      <c r="H11" s="2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4. 9. 2023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359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620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5" t="s">
        <v>3</v>
      </c>
      <c r="F29" s="275"/>
      <c r="G29" s="275"/>
      <c r="H29" s="275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ROUND(J90,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ROUND((SUM(BE90:BE141)),  2)</f>
        <v>0</v>
      </c>
      <c r="I35" s="89">
        <v>0.21</v>
      </c>
      <c r="J35" s="79">
        <f>ROUND(((SUM(BE90:BE141))*I35),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ROUND((SUM(BF90:BF141)),  2)</f>
        <v>0</v>
      </c>
      <c r="I36" s="89">
        <v>0.15</v>
      </c>
      <c r="J36" s="79">
        <f>ROUND(((SUM(BF90:BF141))*I36),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ROUND((SUM(BG90:BG141)),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ROUND((SUM(BH90:BH141)),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ROUND((SUM(BI90:BI141)),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298" t="str">
        <f>E7</f>
        <v>Cyklostezka Šluknov - Fukov - II.etapa</v>
      </c>
      <c r="F50" s="299"/>
      <c r="G50" s="299"/>
      <c r="H50" s="299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298" t="s">
        <v>618</v>
      </c>
      <c r="F52" s="297"/>
      <c r="G52" s="297"/>
      <c r="H52" s="297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5" t="str">
        <f>E11</f>
        <v>03a - Přímévýdaje</v>
      </c>
      <c r="F54" s="297"/>
      <c r="G54" s="297"/>
      <c r="H54" s="297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4. 9. 2023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>VPH s.r.o.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>ing.Žílová Helena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J90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121</v>
      </c>
      <c r="E64" s="101"/>
      <c r="F64" s="101"/>
      <c r="G64" s="101"/>
      <c r="H64" s="101"/>
      <c r="I64" s="101"/>
      <c r="J64" s="102">
        <f>J91</f>
        <v>0</v>
      </c>
      <c r="L64" s="99"/>
    </row>
    <row r="65" spans="2:12" s="9" customFormat="1" ht="19.95" customHeight="1">
      <c r="B65" s="103"/>
      <c r="D65" s="104" t="s">
        <v>122</v>
      </c>
      <c r="E65" s="105"/>
      <c r="F65" s="105"/>
      <c r="G65" s="105"/>
      <c r="H65" s="105"/>
      <c r="I65" s="105"/>
      <c r="J65" s="106">
        <f>J92</f>
        <v>0</v>
      </c>
      <c r="L65" s="103"/>
    </row>
    <row r="66" spans="2:12" s="9" customFormat="1" ht="19.95" customHeight="1">
      <c r="B66" s="103"/>
      <c r="D66" s="104" t="s">
        <v>362</v>
      </c>
      <c r="E66" s="105"/>
      <c r="F66" s="105"/>
      <c r="G66" s="105"/>
      <c r="H66" s="105"/>
      <c r="I66" s="105"/>
      <c r="J66" s="106">
        <f>J108</f>
        <v>0</v>
      </c>
      <c r="L66" s="103"/>
    </row>
    <row r="67" spans="2:12" s="9" customFormat="1" ht="19.95" customHeight="1">
      <c r="B67" s="103"/>
      <c r="D67" s="104" t="s">
        <v>621</v>
      </c>
      <c r="E67" s="105"/>
      <c r="F67" s="105"/>
      <c r="G67" s="105"/>
      <c r="H67" s="105"/>
      <c r="I67" s="105"/>
      <c r="J67" s="106">
        <f>J130</f>
        <v>0</v>
      </c>
      <c r="L67" s="103"/>
    </row>
    <row r="68" spans="2:12" s="9" customFormat="1" ht="19.95" customHeight="1">
      <c r="B68" s="103"/>
      <c r="D68" s="104" t="s">
        <v>363</v>
      </c>
      <c r="E68" s="105"/>
      <c r="F68" s="105"/>
      <c r="G68" s="105"/>
      <c r="H68" s="105"/>
      <c r="I68" s="105"/>
      <c r="J68" s="106">
        <f>J138</f>
        <v>0</v>
      </c>
      <c r="L68" s="103"/>
    </row>
    <row r="69" spans="2:12" s="1" customFormat="1" ht="21.75" customHeight="1">
      <c r="B69" s="28"/>
      <c r="L69" s="28"/>
    </row>
    <row r="70" spans="2:12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28"/>
    </row>
    <row r="74" spans="2:12" s="1" customFormat="1" ht="6.9" customHeight="1"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28"/>
    </row>
    <row r="75" spans="2:12" s="1" customFormat="1" ht="24.9" customHeight="1">
      <c r="B75" s="28"/>
      <c r="C75" s="20" t="s">
        <v>123</v>
      </c>
      <c r="L75" s="28"/>
    </row>
    <row r="76" spans="2:12" s="1" customFormat="1" ht="6.9" customHeight="1">
      <c r="B76" s="28"/>
      <c r="L76" s="28"/>
    </row>
    <row r="77" spans="2:12" s="1" customFormat="1" ht="12" customHeight="1">
      <c r="B77" s="28"/>
      <c r="C77" s="25" t="s">
        <v>15</v>
      </c>
      <c r="L77" s="28"/>
    </row>
    <row r="78" spans="2:12" s="1" customFormat="1" ht="16.5" customHeight="1">
      <c r="B78" s="28"/>
      <c r="E78" s="298" t="str">
        <f>E7</f>
        <v>Cyklostezka Šluknov - Fukov - II.etapa</v>
      </c>
      <c r="F78" s="299"/>
      <c r="G78" s="299"/>
      <c r="H78" s="299"/>
      <c r="L78" s="28"/>
    </row>
    <row r="79" spans="2:12" ht="12" customHeight="1">
      <c r="B79" s="19"/>
      <c r="C79" s="25" t="s">
        <v>113</v>
      </c>
      <c r="L79" s="19"/>
    </row>
    <row r="80" spans="2:12" s="1" customFormat="1" ht="16.5" customHeight="1">
      <c r="B80" s="28"/>
      <c r="E80" s="298" t="s">
        <v>618</v>
      </c>
      <c r="F80" s="297"/>
      <c r="G80" s="297"/>
      <c r="H80" s="297"/>
      <c r="L80" s="28"/>
    </row>
    <row r="81" spans="2:65" s="1" customFormat="1" ht="12" customHeight="1">
      <c r="B81" s="28"/>
      <c r="C81" s="25" t="s">
        <v>115</v>
      </c>
      <c r="L81" s="28"/>
    </row>
    <row r="82" spans="2:65" s="1" customFormat="1" ht="16.5" customHeight="1">
      <c r="B82" s="28"/>
      <c r="E82" s="265" t="str">
        <f>E11</f>
        <v>03a - Přímévýdaje</v>
      </c>
      <c r="F82" s="297"/>
      <c r="G82" s="297"/>
      <c r="H82" s="297"/>
      <c r="L82" s="28"/>
    </row>
    <row r="83" spans="2:65" s="1" customFormat="1" ht="6.9" customHeight="1">
      <c r="B83" s="28"/>
      <c r="L83" s="28"/>
    </row>
    <row r="84" spans="2:65" s="1" customFormat="1" ht="12" customHeight="1">
      <c r="B84" s="28"/>
      <c r="C84" s="25" t="s">
        <v>19</v>
      </c>
      <c r="F84" s="23" t="str">
        <f>F14</f>
        <v>Šluknov</v>
      </c>
      <c r="I84" s="25" t="s">
        <v>21</v>
      </c>
      <c r="J84" s="45" t="str">
        <f>IF(J14="","",J14)</f>
        <v>4. 9. 2023</v>
      </c>
      <c r="L84" s="28"/>
    </row>
    <row r="85" spans="2:65" s="1" customFormat="1" ht="6.9" customHeight="1">
      <c r="B85" s="28"/>
      <c r="L85" s="28"/>
    </row>
    <row r="86" spans="2:65" s="1" customFormat="1" ht="15.15" customHeight="1">
      <c r="B86" s="28"/>
      <c r="C86" s="25" t="s">
        <v>23</v>
      </c>
      <c r="F86" s="23" t="str">
        <f>E17</f>
        <v>Město Šluknov</v>
      </c>
      <c r="I86" s="25" t="s">
        <v>29</v>
      </c>
      <c r="J86" s="26" t="str">
        <f>E23</f>
        <v>VPH s.r.o.</v>
      </c>
      <c r="L86" s="28"/>
    </row>
    <row r="87" spans="2:65" s="1" customFormat="1" ht="15.15" customHeight="1">
      <c r="B87" s="28"/>
      <c r="C87" s="25" t="s">
        <v>27</v>
      </c>
      <c r="F87" s="23" t="str">
        <f>IF(E20="","",E20)</f>
        <v xml:space="preserve"> </v>
      </c>
      <c r="I87" s="25" t="s">
        <v>31</v>
      </c>
      <c r="J87" s="26" t="str">
        <f>E26</f>
        <v>ing.Žílová Helena</v>
      </c>
      <c r="L87" s="28"/>
    </row>
    <row r="88" spans="2:65" s="1" customFormat="1" ht="10.35" customHeight="1">
      <c r="B88" s="28"/>
      <c r="L88" s="28"/>
    </row>
    <row r="89" spans="2:65" s="10" customFormat="1" ht="29.25" customHeight="1">
      <c r="B89" s="107"/>
      <c r="C89" s="108" t="s">
        <v>124</v>
      </c>
      <c r="D89" s="109" t="s">
        <v>53</v>
      </c>
      <c r="E89" s="109" t="s">
        <v>49</v>
      </c>
      <c r="F89" s="109" t="s">
        <v>50</v>
      </c>
      <c r="G89" s="109" t="s">
        <v>125</v>
      </c>
      <c r="H89" s="109" t="s">
        <v>126</v>
      </c>
      <c r="I89" s="109" t="s">
        <v>127</v>
      </c>
      <c r="J89" s="109" t="s">
        <v>119</v>
      </c>
      <c r="K89" s="110" t="s">
        <v>128</v>
      </c>
      <c r="L89" s="107"/>
      <c r="M89" s="52" t="s">
        <v>3</v>
      </c>
      <c r="N89" s="53" t="s">
        <v>38</v>
      </c>
      <c r="O89" s="53" t="s">
        <v>129</v>
      </c>
      <c r="P89" s="53" t="s">
        <v>130</v>
      </c>
      <c r="Q89" s="53" t="s">
        <v>131</v>
      </c>
      <c r="R89" s="53" t="s">
        <v>132</v>
      </c>
      <c r="S89" s="53" t="s">
        <v>133</v>
      </c>
      <c r="T89" s="54" t="s">
        <v>134</v>
      </c>
    </row>
    <row r="90" spans="2:65" s="1" customFormat="1" ht="22.8" customHeight="1">
      <c r="B90" s="28"/>
      <c r="C90" s="57" t="s">
        <v>135</v>
      </c>
      <c r="J90" s="111">
        <f>BK90</f>
        <v>0</v>
      </c>
      <c r="L90" s="28"/>
      <c r="M90" s="55"/>
      <c r="N90" s="46"/>
      <c r="O90" s="46"/>
      <c r="P90" s="112">
        <f>P91</f>
        <v>176.84846200000001</v>
      </c>
      <c r="Q90" s="46"/>
      <c r="R90" s="112">
        <f>R91</f>
        <v>50.347629999999995</v>
      </c>
      <c r="S90" s="46"/>
      <c r="T90" s="113">
        <f>T91</f>
        <v>22.605</v>
      </c>
      <c r="AT90" s="16" t="s">
        <v>67</v>
      </c>
      <c r="AU90" s="16" t="s">
        <v>120</v>
      </c>
      <c r="BK90" s="114">
        <f>BK91</f>
        <v>0</v>
      </c>
    </row>
    <row r="91" spans="2:65" s="11" customFormat="1" ht="25.95" customHeight="1">
      <c r="B91" s="115"/>
      <c r="D91" s="116" t="s">
        <v>67</v>
      </c>
      <c r="E91" s="117" t="s">
        <v>136</v>
      </c>
      <c r="F91" s="117" t="s">
        <v>137</v>
      </c>
      <c r="J91" s="118">
        <f>BK91</f>
        <v>0</v>
      </c>
      <c r="L91" s="115"/>
      <c r="M91" s="119"/>
      <c r="P91" s="120">
        <f>P92+P108+P130+P138</f>
        <v>176.84846200000001</v>
      </c>
      <c r="R91" s="120">
        <f>R92+R108+R130+R138</f>
        <v>50.347629999999995</v>
      </c>
      <c r="T91" s="121">
        <f>T92+T108+T130+T138</f>
        <v>22.605</v>
      </c>
      <c r="AR91" s="116" t="s">
        <v>75</v>
      </c>
      <c r="AT91" s="122" t="s">
        <v>67</v>
      </c>
      <c r="AU91" s="122" t="s">
        <v>68</v>
      </c>
      <c r="AY91" s="116" t="s">
        <v>138</v>
      </c>
      <c r="BK91" s="123">
        <f>BK92+BK108+BK130+BK138</f>
        <v>0</v>
      </c>
    </row>
    <row r="92" spans="2:65" s="11" customFormat="1" ht="22.8" customHeight="1">
      <c r="B92" s="115"/>
      <c r="D92" s="116" t="s">
        <v>67</v>
      </c>
      <c r="E92" s="124" t="s">
        <v>75</v>
      </c>
      <c r="F92" s="124" t="s">
        <v>139</v>
      </c>
      <c r="J92" s="125">
        <f>BK92</f>
        <v>0</v>
      </c>
      <c r="L92" s="115"/>
      <c r="M92" s="119"/>
      <c r="P92" s="120">
        <f>SUM(P93:P107)</f>
        <v>46.552571999999998</v>
      </c>
      <c r="R92" s="120">
        <f>SUM(R93:R107)</f>
        <v>0</v>
      </c>
      <c r="T92" s="121">
        <f>SUM(T93:T107)</f>
        <v>0</v>
      </c>
      <c r="AR92" s="116" t="s">
        <v>75</v>
      </c>
      <c r="AT92" s="122" t="s">
        <v>67</v>
      </c>
      <c r="AU92" s="122" t="s">
        <v>75</v>
      </c>
      <c r="AY92" s="116" t="s">
        <v>138</v>
      </c>
      <c r="BK92" s="123">
        <f>SUM(BK93:BK107)</f>
        <v>0</v>
      </c>
    </row>
    <row r="93" spans="2:65" s="1" customFormat="1" ht="33" customHeight="1">
      <c r="B93" s="126"/>
      <c r="C93" s="127" t="s">
        <v>75</v>
      </c>
      <c r="D93" s="127" t="s">
        <v>140</v>
      </c>
      <c r="E93" s="128" t="s">
        <v>622</v>
      </c>
      <c r="F93" s="129" t="s">
        <v>623</v>
      </c>
      <c r="G93" s="130" t="s">
        <v>374</v>
      </c>
      <c r="H93" s="131">
        <v>46.62</v>
      </c>
      <c r="I93" s="132"/>
      <c r="J93" s="132">
        <f>ROUND(I93*H93,2)</f>
        <v>0</v>
      </c>
      <c r="K93" s="129" t="s">
        <v>144</v>
      </c>
      <c r="L93" s="28"/>
      <c r="M93" s="133" t="s">
        <v>3</v>
      </c>
      <c r="N93" s="134" t="s">
        <v>39</v>
      </c>
      <c r="O93" s="135">
        <v>0.59699999999999998</v>
      </c>
      <c r="P93" s="135">
        <f>O93*H93</f>
        <v>27.832139999999999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145</v>
      </c>
      <c r="AT93" s="137" t="s">
        <v>140</v>
      </c>
      <c r="AU93" s="137" t="s">
        <v>77</v>
      </c>
      <c r="AY93" s="16" t="s">
        <v>138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6" t="s">
        <v>75</v>
      </c>
      <c r="BK93" s="138">
        <f>ROUND(I93*H93,2)</f>
        <v>0</v>
      </c>
      <c r="BL93" s="16" t="s">
        <v>145</v>
      </c>
      <c r="BM93" s="137" t="s">
        <v>624</v>
      </c>
    </row>
    <row r="94" spans="2:65" s="1" customFormat="1" ht="28.8">
      <c r="B94" s="28"/>
      <c r="D94" s="139" t="s">
        <v>147</v>
      </c>
      <c r="F94" s="140" t="s">
        <v>625</v>
      </c>
      <c r="L94" s="28"/>
      <c r="M94" s="141"/>
      <c r="T94" s="49"/>
      <c r="AT94" s="16" t="s">
        <v>147</v>
      </c>
      <c r="AU94" s="16" t="s">
        <v>77</v>
      </c>
    </row>
    <row r="95" spans="2:65" s="1" customFormat="1">
      <c r="B95" s="28"/>
      <c r="D95" s="142" t="s">
        <v>149</v>
      </c>
      <c r="F95" s="143" t="s">
        <v>626</v>
      </c>
      <c r="L95" s="28"/>
      <c r="M95" s="141"/>
      <c r="T95" s="49"/>
      <c r="AT95" s="16" t="s">
        <v>149</v>
      </c>
      <c r="AU95" s="16" t="s">
        <v>77</v>
      </c>
    </row>
    <row r="96" spans="2:65" s="12" customFormat="1">
      <c r="B96" s="144"/>
      <c r="D96" s="139" t="s">
        <v>292</v>
      </c>
      <c r="E96" s="149" t="s">
        <v>3</v>
      </c>
      <c r="F96" s="145" t="s">
        <v>627</v>
      </c>
      <c r="H96" s="146">
        <v>46.62</v>
      </c>
      <c r="L96" s="144"/>
      <c r="M96" s="147"/>
      <c r="T96" s="148"/>
      <c r="AT96" s="149" t="s">
        <v>292</v>
      </c>
      <c r="AU96" s="149" t="s">
        <v>77</v>
      </c>
      <c r="AV96" s="12" t="s">
        <v>77</v>
      </c>
      <c r="AW96" s="12" t="s">
        <v>30</v>
      </c>
      <c r="AX96" s="12" t="s">
        <v>75</v>
      </c>
      <c r="AY96" s="149" t="s">
        <v>138</v>
      </c>
    </row>
    <row r="97" spans="2:65" s="1" customFormat="1" ht="37.799999999999997" customHeight="1">
      <c r="B97" s="126"/>
      <c r="C97" s="127" t="s">
        <v>77</v>
      </c>
      <c r="D97" s="127" t="s">
        <v>140</v>
      </c>
      <c r="E97" s="128" t="s">
        <v>379</v>
      </c>
      <c r="F97" s="129" t="s">
        <v>380</v>
      </c>
      <c r="G97" s="130" t="s">
        <v>374</v>
      </c>
      <c r="H97" s="131">
        <v>4.6920000000000002</v>
      </c>
      <c r="I97" s="132"/>
      <c r="J97" s="132">
        <f>ROUND(I97*H97,2)</f>
        <v>0</v>
      </c>
      <c r="K97" s="129" t="s">
        <v>144</v>
      </c>
      <c r="L97" s="28"/>
      <c r="M97" s="133" t="s">
        <v>3</v>
      </c>
      <c r="N97" s="134" t="s">
        <v>39</v>
      </c>
      <c r="O97" s="135">
        <v>8.6999999999999994E-2</v>
      </c>
      <c r="P97" s="135">
        <f>O97*H97</f>
        <v>0.40820400000000001</v>
      </c>
      <c r="Q97" s="135">
        <v>0</v>
      </c>
      <c r="R97" s="135">
        <f>Q97*H97</f>
        <v>0</v>
      </c>
      <c r="S97" s="135">
        <v>0</v>
      </c>
      <c r="T97" s="136">
        <f>S97*H97</f>
        <v>0</v>
      </c>
      <c r="AR97" s="137" t="s">
        <v>145</v>
      </c>
      <c r="AT97" s="137" t="s">
        <v>140</v>
      </c>
      <c r="AU97" s="137" t="s">
        <v>77</v>
      </c>
      <c r="AY97" s="16" t="s">
        <v>138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6" t="s">
        <v>75</v>
      </c>
      <c r="BK97" s="138">
        <f>ROUND(I97*H97,2)</f>
        <v>0</v>
      </c>
      <c r="BL97" s="16" t="s">
        <v>145</v>
      </c>
      <c r="BM97" s="137" t="s">
        <v>628</v>
      </c>
    </row>
    <row r="98" spans="2:65" s="1" customFormat="1" ht="38.4">
      <c r="B98" s="28"/>
      <c r="D98" s="139" t="s">
        <v>147</v>
      </c>
      <c r="F98" s="140" t="s">
        <v>382</v>
      </c>
      <c r="L98" s="28"/>
      <c r="M98" s="141"/>
      <c r="T98" s="49"/>
      <c r="AT98" s="16" t="s">
        <v>147</v>
      </c>
      <c r="AU98" s="16" t="s">
        <v>77</v>
      </c>
    </row>
    <row r="99" spans="2:65" s="1" customFormat="1">
      <c r="B99" s="28"/>
      <c r="D99" s="142" t="s">
        <v>149</v>
      </c>
      <c r="F99" s="143" t="s">
        <v>383</v>
      </c>
      <c r="L99" s="28"/>
      <c r="M99" s="141"/>
      <c r="T99" s="49"/>
      <c r="AT99" s="16" t="s">
        <v>149</v>
      </c>
      <c r="AU99" s="16" t="s">
        <v>77</v>
      </c>
    </row>
    <row r="100" spans="2:65" s="12" customFormat="1">
      <c r="B100" s="144"/>
      <c r="D100" s="139" t="s">
        <v>292</v>
      </c>
      <c r="E100" s="149" t="s">
        <v>3</v>
      </c>
      <c r="F100" s="145" t="s">
        <v>629</v>
      </c>
      <c r="H100" s="146">
        <v>4.6920000000000002</v>
      </c>
      <c r="L100" s="144"/>
      <c r="M100" s="147"/>
      <c r="T100" s="148"/>
      <c r="AT100" s="149" t="s">
        <v>292</v>
      </c>
      <c r="AU100" s="149" t="s">
        <v>77</v>
      </c>
      <c r="AV100" s="12" t="s">
        <v>77</v>
      </c>
      <c r="AW100" s="12" t="s">
        <v>30</v>
      </c>
      <c r="AX100" s="12" t="s">
        <v>75</v>
      </c>
      <c r="AY100" s="149" t="s">
        <v>138</v>
      </c>
    </row>
    <row r="101" spans="2:65" s="1" customFormat="1" ht="16.5" customHeight="1">
      <c r="B101" s="126"/>
      <c r="C101" s="127" t="s">
        <v>157</v>
      </c>
      <c r="D101" s="127" t="s">
        <v>140</v>
      </c>
      <c r="E101" s="128" t="s">
        <v>392</v>
      </c>
      <c r="F101" s="129" t="s">
        <v>393</v>
      </c>
      <c r="G101" s="130" t="s">
        <v>374</v>
      </c>
      <c r="H101" s="131">
        <v>4.6920000000000002</v>
      </c>
      <c r="I101" s="132"/>
      <c r="J101" s="132">
        <f>ROUND(I101*H101,2)</f>
        <v>0</v>
      </c>
      <c r="K101" s="129" t="s">
        <v>144</v>
      </c>
      <c r="L101" s="28"/>
      <c r="M101" s="133" t="s">
        <v>3</v>
      </c>
      <c r="N101" s="134" t="s">
        <v>39</v>
      </c>
      <c r="O101" s="135">
        <v>8.9999999999999993E-3</v>
      </c>
      <c r="P101" s="135">
        <f>O101*H101</f>
        <v>4.2228000000000002E-2</v>
      </c>
      <c r="Q101" s="135">
        <v>0</v>
      </c>
      <c r="R101" s="135">
        <f>Q101*H101</f>
        <v>0</v>
      </c>
      <c r="S101" s="135">
        <v>0</v>
      </c>
      <c r="T101" s="136">
        <f>S101*H101</f>
        <v>0</v>
      </c>
      <c r="AR101" s="137" t="s">
        <v>145</v>
      </c>
      <c r="AT101" s="137" t="s">
        <v>140</v>
      </c>
      <c r="AU101" s="137" t="s">
        <v>77</v>
      </c>
      <c r="AY101" s="16" t="s">
        <v>138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6" t="s">
        <v>75</v>
      </c>
      <c r="BK101" s="138">
        <f>ROUND(I101*H101,2)</f>
        <v>0</v>
      </c>
      <c r="BL101" s="16" t="s">
        <v>145</v>
      </c>
      <c r="BM101" s="137" t="s">
        <v>630</v>
      </c>
    </row>
    <row r="102" spans="2:65" s="1" customFormat="1" ht="19.2">
      <c r="B102" s="28"/>
      <c r="D102" s="139" t="s">
        <v>147</v>
      </c>
      <c r="F102" s="140" t="s">
        <v>395</v>
      </c>
      <c r="L102" s="28"/>
      <c r="M102" s="141"/>
      <c r="T102" s="49"/>
      <c r="AT102" s="16" t="s">
        <v>147</v>
      </c>
      <c r="AU102" s="16" t="s">
        <v>77</v>
      </c>
    </row>
    <row r="103" spans="2:65" s="1" customFormat="1">
      <c r="B103" s="28"/>
      <c r="D103" s="142" t="s">
        <v>149</v>
      </c>
      <c r="F103" s="143" t="s">
        <v>396</v>
      </c>
      <c r="L103" s="28"/>
      <c r="M103" s="141"/>
      <c r="T103" s="49"/>
      <c r="AT103" s="16" t="s">
        <v>149</v>
      </c>
      <c r="AU103" s="16" t="s">
        <v>77</v>
      </c>
    </row>
    <row r="104" spans="2:65" s="1" customFormat="1" ht="24.15" customHeight="1">
      <c r="B104" s="126"/>
      <c r="C104" s="127" t="s">
        <v>145</v>
      </c>
      <c r="D104" s="127" t="s">
        <v>140</v>
      </c>
      <c r="E104" s="128" t="s">
        <v>631</v>
      </c>
      <c r="F104" s="129" t="s">
        <v>632</v>
      </c>
      <c r="G104" s="130" t="s">
        <v>374</v>
      </c>
      <c r="H104" s="131">
        <v>42</v>
      </c>
      <c r="I104" s="132"/>
      <c r="J104" s="132">
        <f>ROUND(I104*H104,2)</f>
        <v>0</v>
      </c>
      <c r="K104" s="129" t="s">
        <v>144</v>
      </c>
      <c r="L104" s="28"/>
      <c r="M104" s="133" t="s">
        <v>3</v>
      </c>
      <c r="N104" s="134" t="s">
        <v>39</v>
      </c>
      <c r="O104" s="135">
        <v>0.435</v>
      </c>
      <c r="P104" s="135">
        <f>O104*H104</f>
        <v>18.27</v>
      </c>
      <c r="Q104" s="135">
        <v>0</v>
      </c>
      <c r="R104" s="135">
        <f>Q104*H104</f>
        <v>0</v>
      </c>
      <c r="S104" s="135">
        <v>0</v>
      </c>
      <c r="T104" s="136">
        <f>S104*H104</f>
        <v>0</v>
      </c>
      <c r="AR104" s="137" t="s">
        <v>145</v>
      </c>
      <c r="AT104" s="137" t="s">
        <v>140</v>
      </c>
      <c r="AU104" s="137" t="s">
        <v>77</v>
      </c>
      <c r="AY104" s="16" t="s">
        <v>138</v>
      </c>
      <c r="BE104" s="138">
        <f>IF(N104="základní",J104,0)</f>
        <v>0</v>
      </c>
      <c r="BF104" s="138">
        <f>IF(N104="snížená",J104,0)</f>
        <v>0</v>
      </c>
      <c r="BG104" s="138">
        <f>IF(N104="zákl. přenesená",J104,0)</f>
        <v>0</v>
      </c>
      <c r="BH104" s="138">
        <f>IF(N104="sníž. přenesená",J104,0)</f>
        <v>0</v>
      </c>
      <c r="BI104" s="138">
        <f>IF(N104="nulová",J104,0)</f>
        <v>0</v>
      </c>
      <c r="BJ104" s="16" t="s">
        <v>75</v>
      </c>
      <c r="BK104" s="138">
        <f>ROUND(I104*H104,2)</f>
        <v>0</v>
      </c>
      <c r="BL104" s="16" t="s">
        <v>145</v>
      </c>
      <c r="BM104" s="137" t="s">
        <v>633</v>
      </c>
    </row>
    <row r="105" spans="2:65" s="1" customFormat="1" ht="48">
      <c r="B105" s="28"/>
      <c r="D105" s="139" t="s">
        <v>147</v>
      </c>
      <c r="F105" s="140" t="s">
        <v>634</v>
      </c>
      <c r="L105" s="28"/>
      <c r="M105" s="141"/>
      <c r="T105" s="49"/>
      <c r="AT105" s="16" t="s">
        <v>147</v>
      </c>
      <c r="AU105" s="16" t="s">
        <v>77</v>
      </c>
    </row>
    <row r="106" spans="2:65" s="1" customFormat="1">
      <c r="B106" s="28"/>
      <c r="D106" s="142" t="s">
        <v>149</v>
      </c>
      <c r="F106" s="143" t="s">
        <v>635</v>
      </c>
      <c r="L106" s="28"/>
      <c r="M106" s="141"/>
      <c r="T106" s="49"/>
      <c r="AT106" s="16" t="s">
        <v>149</v>
      </c>
      <c r="AU106" s="16" t="s">
        <v>77</v>
      </c>
    </row>
    <row r="107" spans="2:65" s="12" customFormat="1">
      <c r="B107" s="144"/>
      <c r="D107" s="139" t="s">
        <v>292</v>
      </c>
      <c r="E107" s="149" t="s">
        <v>3</v>
      </c>
      <c r="F107" s="145" t="s">
        <v>636</v>
      </c>
      <c r="H107" s="146">
        <v>42</v>
      </c>
      <c r="L107" s="144"/>
      <c r="M107" s="147"/>
      <c r="T107" s="148"/>
      <c r="AT107" s="149" t="s">
        <v>292</v>
      </c>
      <c r="AU107" s="149" t="s">
        <v>77</v>
      </c>
      <c r="AV107" s="12" t="s">
        <v>77</v>
      </c>
      <c r="AW107" s="12" t="s">
        <v>30</v>
      </c>
      <c r="AX107" s="12" t="s">
        <v>75</v>
      </c>
      <c r="AY107" s="149" t="s">
        <v>138</v>
      </c>
    </row>
    <row r="108" spans="2:65" s="11" customFormat="1" ht="22.8" customHeight="1">
      <c r="B108" s="115"/>
      <c r="D108" s="116" t="s">
        <v>67</v>
      </c>
      <c r="E108" s="124" t="s">
        <v>192</v>
      </c>
      <c r="F108" s="124" t="s">
        <v>494</v>
      </c>
      <c r="J108" s="125">
        <f>BK108</f>
        <v>0</v>
      </c>
      <c r="L108" s="115"/>
      <c r="M108" s="119"/>
      <c r="P108" s="120">
        <f>SUM(P109:P129)</f>
        <v>127.57900000000001</v>
      </c>
      <c r="R108" s="120">
        <f>SUM(R109:R129)</f>
        <v>50.347629999999995</v>
      </c>
      <c r="T108" s="121">
        <f>SUM(T109:T129)</f>
        <v>22.605</v>
      </c>
      <c r="AR108" s="116" t="s">
        <v>75</v>
      </c>
      <c r="AT108" s="122" t="s">
        <v>67</v>
      </c>
      <c r="AU108" s="122" t="s">
        <v>75</v>
      </c>
      <c r="AY108" s="116" t="s">
        <v>138</v>
      </c>
      <c r="BK108" s="123">
        <f>SUM(BK109:BK129)</f>
        <v>0</v>
      </c>
    </row>
    <row r="109" spans="2:65" s="1" customFormat="1" ht="24.15" customHeight="1">
      <c r="B109" s="126"/>
      <c r="C109" s="127" t="s">
        <v>168</v>
      </c>
      <c r="D109" s="127" t="s">
        <v>140</v>
      </c>
      <c r="E109" s="128" t="s">
        <v>637</v>
      </c>
      <c r="F109" s="129" t="s">
        <v>638</v>
      </c>
      <c r="G109" s="130" t="s">
        <v>153</v>
      </c>
      <c r="H109" s="131">
        <v>2</v>
      </c>
      <c r="I109" s="132"/>
      <c r="J109" s="132">
        <f>ROUND(I109*H109,2)</f>
        <v>0</v>
      </c>
      <c r="K109" s="129" t="s">
        <v>144</v>
      </c>
      <c r="L109" s="28"/>
      <c r="M109" s="133" t="s">
        <v>3</v>
      </c>
      <c r="N109" s="134" t="s">
        <v>39</v>
      </c>
      <c r="O109" s="135">
        <v>15.048999999999999</v>
      </c>
      <c r="P109" s="135">
        <f>O109*H109</f>
        <v>30.097999999999999</v>
      </c>
      <c r="Q109" s="135">
        <v>14.14974</v>
      </c>
      <c r="R109" s="135">
        <f>Q109*H109</f>
        <v>28.299479999999999</v>
      </c>
      <c r="S109" s="135">
        <v>0</v>
      </c>
      <c r="T109" s="136">
        <f>S109*H109</f>
        <v>0</v>
      </c>
      <c r="AR109" s="137" t="s">
        <v>145</v>
      </c>
      <c r="AT109" s="137" t="s">
        <v>140</v>
      </c>
      <c r="AU109" s="137" t="s">
        <v>77</v>
      </c>
      <c r="AY109" s="16" t="s">
        <v>138</v>
      </c>
      <c r="BE109" s="138">
        <f>IF(N109="základní",J109,0)</f>
        <v>0</v>
      </c>
      <c r="BF109" s="138">
        <f>IF(N109="snížená",J109,0)</f>
        <v>0</v>
      </c>
      <c r="BG109" s="138">
        <f>IF(N109="zákl. přenesená",J109,0)</f>
        <v>0</v>
      </c>
      <c r="BH109" s="138">
        <f>IF(N109="sníž. přenesená",J109,0)</f>
        <v>0</v>
      </c>
      <c r="BI109" s="138">
        <f>IF(N109="nulová",J109,0)</f>
        <v>0</v>
      </c>
      <c r="BJ109" s="16" t="s">
        <v>75</v>
      </c>
      <c r="BK109" s="138">
        <f>ROUND(I109*H109,2)</f>
        <v>0</v>
      </c>
      <c r="BL109" s="16" t="s">
        <v>145</v>
      </c>
      <c r="BM109" s="137" t="s">
        <v>639</v>
      </c>
    </row>
    <row r="110" spans="2:65" s="1" customFormat="1" ht="19.2">
      <c r="B110" s="28"/>
      <c r="D110" s="139" t="s">
        <v>147</v>
      </c>
      <c r="F110" s="140" t="s">
        <v>640</v>
      </c>
      <c r="L110" s="28"/>
      <c r="M110" s="141"/>
      <c r="T110" s="49"/>
      <c r="AT110" s="16" t="s">
        <v>147</v>
      </c>
      <c r="AU110" s="16" t="s">
        <v>77</v>
      </c>
    </row>
    <row r="111" spans="2:65" s="1" customFormat="1">
      <c r="B111" s="28"/>
      <c r="D111" s="142" t="s">
        <v>149</v>
      </c>
      <c r="F111" s="143" t="s">
        <v>641</v>
      </c>
      <c r="L111" s="28"/>
      <c r="M111" s="141"/>
      <c r="T111" s="49"/>
      <c r="AT111" s="16" t="s">
        <v>149</v>
      </c>
      <c r="AU111" s="16" t="s">
        <v>77</v>
      </c>
    </row>
    <row r="112" spans="2:65" s="12" customFormat="1">
      <c r="B112" s="144"/>
      <c r="D112" s="139" t="s">
        <v>292</v>
      </c>
      <c r="E112" s="149" t="s">
        <v>3</v>
      </c>
      <c r="F112" s="145" t="s">
        <v>77</v>
      </c>
      <c r="H112" s="146">
        <v>2</v>
      </c>
      <c r="L112" s="144"/>
      <c r="M112" s="147"/>
      <c r="T112" s="148"/>
      <c r="AT112" s="149" t="s">
        <v>292</v>
      </c>
      <c r="AU112" s="149" t="s">
        <v>77</v>
      </c>
      <c r="AV112" s="12" t="s">
        <v>77</v>
      </c>
      <c r="AW112" s="12" t="s">
        <v>30</v>
      </c>
      <c r="AX112" s="12" t="s">
        <v>75</v>
      </c>
      <c r="AY112" s="149" t="s">
        <v>138</v>
      </c>
    </row>
    <row r="113" spans="2:65" s="1" customFormat="1" ht="24.15" customHeight="1">
      <c r="B113" s="126"/>
      <c r="C113" s="127" t="s">
        <v>174</v>
      </c>
      <c r="D113" s="127" t="s">
        <v>140</v>
      </c>
      <c r="E113" s="128" t="s">
        <v>642</v>
      </c>
      <c r="F113" s="129" t="s">
        <v>643</v>
      </c>
      <c r="G113" s="130" t="s">
        <v>445</v>
      </c>
      <c r="H113" s="131">
        <v>11</v>
      </c>
      <c r="I113" s="132"/>
      <c r="J113" s="132">
        <f>ROUND(I113*H113,2)</f>
        <v>0</v>
      </c>
      <c r="K113" s="129" t="s">
        <v>144</v>
      </c>
      <c r="L113" s="28"/>
      <c r="M113" s="133" t="s">
        <v>3</v>
      </c>
      <c r="N113" s="134" t="s">
        <v>39</v>
      </c>
      <c r="O113" s="135">
        <v>1.948</v>
      </c>
      <c r="P113" s="135">
        <f>O113*H113</f>
        <v>21.428000000000001</v>
      </c>
      <c r="Q113" s="135">
        <v>0.88534999999999997</v>
      </c>
      <c r="R113" s="135">
        <f>Q113*H113</f>
        <v>9.7388499999999993</v>
      </c>
      <c r="S113" s="135">
        <v>0</v>
      </c>
      <c r="T113" s="136">
        <f>S113*H113</f>
        <v>0</v>
      </c>
      <c r="AR113" s="137" t="s">
        <v>145</v>
      </c>
      <c r="AT113" s="137" t="s">
        <v>140</v>
      </c>
      <c r="AU113" s="137" t="s">
        <v>77</v>
      </c>
      <c r="AY113" s="16" t="s">
        <v>138</v>
      </c>
      <c r="BE113" s="138">
        <f>IF(N113="základní",J113,0)</f>
        <v>0</v>
      </c>
      <c r="BF113" s="138">
        <f>IF(N113="snížená",J113,0)</f>
        <v>0</v>
      </c>
      <c r="BG113" s="138">
        <f>IF(N113="zákl. přenesená",J113,0)</f>
        <v>0</v>
      </c>
      <c r="BH113" s="138">
        <f>IF(N113="sníž. přenesená",J113,0)</f>
        <v>0</v>
      </c>
      <c r="BI113" s="138">
        <f>IF(N113="nulová",J113,0)</f>
        <v>0</v>
      </c>
      <c r="BJ113" s="16" t="s">
        <v>75</v>
      </c>
      <c r="BK113" s="138">
        <f>ROUND(I113*H113,2)</f>
        <v>0</v>
      </c>
      <c r="BL113" s="16" t="s">
        <v>145</v>
      </c>
      <c r="BM113" s="137" t="s">
        <v>644</v>
      </c>
    </row>
    <row r="114" spans="2:65" s="1" customFormat="1" ht="19.2">
      <c r="B114" s="28"/>
      <c r="D114" s="139" t="s">
        <v>147</v>
      </c>
      <c r="F114" s="140" t="s">
        <v>645</v>
      </c>
      <c r="L114" s="28"/>
      <c r="M114" s="141"/>
      <c r="T114" s="49"/>
      <c r="AT114" s="16" t="s">
        <v>147</v>
      </c>
      <c r="AU114" s="16" t="s">
        <v>77</v>
      </c>
    </row>
    <row r="115" spans="2:65" s="1" customFormat="1">
      <c r="B115" s="28"/>
      <c r="D115" s="142" t="s">
        <v>149</v>
      </c>
      <c r="F115" s="143" t="s">
        <v>646</v>
      </c>
      <c r="L115" s="28"/>
      <c r="M115" s="141"/>
      <c r="T115" s="49"/>
      <c r="AT115" s="16" t="s">
        <v>149</v>
      </c>
      <c r="AU115" s="16" t="s">
        <v>77</v>
      </c>
    </row>
    <row r="116" spans="2:65" s="1" customFormat="1" ht="16.5" customHeight="1">
      <c r="B116" s="126"/>
      <c r="C116" s="154" t="s">
        <v>180</v>
      </c>
      <c r="D116" s="154" t="s">
        <v>366</v>
      </c>
      <c r="E116" s="155" t="s">
        <v>647</v>
      </c>
      <c r="F116" s="156" t="s">
        <v>648</v>
      </c>
      <c r="G116" s="157" t="s">
        <v>445</v>
      </c>
      <c r="H116" s="158">
        <v>11.1</v>
      </c>
      <c r="I116" s="159"/>
      <c r="J116" s="159">
        <f>ROUND(I116*H116,2)</f>
        <v>0</v>
      </c>
      <c r="K116" s="156" t="s">
        <v>144</v>
      </c>
      <c r="L116" s="160"/>
      <c r="M116" s="161" t="s">
        <v>3</v>
      </c>
      <c r="N116" s="162" t="s">
        <v>39</v>
      </c>
      <c r="O116" s="135">
        <v>0</v>
      </c>
      <c r="P116" s="135">
        <f>O116*H116</f>
        <v>0</v>
      </c>
      <c r="Q116" s="135">
        <v>0.6</v>
      </c>
      <c r="R116" s="135">
        <f>Q116*H116</f>
        <v>6.6599999999999993</v>
      </c>
      <c r="S116" s="135">
        <v>0</v>
      </c>
      <c r="T116" s="136">
        <f>S116*H116</f>
        <v>0</v>
      </c>
      <c r="AR116" s="137" t="s">
        <v>186</v>
      </c>
      <c r="AT116" s="137" t="s">
        <v>366</v>
      </c>
      <c r="AU116" s="137" t="s">
        <v>77</v>
      </c>
      <c r="AY116" s="16" t="s">
        <v>138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6" t="s">
        <v>75</v>
      </c>
      <c r="BK116" s="138">
        <f>ROUND(I116*H116,2)</f>
        <v>0</v>
      </c>
      <c r="BL116" s="16" t="s">
        <v>145</v>
      </c>
      <c r="BM116" s="137" t="s">
        <v>649</v>
      </c>
    </row>
    <row r="117" spans="2:65" s="1" customFormat="1">
      <c r="B117" s="28"/>
      <c r="D117" s="139" t="s">
        <v>147</v>
      </c>
      <c r="F117" s="140" t="s">
        <v>648</v>
      </c>
      <c r="L117" s="28"/>
      <c r="M117" s="141"/>
      <c r="T117" s="49"/>
      <c r="AT117" s="16" t="s">
        <v>147</v>
      </c>
      <c r="AU117" s="16" t="s">
        <v>77</v>
      </c>
    </row>
    <row r="118" spans="2:65" s="1" customFormat="1" ht="24.15" customHeight="1">
      <c r="B118" s="126"/>
      <c r="C118" s="127" t="s">
        <v>186</v>
      </c>
      <c r="D118" s="127" t="s">
        <v>140</v>
      </c>
      <c r="E118" s="128" t="s">
        <v>650</v>
      </c>
      <c r="F118" s="129" t="s">
        <v>651</v>
      </c>
      <c r="G118" s="130" t="s">
        <v>445</v>
      </c>
      <c r="H118" s="131">
        <v>10</v>
      </c>
      <c r="I118" s="132"/>
      <c r="J118" s="132">
        <f>ROUND(I118*H118,2)</f>
        <v>0</v>
      </c>
      <c r="K118" s="129" t="s">
        <v>144</v>
      </c>
      <c r="L118" s="28"/>
      <c r="M118" s="133" t="s">
        <v>3</v>
      </c>
      <c r="N118" s="134" t="s">
        <v>39</v>
      </c>
      <c r="O118" s="135">
        <v>0.45200000000000001</v>
      </c>
      <c r="P118" s="135">
        <f>O118*H118</f>
        <v>4.5200000000000005</v>
      </c>
      <c r="Q118" s="135">
        <v>0.32252999999999998</v>
      </c>
      <c r="R118" s="135">
        <f>Q118*H118</f>
        <v>3.2252999999999998</v>
      </c>
      <c r="S118" s="135">
        <v>0</v>
      </c>
      <c r="T118" s="136">
        <f>S118*H118</f>
        <v>0</v>
      </c>
      <c r="AR118" s="137" t="s">
        <v>145</v>
      </c>
      <c r="AT118" s="137" t="s">
        <v>140</v>
      </c>
      <c r="AU118" s="137" t="s">
        <v>77</v>
      </c>
      <c r="AY118" s="16" t="s">
        <v>138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6" t="s">
        <v>75</v>
      </c>
      <c r="BK118" s="138">
        <f>ROUND(I118*H118,2)</f>
        <v>0</v>
      </c>
      <c r="BL118" s="16" t="s">
        <v>145</v>
      </c>
      <c r="BM118" s="137" t="s">
        <v>652</v>
      </c>
    </row>
    <row r="119" spans="2:65" s="1" customFormat="1" ht="38.4">
      <c r="B119" s="28"/>
      <c r="D119" s="139" t="s">
        <v>147</v>
      </c>
      <c r="F119" s="140" t="s">
        <v>653</v>
      </c>
      <c r="L119" s="28"/>
      <c r="M119" s="141"/>
      <c r="T119" s="49"/>
      <c r="AT119" s="16" t="s">
        <v>147</v>
      </c>
      <c r="AU119" s="16" t="s">
        <v>77</v>
      </c>
    </row>
    <row r="120" spans="2:65" s="1" customFormat="1">
      <c r="B120" s="28"/>
      <c r="D120" s="142" t="s">
        <v>149</v>
      </c>
      <c r="F120" s="143" t="s">
        <v>654</v>
      </c>
      <c r="L120" s="28"/>
      <c r="M120" s="141"/>
      <c r="T120" s="49"/>
      <c r="AT120" s="16" t="s">
        <v>149</v>
      </c>
      <c r="AU120" s="16" t="s">
        <v>77</v>
      </c>
    </row>
    <row r="121" spans="2:65" s="1" customFormat="1" ht="16.5" customHeight="1">
      <c r="B121" s="126"/>
      <c r="C121" s="154" t="s">
        <v>192</v>
      </c>
      <c r="D121" s="154" t="s">
        <v>366</v>
      </c>
      <c r="E121" s="155" t="s">
        <v>655</v>
      </c>
      <c r="F121" s="156" t="s">
        <v>656</v>
      </c>
      <c r="G121" s="157" t="s">
        <v>445</v>
      </c>
      <c r="H121" s="158">
        <v>10.1</v>
      </c>
      <c r="I121" s="159"/>
      <c r="J121" s="159">
        <f>ROUND(I121*H121,2)</f>
        <v>0</v>
      </c>
      <c r="K121" s="156" t="s">
        <v>144</v>
      </c>
      <c r="L121" s="160"/>
      <c r="M121" s="161" t="s">
        <v>3</v>
      </c>
      <c r="N121" s="162" t="s">
        <v>39</v>
      </c>
      <c r="O121" s="135">
        <v>0</v>
      </c>
      <c r="P121" s="135">
        <f>O121*H121</f>
        <v>0</v>
      </c>
      <c r="Q121" s="135">
        <v>0.24</v>
      </c>
      <c r="R121" s="135">
        <f>Q121*H121</f>
        <v>2.4239999999999999</v>
      </c>
      <c r="S121" s="135">
        <v>0</v>
      </c>
      <c r="T121" s="136">
        <f>S121*H121</f>
        <v>0</v>
      </c>
      <c r="AR121" s="137" t="s">
        <v>186</v>
      </c>
      <c r="AT121" s="137" t="s">
        <v>366</v>
      </c>
      <c r="AU121" s="137" t="s">
        <v>77</v>
      </c>
      <c r="AY121" s="16" t="s">
        <v>138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6" t="s">
        <v>75</v>
      </c>
      <c r="BK121" s="138">
        <f>ROUND(I121*H121,2)</f>
        <v>0</v>
      </c>
      <c r="BL121" s="16" t="s">
        <v>145</v>
      </c>
      <c r="BM121" s="137" t="s">
        <v>657</v>
      </c>
    </row>
    <row r="122" spans="2:65" s="1" customFormat="1">
      <c r="B122" s="28"/>
      <c r="D122" s="139" t="s">
        <v>147</v>
      </c>
      <c r="F122" s="140" t="s">
        <v>656</v>
      </c>
      <c r="L122" s="28"/>
      <c r="M122" s="141"/>
      <c r="T122" s="49"/>
      <c r="AT122" s="16" t="s">
        <v>147</v>
      </c>
      <c r="AU122" s="16" t="s">
        <v>77</v>
      </c>
    </row>
    <row r="123" spans="2:65" s="12" customFormat="1">
      <c r="B123" s="144"/>
      <c r="D123" s="139" t="s">
        <v>292</v>
      </c>
      <c r="E123" s="149" t="s">
        <v>3</v>
      </c>
      <c r="F123" s="145" t="s">
        <v>658</v>
      </c>
      <c r="H123" s="146">
        <v>10.1</v>
      </c>
      <c r="L123" s="144"/>
      <c r="M123" s="147"/>
      <c r="T123" s="148"/>
      <c r="AT123" s="149" t="s">
        <v>292</v>
      </c>
      <c r="AU123" s="149" t="s">
        <v>77</v>
      </c>
      <c r="AV123" s="12" t="s">
        <v>77</v>
      </c>
      <c r="AW123" s="12" t="s">
        <v>30</v>
      </c>
      <c r="AX123" s="12" t="s">
        <v>75</v>
      </c>
      <c r="AY123" s="149" t="s">
        <v>138</v>
      </c>
    </row>
    <row r="124" spans="2:65" s="1" customFormat="1" ht="16.5" customHeight="1">
      <c r="B124" s="126"/>
      <c r="C124" s="127" t="s">
        <v>198</v>
      </c>
      <c r="D124" s="127" t="s">
        <v>140</v>
      </c>
      <c r="E124" s="128" t="s">
        <v>659</v>
      </c>
      <c r="F124" s="129" t="s">
        <v>660</v>
      </c>
      <c r="G124" s="130" t="s">
        <v>661</v>
      </c>
      <c r="H124" s="131">
        <v>1</v>
      </c>
      <c r="I124" s="132"/>
      <c r="J124" s="132">
        <f>ROUND(I124*H124,2)</f>
        <v>0</v>
      </c>
      <c r="K124" s="129" t="s">
        <v>3</v>
      </c>
      <c r="L124" s="28"/>
      <c r="M124" s="133" t="s">
        <v>3</v>
      </c>
      <c r="N124" s="134" t="s">
        <v>39</v>
      </c>
      <c r="O124" s="135">
        <v>0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145</v>
      </c>
      <c r="AT124" s="137" t="s">
        <v>140</v>
      </c>
      <c r="AU124" s="137" t="s">
        <v>77</v>
      </c>
      <c r="AY124" s="16" t="s">
        <v>138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6" t="s">
        <v>75</v>
      </c>
      <c r="BK124" s="138">
        <f>ROUND(I124*H124,2)</f>
        <v>0</v>
      </c>
      <c r="BL124" s="16" t="s">
        <v>145</v>
      </c>
      <c r="BM124" s="137" t="s">
        <v>662</v>
      </c>
    </row>
    <row r="125" spans="2:65" s="1" customFormat="1">
      <c r="B125" s="28"/>
      <c r="D125" s="139" t="s">
        <v>147</v>
      </c>
      <c r="F125" s="140" t="s">
        <v>660</v>
      </c>
      <c r="L125" s="28"/>
      <c r="M125" s="141"/>
      <c r="T125" s="49"/>
      <c r="AT125" s="16" t="s">
        <v>147</v>
      </c>
      <c r="AU125" s="16" t="s">
        <v>77</v>
      </c>
    </row>
    <row r="126" spans="2:65" s="12" customFormat="1">
      <c r="B126" s="144"/>
      <c r="D126" s="139" t="s">
        <v>292</v>
      </c>
      <c r="E126" s="149" t="s">
        <v>3</v>
      </c>
      <c r="F126" s="145" t="s">
        <v>663</v>
      </c>
      <c r="H126" s="146">
        <v>1</v>
      </c>
      <c r="L126" s="144"/>
      <c r="M126" s="147"/>
      <c r="T126" s="148"/>
      <c r="AT126" s="149" t="s">
        <v>292</v>
      </c>
      <c r="AU126" s="149" t="s">
        <v>77</v>
      </c>
      <c r="AV126" s="12" t="s">
        <v>77</v>
      </c>
      <c r="AW126" s="12" t="s">
        <v>30</v>
      </c>
      <c r="AX126" s="12" t="s">
        <v>75</v>
      </c>
      <c r="AY126" s="149" t="s">
        <v>138</v>
      </c>
    </row>
    <row r="127" spans="2:65" s="1" customFormat="1" ht="21.75" customHeight="1">
      <c r="B127" s="126"/>
      <c r="C127" s="127" t="s">
        <v>204</v>
      </c>
      <c r="D127" s="127" t="s">
        <v>140</v>
      </c>
      <c r="E127" s="128" t="s">
        <v>664</v>
      </c>
      <c r="F127" s="129" t="s">
        <v>665</v>
      </c>
      <c r="G127" s="130" t="s">
        <v>445</v>
      </c>
      <c r="H127" s="131">
        <v>11</v>
      </c>
      <c r="I127" s="132"/>
      <c r="J127" s="132">
        <f>ROUND(I127*H127,2)</f>
        <v>0</v>
      </c>
      <c r="K127" s="129" t="s">
        <v>144</v>
      </c>
      <c r="L127" s="28"/>
      <c r="M127" s="133" t="s">
        <v>3</v>
      </c>
      <c r="N127" s="134" t="s">
        <v>39</v>
      </c>
      <c r="O127" s="135">
        <v>6.5030000000000001</v>
      </c>
      <c r="P127" s="135">
        <f>O127*H127</f>
        <v>71.533000000000001</v>
      </c>
      <c r="Q127" s="135">
        <v>0</v>
      </c>
      <c r="R127" s="135">
        <f>Q127*H127</f>
        <v>0</v>
      </c>
      <c r="S127" s="135">
        <v>2.0550000000000002</v>
      </c>
      <c r="T127" s="136">
        <f>S127*H127</f>
        <v>22.605</v>
      </c>
      <c r="AR127" s="137" t="s">
        <v>145</v>
      </c>
      <c r="AT127" s="137" t="s">
        <v>140</v>
      </c>
      <c r="AU127" s="137" t="s">
        <v>77</v>
      </c>
      <c r="AY127" s="16" t="s">
        <v>138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6" t="s">
        <v>75</v>
      </c>
      <c r="BK127" s="138">
        <f>ROUND(I127*H127,2)</f>
        <v>0</v>
      </c>
      <c r="BL127" s="16" t="s">
        <v>145</v>
      </c>
      <c r="BM127" s="137" t="s">
        <v>666</v>
      </c>
    </row>
    <row r="128" spans="2:65" s="1" customFormat="1" ht="38.4">
      <c r="B128" s="28"/>
      <c r="D128" s="139" t="s">
        <v>147</v>
      </c>
      <c r="F128" s="140" t="s">
        <v>667</v>
      </c>
      <c r="L128" s="28"/>
      <c r="M128" s="141"/>
      <c r="T128" s="49"/>
      <c r="AT128" s="16" t="s">
        <v>147</v>
      </c>
      <c r="AU128" s="16" t="s">
        <v>77</v>
      </c>
    </row>
    <row r="129" spans="2:65" s="1" customFormat="1">
      <c r="B129" s="28"/>
      <c r="D129" s="142" t="s">
        <v>149</v>
      </c>
      <c r="F129" s="143" t="s">
        <v>668</v>
      </c>
      <c r="L129" s="28"/>
      <c r="M129" s="141"/>
      <c r="T129" s="49"/>
      <c r="AT129" s="16" t="s">
        <v>149</v>
      </c>
      <c r="AU129" s="16" t="s">
        <v>77</v>
      </c>
    </row>
    <row r="130" spans="2:65" s="11" customFormat="1" ht="22.8" customHeight="1">
      <c r="B130" s="115"/>
      <c r="D130" s="116" t="s">
        <v>67</v>
      </c>
      <c r="E130" s="124" t="s">
        <v>669</v>
      </c>
      <c r="F130" s="124" t="s">
        <v>670</v>
      </c>
      <c r="J130" s="125">
        <f>BK130</f>
        <v>0</v>
      </c>
      <c r="L130" s="115"/>
      <c r="M130" s="119"/>
      <c r="P130" s="120">
        <f>SUM(P131:P137)</f>
        <v>1.08504</v>
      </c>
      <c r="R130" s="120">
        <f>SUM(R131:R137)</f>
        <v>0</v>
      </c>
      <c r="T130" s="121">
        <f>SUM(T131:T137)</f>
        <v>0</v>
      </c>
      <c r="AR130" s="116" t="s">
        <v>75</v>
      </c>
      <c r="AT130" s="122" t="s">
        <v>67</v>
      </c>
      <c r="AU130" s="122" t="s">
        <v>75</v>
      </c>
      <c r="AY130" s="116" t="s">
        <v>138</v>
      </c>
      <c r="BK130" s="123">
        <f>SUM(BK131:BK137)</f>
        <v>0</v>
      </c>
    </row>
    <row r="131" spans="2:65" s="1" customFormat="1" ht="21.75" customHeight="1">
      <c r="B131" s="126"/>
      <c r="C131" s="127" t="s">
        <v>210</v>
      </c>
      <c r="D131" s="127" t="s">
        <v>140</v>
      </c>
      <c r="E131" s="128" t="s">
        <v>671</v>
      </c>
      <c r="F131" s="129" t="s">
        <v>672</v>
      </c>
      <c r="G131" s="130" t="s">
        <v>369</v>
      </c>
      <c r="H131" s="131">
        <v>22.605</v>
      </c>
      <c r="I131" s="132"/>
      <c r="J131" s="132">
        <f>ROUND(I131*H131,2)</f>
        <v>0</v>
      </c>
      <c r="K131" s="129" t="s">
        <v>144</v>
      </c>
      <c r="L131" s="28"/>
      <c r="M131" s="133" t="s">
        <v>3</v>
      </c>
      <c r="N131" s="134" t="s">
        <v>39</v>
      </c>
      <c r="O131" s="135">
        <v>0.03</v>
      </c>
      <c r="P131" s="135">
        <f>O131*H131</f>
        <v>0.67815000000000003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145</v>
      </c>
      <c r="AT131" s="137" t="s">
        <v>140</v>
      </c>
      <c r="AU131" s="137" t="s">
        <v>77</v>
      </c>
      <c r="AY131" s="16" t="s">
        <v>138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6" t="s">
        <v>75</v>
      </c>
      <c r="BK131" s="138">
        <f>ROUND(I131*H131,2)</f>
        <v>0</v>
      </c>
      <c r="BL131" s="16" t="s">
        <v>145</v>
      </c>
      <c r="BM131" s="137" t="s">
        <v>673</v>
      </c>
    </row>
    <row r="132" spans="2:65" s="1" customFormat="1" ht="28.8">
      <c r="B132" s="28"/>
      <c r="D132" s="139" t="s">
        <v>147</v>
      </c>
      <c r="F132" s="140" t="s">
        <v>674</v>
      </c>
      <c r="L132" s="28"/>
      <c r="M132" s="141"/>
      <c r="T132" s="49"/>
      <c r="AT132" s="16" t="s">
        <v>147</v>
      </c>
      <c r="AU132" s="16" t="s">
        <v>77</v>
      </c>
    </row>
    <row r="133" spans="2:65" s="1" customFormat="1">
      <c r="B133" s="28"/>
      <c r="D133" s="142" t="s">
        <v>149</v>
      </c>
      <c r="F133" s="143" t="s">
        <v>675</v>
      </c>
      <c r="L133" s="28"/>
      <c r="M133" s="141"/>
      <c r="T133" s="49"/>
      <c r="AT133" s="16" t="s">
        <v>149</v>
      </c>
      <c r="AU133" s="16" t="s">
        <v>77</v>
      </c>
    </row>
    <row r="134" spans="2:65" s="1" customFormat="1" ht="24.15" customHeight="1">
      <c r="B134" s="126"/>
      <c r="C134" s="127" t="s">
        <v>216</v>
      </c>
      <c r="D134" s="127" t="s">
        <v>140</v>
      </c>
      <c r="E134" s="128" t="s">
        <v>676</v>
      </c>
      <c r="F134" s="129" t="s">
        <v>677</v>
      </c>
      <c r="G134" s="130" t="s">
        <v>369</v>
      </c>
      <c r="H134" s="131">
        <v>203.44499999999999</v>
      </c>
      <c r="I134" s="132"/>
      <c r="J134" s="132">
        <f>ROUND(I134*H134,2)</f>
        <v>0</v>
      </c>
      <c r="K134" s="129" t="s">
        <v>144</v>
      </c>
      <c r="L134" s="28"/>
      <c r="M134" s="133" t="s">
        <v>3</v>
      </c>
      <c r="N134" s="134" t="s">
        <v>39</v>
      </c>
      <c r="O134" s="135">
        <v>2E-3</v>
      </c>
      <c r="P134" s="135">
        <f>O134*H134</f>
        <v>0.40688999999999997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145</v>
      </c>
      <c r="AT134" s="137" t="s">
        <v>140</v>
      </c>
      <c r="AU134" s="137" t="s">
        <v>77</v>
      </c>
      <c r="AY134" s="16" t="s">
        <v>138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6" t="s">
        <v>75</v>
      </c>
      <c r="BK134" s="138">
        <f>ROUND(I134*H134,2)</f>
        <v>0</v>
      </c>
      <c r="BL134" s="16" t="s">
        <v>145</v>
      </c>
      <c r="BM134" s="137" t="s">
        <v>678</v>
      </c>
    </row>
    <row r="135" spans="2:65" s="1" customFormat="1" ht="28.8">
      <c r="B135" s="28"/>
      <c r="D135" s="139" t="s">
        <v>147</v>
      </c>
      <c r="F135" s="140" t="s">
        <v>679</v>
      </c>
      <c r="L135" s="28"/>
      <c r="M135" s="141"/>
      <c r="T135" s="49"/>
      <c r="AT135" s="16" t="s">
        <v>147</v>
      </c>
      <c r="AU135" s="16" t="s">
        <v>77</v>
      </c>
    </row>
    <row r="136" spans="2:65" s="1" customFormat="1">
      <c r="B136" s="28"/>
      <c r="D136" s="142" t="s">
        <v>149</v>
      </c>
      <c r="F136" s="143" t="s">
        <v>680</v>
      </c>
      <c r="L136" s="28"/>
      <c r="M136" s="141"/>
      <c r="T136" s="49"/>
      <c r="AT136" s="16" t="s">
        <v>149</v>
      </c>
      <c r="AU136" s="16" t="s">
        <v>77</v>
      </c>
    </row>
    <row r="137" spans="2:65" s="12" customFormat="1">
      <c r="B137" s="144"/>
      <c r="D137" s="139" t="s">
        <v>292</v>
      </c>
      <c r="E137" s="149" t="s">
        <v>3</v>
      </c>
      <c r="F137" s="145" t="s">
        <v>681</v>
      </c>
      <c r="H137" s="146">
        <v>203.44499999999999</v>
      </c>
      <c r="L137" s="144"/>
      <c r="M137" s="147"/>
      <c r="T137" s="148"/>
      <c r="AT137" s="149" t="s">
        <v>292</v>
      </c>
      <c r="AU137" s="149" t="s">
        <v>77</v>
      </c>
      <c r="AV137" s="12" t="s">
        <v>77</v>
      </c>
      <c r="AW137" s="12" t="s">
        <v>30</v>
      </c>
      <c r="AX137" s="12" t="s">
        <v>75</v>
      </c>
      <c r="AY137" s="149" t="s">
        <v>138</v>
      </c>
    </row>
    <row r="138" spans="2:65" s="11" customFormat="1" ht="22.8" customHeight="1">
      <c r="B138" s="115"/>
      <c r="D138" s="116" t="s">
        <v>67</v>
      </c>
      <c r="E138" s="124" t="s">
        <v>564</v>
      </c>
      <c r="F138" s="124" t="s">
        <v>565</v>
      </c>
      <c r="J138" s="125">
        <f>BK138</f>
        <v>0</v>
      </c>
      <c r="L138" s="115"/>
      <c r="M138" s="119"/>
      <c r="P138" s="120">
        <f>SUM(P139:P141)</f>
        <v>1.6318500000000002</v>
      </c>
      <c r="R138" s="120">
        <f>SUM(R139:R141)</f>
        <v>0</v>
      </c>
      <c r="T138" s="121">
        <f>SUM(T139:T141)</f>
        <v>0</v>
      </c>
      <c r="AR138" s="116" t="s">
        <v>75</v>
      </c>
      <c r="AT138" s="122" t="s">
        <v>67</v>
      </c>
      <c r="AU138" s="122" t="s">
        <v>75</v>
      </c>
      <c r="AY138" s="116" t="s">
        <v>138</v>
      </c>
      <c r="BK138" s="123">
        <f>SUM(BK139:BK141)</f>
        <v>0</v>
      </c>
    </row>
    <row r="139" spans="2:65" s="1" customFormat="1" ht="33" customHeight="1">
      <c r="B139" s="126"/>
      <c r="C139" s="127" t="s">
        <v>222</v>
      </c>
      <c r="D139" s="127" t="s">
        <v>140</v>
      </c>
      <c r="E139" s="128" t="s">
        <v>567</v>
      </c>
      <c r="F139" s="129" t="s">
        <v>568</v>
      </c>
      <c r="G139" s="130" t="s">
        <v>369</v>
      </c>
      <c r="H139" s="131">
        <v>24.725000000000001</v>
      </c>
      <c r="I139" s="132"/>
      <c r="J139" s="132">
        <f>ROUND(I139*H139,2)</f>
        <v>0</v>
      </c>
      <c r="K139" s="129" t="s">
        <v>144</v>
      </c>
      <c r="L139" s="28"/>
      <c r="M139" s="133" t="s">
        <v>3</v>
      </c>
      <c r="N139" s="134" t="s">
        <v>39</v>
      </c>
      <c r="O139" s="135">
        <v>6.6000000000000003E-2</v>
      </c>
      <c r="P139" s="135">
        <f>O139*H139</f>
        <v>1.6318500000000002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145</v>
      </c>
      <c r="AT139" s="137" t="s">
        <v>140</v>
      </c>
      <c r="AU139" s="137" t="s">
        <v>77</v>
      </c>
      <c r="AY139" s="16" t="s">
        <v>138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6" t="s">
        <v>75</v>
      </c>
      <c r="BK139" s="138">
        <f>ROUND(I139*H139,2)</f>
        <v>0</v>
      </c>
      <c r="BL139" s="16" t="s">
        <v>145</v>
      </c>
      <c r="BM139" s="137" t="s">
        <v>682</v>
      </c>
    </row>
    <row r="140" spans="2:65" s="1" customFormat="1" ht="28.8">
      <c r="B140" s="28"/>
      <c r="D140" s="139" t="s">
        <v>147</v>
      </c>
      <c r="F140" s="140" t="s">
        <v>570</v>
      </c>
      <c r="L140" s="28"/>
      <c r="M140" s="141"/>
      <c r="T140" s="49"/>
      <c r="AT140" s="16" t="s">
        <v>147</v>
      </c>
      <c r="AU140" s="16" t="s">
        <v>77</v>
      </c>
    </row>
    <row r="141" spans="2:65" s="1" customFormat="1">
      <c r="B141" s="28"/>
      <c r="D141" s="142" t="s">
        <v>149</v>
      </c>
      <c r="F141" s="143" t="s">
        <v>571</v>
      </c>
      <c r="L141" s="28"/>
      <c r="M141" s="169"/>
      <c r="N141" s="170"/>
      <c r="O141" s="170"/>
      <c r="P141" s="170"/>
      <c r="Q141" s="170"/>
      <c r="R141" s="170"/>
      <c r="S141" s="170"/>
      <c r="T141" s="171"/>
      <c r="AT141" s="16" t="s">
        <v>149</v>
      </c>
      <c r="AU141" s="16" t="s">
        <v>77</v>
      </c>
    </row>
    <row r="142" spans="2:65" s="1" customFormat="1" ht="6.9" customHeight="1">
      <c r="B142" s="37"/>
      <c r="C142" s="38"/>
      <c r="D142" s="38"/>
      <c r="E142" s="38"/>
      <c r="F142" s="38"/>
      <c r="G142" s="38"/>
      <c r="H142" s="38"/>
      <c r="I142" s="38"/>
      <c r="J142" s="38"/>
      <c r="K142" s="38"/>
      <c r="L142" s="28"/>
    </row>
  </sheetData>
  <autoFilter ref="C89:K141" xr:uid="{00000000-0009-0000-0000-000005000000}"/>
  <mergeCells count="11">
    <mergeCell ref="L2:V2"/>
    <mergeCell ref="E52:H52"/>
    <mergeCell ref="E54:H54"/>
    <mergeCell ref="E78:H78"/>
    <mergeCell ref="E80:H80"/>
    <mergeCell ref="E82:H82"/>
    <mergeCell ref="E7:H7"/>
    <mergeCell ref="E9:H9"/>
    <mergeCell ref="E11:H11"/>
    <mergeCell ref="E29:H29"/>
    <mergeCell ref="E50:H50"/>
  </mergeCells>
  <hyperlinks>
    <hyperlink ref="F95" r:id="rId1" xr:uid="{00000000-0004-0000-0500-000000000000}"/>
    <hyperlink ref="F99" r:id="rId2" xr:uid="{00000000-0004-0000-0500-000001000000}"/>
    <hyperlink ref="F103" r:id="rId3" xr:uid="{00000000-0004-0000-0500-000002000000}"/>
    <hyperlink ref="F106" r:id="rId4" xr:uid="{00000000-0004-0000-0500-000003000000}"/>
    <hyperlink ref="F111" r:id="rId5" xr:uid="{00000000-0004-0000-0500-000004000000}"/>
    <hyperlink ref="F115" r:id="rId6" xr:uid="{00000000-0004-0000-0500-000005000000}"/>
    <hyperlink ref="F120" r:id="rId7" xr:uid="{00000000-0004-0000-0500-000006000000}"/>
    <hyperlink ref="F129" r:id="rId8" xr:uid="{00000000-0004-0000-0500-000007000000}"/>
    <hyperlink ref="F133" r:id="rId9" xr:uid="{00000000-0004-0000-0500-000008000000}"/>
    <hyperlink ref="F136" r:id="rId10" xr:uid="{00000000-0004-0000-0500-000009000000}"/>
    <hyperlink ref="F141" r:id="rId11" xr:uid="{00000000-0004-0000-05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00"/>
  <sheetViews>
    <sheetView showGridLines="0" topLeftCell="A82" workbookViewId="0">
      <selection activeCell="I91" sqref="I91:I9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6" t="s">
        <v>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101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298" t="str">
        <f>'Rekapitulace stavby'!K6</f>
        <v>Cyklostezka Šluknov - Fukov - II.etapa</v>
      </c>
      <c r="F7" s="299"/>
      <c r="G7" s="299"/>
      <c r="H7" s="299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298" t="s">
        <v>618</v>
      </c>
      <c r="F9" s="297"/>
      <c r="G9" s="297"/>
      <c r="H9" s="297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5" t="s">
        <v>683</v>
      </c>
      <c r="F11" s="297"/>
      <c r="G11" s="297"/>
      <c r="H11" s="2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4. 9. 2023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359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620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5" t="s">
        <v>3</v>
      </c>
      <c r="F29" s="275"/>
      <c r="G29" s="275"/>
      <c r="H29" s="275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ROUND(J88,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ROUND((SUM(BE88:BE99)),  2)</f>
        <v>0</v>
      </c>
      <c r="I35" s="89">
        <v>0.21</v>
      </c>
      <c r="J35" s="79">
        <f>ROUND(((SUM(BE88:BE99))*I35),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ROUND((SUM(BF88:BF99)),  2)</f>
        <v>0</v>
      </c>
      <c r="I36" s="89">
        <v>0.15</v>
      </c>
      <c r="J36" s="79">
        <f>ROUND(((SUM(BF88:BF99))*I36),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ROUND((SUM(BG88:BG99)),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ROUND((SUM(BH88:BH99)),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ROUND((SUM(BI88:BI99)),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298" t="str">
        <f>E7</f>
        <v>Cyklostezka Šluknov - Fukov - II.etapa</v>
      </c>
      <c r="F50" s="299"/>
      <c r="G50" s="299"/>
      <c r="H50" s="299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298" t="s">
        <v>618</v>
      </c>
      <c r="F52" s="297"/>
      <c r="G52" s="297"/>
      <c r="H52" s="297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5" t="str">
        <f>E11</f>
        <v>03b - Nepřímé náklady</v>
      </c>
      <c r="F54" s="297"/>
      <c r="G54" s="297"/>
      <c r="H54" s="297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4. 9. 2023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>VPH s.r.o.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>ing.Žílová Helena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J88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121</v>
      </c>
      <c r="E64" s="101"/>
      <c r="F64" s="101"/>
      <c r="G64" s="101"/>
      <c r="H64" s="101"/>
      <c r="I64" s="101"/>
      <c r="J64" s="102">
        <f>J89</f>
        <v>0</v>
      </c>
      <c r="L64" s="99"/>
    </row>
    <row r="65" spans="2:12" s="9" customFormat="1" ht="19.95" customHeight="1">
      <c r="B65" s="103"/>
      <c r="D65" s="104" t="s">
        <v>122</v>
      </c>
      <c r="E65" s="105"/>
      <c r="F65" s="105"/>
      <c r="G65" s="105"/>
      <c r="H65" s="105"/>
      <c r="I65" s="105"/>
      <c r="J65" s="106">
        <f>J90</f>
        <v>0</v>
      </c>
      <c r="L65" s="103"/>
    </row>
    <row r="66" spans="2:12" s="9" customFormat="1" ht="19.95" customHeight="1">
      <c r="B66" s="103"/>
      <c r="D66" s="104" t="s">
        <v>621</v>
      </c>
      <c r="E66" s="105"/>
      <c r="F66" s="105"/>
      <c r="G66" s="105"/>
      <c r="H66" s="105"/>
      <c r="I66" s="105"/>
      <c r="J66" s="106">
        <f>J95</f>
        <v>0</v>
      </c>
      <c r="L66" s="103"/>
    </row>
    <row r="67" spans="2:12" s="1" customFormat="1" ht="21.75" customHeight="1">
      <c r="B67" s="28"/>
      <c r="L67" s="28"/>
    </row>
    <row r="68" spans="2:12" s="1" customFormat="1" ht="6.9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8"/>
    </row>
    <row r="72" spans="2:12" s="1" customFormat="1" ht="6.9" customHeight="1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8"/>
    </row>
    <row r="73" spans="2:12" s="1" customFormat="1" ht="24.9" customHeight="1">
      <c r="B73" s="28"/>
      <c r="C73" s="20" t="s">
        <v>123</v>
      </c>
      <c r="L73" s="28"/>
    </row>
    <row r="74" spans="2:12" s="1" customFormat="1" ht="6.9" customHeight="1">
      <c r="B74" s="28"/>
      <c r="L74" s="28"/>
    </row>
    <row r="75" spans="2:12" s="1" customFormat="1" ht="12" customHeight="1">
      <c r="B75" s="28"/>
      <c r="C75" s="25" t="s">
        <v>15</v>
      </c>
      <c r="L75" s="28"/>
    </row>
    <row r="76" spans="2:12" s="1" customFormat="1" ht="16.5" customHeight="1">
      <c r="B76" s="28"/>
      <c r="E76" s="298" t="str">
        <f>E7</f>
        <v>Cyklostezka Šluknov - Fukov - II.etapa</v>
      </c>
      <c r="F76" s="299"/>
      <c r="G76" s="299"/>
      <c r="H76" s="299"/>
      <c r="L76" s="28"/>
    </row>
    <row r="77" spans="2:12" ht="12" customHeight="1">
      <c r="B77" s="19"/>
      <c r="C77" s="25" t="s">
        <v>113</v>
      </c>
      <c r="L77" s="19"/>
    </row>
    <row r="78" spans="2:12" s="1" customFormat="1" ht="16.5" customHeight="1">
      <c r="B78" s="28"/>
      <c r="E78" s="298" t="s">
        <v>618</v>
      </c>
      <c r="F78" s="297"/>
      <c r="G78" s="297"/>
      <c r="H78" s="297"/>
      <c r="L78" s="28"/>
    </row>
    <row r="79" spans="2:12" s="1" customFormat="1" ht="12" customHeight="1">
      <c r="B79" s="28"/>
      <c r="C79" s="25" t="s">
        <v>115</v>
      </c>
      <c r="L79" s="28"/>
    </row>
    <row r="80" spans="2:12" s="1" customFormat="1" ht="16.5" customHeight="1">
      <c r="B80" s="28"/>
      <c r="E80" s="265" t="str">
        <f>E11</f>
        <v>03b - Nepřímé náklady</v>
      </c>
      <c r="F80" s="297"/>
      <c r="G80" s="297"/>
      <c r="H80" s="297"/>
      <c r="L80" s="28"/>
    </row>
    <row r="81" spans="2:65" s="1" customFormat="1" ht="6.9" customHeight="1">
      <c r="B81" s="28"/>
      <c r="L81" s="28"/>
    </row>
    <row r="82" spans="2:65" s="1" customFormat="1" ht="12" customHeight="1">
      <c r="B82" s="28"/>
      <c r="C82" s="25" t="s">
        <v>19</v>
      </c>
      <c r="F82" s="23" t="str">
        <f>F14</f>
        <v>Šluknov</v>
      </c>
      <c r="I82" s="25" t="s">
        <v>21</v>
      </c>
      <c r="J82" s="45" t="str">
        <f>IF(J14="","",J14)</f>
        <v>4. 9. 2023</v>
      </c>
      <c r="L82" s="28"/>
    </row>
    <row r="83" spans="2:65" s="1" customFormat="1" ht="6.9" customHeight="1">
      <c r="B83" s="28"/>
      <c r="L83" s="28"/>
    </row>
    <row r="84" spans="2:65" s="1" customFormat="1" ht="15.15" customHeight="1">
      <c r="B84" s="28"/>
      <c r="C84" s="25" t="s">
        <v>23</v>
      </c>
      <c r="F84" s="23" t="str">
        <f>E17</f>
        <v>Město Šluknov</v>
      </c>
      <c r="I84" s="25" t="s">
        <v>29</v>
      </c>
      <c r="J84" s="26" t="str">
        <f>E23</f>
        <v>VPH s.r.o.</v>
      </c>
      <c r="L84" s="28"/>
    </row>
    <row r="85" spans="2:65" s="1" customFormat="1" ht="15.15" customHeight="1">
      <c r="B85" s="28"/>
      <c r="C85" s="25" t="s">
        <v>27</v>
      </c>
      <c r="F85" s="23" t="str">
        <f>IF(E20="","",E20)</f>
        <v xml:space="preserve"> </v>
      </c>
      <c r="I85" s="25" t="s">
        <v>31</v>
      </c>
      <c r="J85" s="26" t="str">
        <f>E26</f>
        <v>ing.Žílová Helena</v>
      </c>
      <c r="L85" s="28"/>
    </row>
    <row r="86" spans="2:65" s="1" customFormat="1" ht="10.35" customHeight="1">
      <c r="B86" s="28"/>
      <c r="L86" s="28"/>
    </row>
    <row r="87" spans="2:65" s="10" customFormat="1" ht="29.25" customHeight="1">
      <c r="B87" s="107"/>
      <c r="C87" s="108" t="s">
        <v>124</v>
      </c>
      <c r="D87" s="109" t="s">
        <v>53</v>
      </c>
      <c r="E87" s="109" t="s">
        <v>49</v>
      </c>
      <c r="F87" s="109" t="s">
        <v>50</v>
      </c>
      <c r="G87" s="109" t="s">
        <v>125</v>
      </c>
      <c r="H87" s="109" t="s">
        <v>126</v>
      </c>
      <c r="I87" s="109" t="s">
        <v>127</v>
      </c>
      <c r="J87" s="109" t="s">
        <v>119</v>
      </c>
      <c r="K87" s="110" t="s">
        <v>128</v>
      </c>
      <c r="L87" s="107"/>
      <c r="M87" s="52" t="s">
        <v>3</v>
      </c>
      <c r="N87" s="53" t="s">
        <v>38</v>
      </c>
      <c r="O87" s="53" t="s">
        <v>129</v>
      </c>
      <c r="P87" s="53" t="s">
        <v>130</v>
      </c>
      <c r="Q87" s="53" t="s">
        <v>131</v>
      </c>
      <c r="R87" s="53" t="s">
        <v>132</v>
      </c>
      <c r="S87" s="53" t="s">
        <v>133</v>
      </c>
      <c r="T87" s="54" t="s">
        <v>134</v>
      </c>
    </row>
    <row r="88" spans="2:65" s="1" customFormat="1" ht="22.8" customHeight="1">
      <c r="B88" s="28"/>
      <c r="C88" s="57" t="s">
        <v>135</v>
      </c>
      <c r="J88" s="111">
        <f>BK88</f>
        <v>0</v>
      </c>
      <c r="L88" s="28"/>
      <c r="M88" s="55"/>
      <c r="N88" s="46"/>
      <c r="O88" s="46"/>
      <c r="P88" s="112">
        <f>P89</f>
        <v>0</v>
      </c>
      <c r="Q88" s="46"/>
      <c r="R88" s="112">
        <f>R89</f>
        <v>0</v>
      </c>
      <c r="S88" s="46"/>
      <c r="T88" s="113">
        <f>T89</f>
        <v>0</v>
      </c>
      <c r="AT88" s="16" t="s">
        <v>67</v>
      </c>
      <c r="AU88" s="16" t="s">
        <v>120</v>
      </c>
      <c r="BK88" s="114">
        <f>BK89</f>
        <v>0</v>
      </c>
    </row>
    <row r="89" spans="2:65" s="11" customFormat="1" ht="25.95" customHeight="1">
      <c r="B89" s="115"/>
      <c r="D89" s="116" t="s">
        <v>67</v>
      </c>
      <c r="E89" s="117" t="s">
        <v>136</v>
      </c>
      <c r="F89" s="117" t="s">
        <v>137</v>
      </c>
      <c r="J89" s="118">
        <f>BK89</f>
        <v>0</v>
      </c>
      <c r="L89" s="115"/>
      <c r="M89" s="119"/>
      <c r="P89" s="120">
        <f>P90+P95</f>
        <v>0</v>
      </c>
      <c r="R89" s="120">
        <f>R90+R95</f>
        <v>0</v>
      </c>
      <c r="T89" s="121">
        <f>T90+T95</f>
        <v>0</v>
      </c>
      <c r="AR89" s="116" t="s">
        <v>75</v>
      </c>
      <c r="AT89" s="122" t="s">
        <v>67</v>
      </c>
      <c r="AU89" s="122" t="s">
        <v>68</v>
      </c>
      <c r="AY89" s="116" t="s">
        <v>138</v>
      </c>
      <c r="BK89" s="123">
        <f>BK90+BK95</f>
        <v>0</v>
      </c>
    </row>
    <row r="90" spans="2:65" s="11" customFormat="1" ht="22.8" customHeight="1">
      <c r="B90" s="115"/>
      <c r="D90" s="116" t="s">
        <v>67</v>
      </c>
      <c r="E90" s="124" t="s">
        <v>75</v>
      </c>
      <c r="F90" s="124" t="s">
        <v>139</v>
      </c>
      <c r="J90" s="125">
        <f>BK90</f>
        <v>0</v>
      </c>
      <c r="L90" s="115"/>
      <c r="M90" s="119"/>
      <c r="P90" s="120">
        <f>SUM(P91:P94)</f>
        <v>0</v>
      </c>
      <c r="R90" s="120">
        <f>SUM(R91:R94)</f>
        <v>0</v>
      </c>
      <c r="T90" s="121">
        <f>SUM(T91:T94)</f>
        <v>0</v>
      </c>
      <c r="AR90" s="116" t="s">
        <v>75</v>
      </c>
      <c r="AT90" s="122" t="s">
        <v>67</v>
      </c>
      <c r="AU90" s="122" t="s">
        <v>75</v>
      </c>
      <c r="AY90" s="116" t="s">
        <v>138</v>
      </c>
      <c r="BK90" s="123">
        <f>SUM(BK91:BK94)</f>
        <v>0</v>
      </c>
    </row>
    <row r="91" spans="2:65" s="1" customFormat="1" ht="24.15" customHeight="1">
      <c r="B91" s="126"/>
      <c r="C91" s="127" t="s">
        <v>77</v>
      </c>
      <c r="D91" s="127" t="s">
        <v>140</v>
      </c>
      <c r="E91" s="128" t="s">
        <v>684</v>
      </c>
      <c r="F91" s="129" t="s">
        <v>685</v>
      </c>
      <c r="G91" s="130" t="s">
        <v>369</v>
      </c>
      <c r="H91" s="131">
        <v>8.4459999999999997</v>
      </c>
      <c r="I91" s="132"/>
      <c r="J91" s="132">
        <f>ROUND(I91*H91,2)</f>
        <v>0</v>
      </c>
      <c r="K91" s="129" t="s">
        <v>144</v>
      </c>
      <c r="L91" s="28"/>
      <c r="M91" s="133" t="s">
        <v>3</v>
      </c>
      <c r="N91" s="134" t="s">
        <v>39</v>
      </c>
      <c r="O91" s="135">
        <v>0</v>
      </c>
      <c r="P91" s="135">
        <f>O91*H91</f>
        <v>0</v>
      </c>
      <c r="Q91" s="135">
        <v>0</v>
      </c>
      <c r="R91" s="135">
        <f>Q91*H91</f>
        <v>0</v>
      </c>
      <c r="S91" s="135">
        <v>0</v>
      </c>
      <c r="T91" s="136">
        <f>S91*H91</f>
        <v>0</v>
      </c>
      <c r="AR91" s="137" t="s">
        <v>145</v>
      </c>
      <c r="AT91" s="137" t="s">
        <v>140</v>
      </c>
      <c r="AU91" s="137" t="s">
        <v>77</v>
      </c>
      <c r="AY91" s="16" t="s">
        <v>138</v>
      </c>
      <c r="BE91" s="138">
        <f>IF(N91="základní",J91,0)</f>
        <v>0</v>
      </c>
      <c r="BF91" s="138">
        <f>IF(N91="snížená",J91,0)</f>
        <v>0</v>
      </c>
      <c r="BG91" s="138">
        <f>IF(N91="zákl. přenesená",J91,0)</f>
        <v>0</v>
      </c>
      <c r="BH91" s="138">
        <f>IF(N91="sníž. přenesená",J91,0)</f>
        <v>0</v>
      </c>
      <c r="BI91" s="138">
        <f>IF(N91="nulová",J91,0)</f>
        <v>0</v>
      </c>
      <c r="BJ91" s="16" t="s">
        <v>75</v>
      </c>
      <c r="BK91" s="138">
        <f>ROUND(I91*H91,2)</f>
        <v>0</v>
      </c>
      <c r="BL91" s="16" t="s">
        <v>145</v>
      </c>
      <c r="BM91" s="137" t="s">
        <v>686</v>
      </c>
    </row>
    <row r="92" spans="2:65" s="1" customFormat="1" ht="28.8">
      <c r="B92" s="28"/>
      <c r="D92" s="139" t="s">
        <v>147</v>
      </c>
      <c r="F92" s="140" t="s">
        <v>687</v>
      </c>
      <c r="L92" s="28"/>
      <c r="M92" s="141"/>
      <c r="T92" s="49"/>
      <c r="AT92" s="16" t="s">
        <v>147</v>
      </c>
      <c r="AU92" s="16" t="s">
        <v>77</v>
      </c>
    </row>
    <row r="93" spans="2:65" s="1" customFormat="1">
      <c r="B93" s="28"/>
      <c r="D93" s="142" t="s">
        <v>149</v>
      </c>
      <c r="F93" s="143" t="s">
        <v>688</v>
      </c>
      <c r="L93" s="28"/>
      <c r="M93" s="141"/>
      <c r="T93" s="49"/>
      <c r="AT93" s="16" t="s">
        <v>149</v>
      </c>
      <c r="AU93" s="16" t="s">
        <v>77</v>
      </c>
    </row>
    <row r="94" spans="2:65" s="12" customFormat="1">
      <c r="B94" s="144"/>
      <c r="D94" s="139" t="s">
        <v>292</v>
      </c>
      <c r="E94" s="149" t="s">
        <v>3</v>
      </c>
      <c r="F94" s="145" t="s">
        <v>689</v>
      </c>
      <c r="H94" s="146">
        <v>8.4459999999999997</v>
      </c>
      <c r="L94" s="144"/>
      <c r="M94" s="147"/>
      <c r="T94" s="148"/>
      <c r="AT94" s="149" t="s">
        <v>292</v>
      </c>
      <c r="AU94" s="149" t="s">
        <v>77</v>
      </c>
      <c r="AV94" s="12" t="s">
        <v>77</v>
      </c>
      <c r="AW94" s="12" t="s">
        <v>30</v>
      </c>
      <c r="AX94" s="12" t="s">
        <v>75</v>
      </c>
      <c r="AY94" s="149" t="s">
        <v>138</v>
      </c>
    </row>
    <row r="95" spans="2:65" s="11" customFormat="1" ht="22.8" customHeight="1">
      <c r="B95" s="115"/>
      <c r="D95" s="116" t="s">
        <v>67</v>
      </c>
      <c r="E95" s="124" t="s">
        <v>669</v>
      </c>
      <c r="F95" s="124" t="s">
        <v>670</v>
      </c>
      <c r="J95" s="125">
        <f>BK95</f>
        <v>0</v>
      </c>
      <c r="L95" s="115"/>
      <c r="M95" s="119"/>
      <c r="P95" s="120">
        <f>SUM(P96:P99)</f>
        <v>0</v>
      </c>
      <c r="R95" s="120">
        <f>SUM(R96:R99)</f>
        <v>0</v>
      </c>
      <c r="T95" s="121">
        <f>SUM(T96:T99)</f>
        <v>0</v>
      </c>
      <c r="AR95" s="116" t="s">
        <v>75</v>
      </c>
      <c r="AT95" s="122" t="s">
        <v>67</v>
      </c>
      <c r="AU95" s="122" t="s">
        <v>75</v>
      </c>
      <c r="AY95" s="116" t="s">
        <v>138</v>
      </c>
      <c r="BK95" s="123">
        <f>SUM(BK96:BK99)</f>
        <v>0</v>
      </c>
    </row>
    <row r="96" spans="2:65" s="1" customFormat="1" ht="37.799999999999997" customHeight="1">
      <c r="B96" s="126"/>
      <c r="C96" s="127" t="s">
        <v>145</v>
      </c>
      <c r="D96" s="127" t="s">
        <v>140</v>
      </c>
      <c r="E96" s="128" t="s">
        <v>690</v>
      </c>
      <c r="F96" s="129" t="s">
        <v>691</v>
      </c>
      <c r="G96" s="130" t="s">
        <v>369</v>
      </c>
      <c r="H96" s="131">
        <v>22.605</v>
      </c>
      <c r="I96" s="132"/>
      <c r="J96" s="132">
        <f>ROUND(I96*H96,2)</f>
        <v>0</v>
      </c>
      <c r="K96" s="129" t="s">
        <v>144</v>
      </c>
      <c r="L96" s="28"/>
      <c r="M96" s="133" t="s">
        <v>3</v>
      </c>
      <c r="N96" s="134" t="s">
        <v>39</v>
      </c>
      <c r="O96" s="135">
        <v>0</v>
      </c>
      <c r="P96" s="135">
        <f>O96*H96</f>
        <v>0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145</v>
      </c>
      <c r="AT96" s="137" t="s">
        <v>140</v>
      </c>
      <c r="AU96" s="137" t="s">
        <v>77</v>
      </c>
      <c r="AY96" s="16" t="s">
        <v>138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6" t="s">
        <v>75</v>
      </c>
      <c r="BK96" s="138">
        <f>ROUND(I96*H96,2)</f>
        <v>0</v>
      </c>
      <c r="BL96" s="16" t="s">
        <v>145</v>
      </c>
      <c r="BM96" s="137" t="s">
        <v>692</v>
      </c>
    </row>
    <row r="97" spans="2:51" s="1" customFormat="1" ht="28.8">
      <c r="B97" s="28"/>
      <c r="D97" s="139" t="s">
        <v>147</v>
      </c>
      <c r="F97" s="140" t="s">
        <v>693</v>
      </c>
      <c r="L97" s="28"/>
      <c r="M97" s="141"/>
      <c r="T97" s="49"/>
      <c r="AT97" s="16" t="s">
        <v>147</v>
      </c>
      <c r="AU97" s="16" t="s">
        <v>77</v>
      </c>
    </row>
    <row r="98" spans="2:51" s="1" customFormat="1">
      <c r="B98" s="28"/>
      <c r="D98" s="142" t="s">
        <v>149</v>
      </c>
      <c r="F98" s="143" t="s">
        <v>694</v>
      </c>
      <c r="L98" s="28"/>
      <c r="M98" s="141"/>
      <c r="T98" s="49"/>
      <c r="AT98" s="16" t="s">
        <v>149</v>
      </c>
      <c r="AU98" s="16" t="s">
        <v>77</v>
      </c>
    </row>
    <row r="99" spans="2:51" s="12" customFormat="1">
      <c r="B99" s="144"/>
      <c r="D99" s="139" t="s">
        <v>292</v>
      </c>
      <c r="E99" s="149" t="s">
        <v>3</v>
      </c>
      <c r="F99" s="145" t="s">
        <v>695</v>
      </c>
      <c r="H99" s="146">
        <v>22.605</v>
      </c>
      <c r="L99" s="144"/>
      <c r="M99" s="150"/>
      <c r="N99" s="151"/>
      <c r="O99" s="151"/>
      <c r="P99" s="151"/>
      <c r="Q99" s="151"/>
      <c r="R99" s="151"/>
      <c r="S99" s="151"/>
      <c r="T99" s="152"/>
      <c r="AT99" s="149" t="s">
        <v>292</v>
      </c>
      <c r="AU99" s="149" t="s">
        <v>77</v>
      </c>
      <c r="AV99" s="12" t="s">
        <v>77</v>
      </c>
      <c r="AW99" s="12" t="s">
        <v>30</v>
      </c>
      <c r="AX99" s="12" t="s">
        <v>75</v>
      </c>
      <c r="AY99" s="149" t="s">
        <v>138</v>
      </c>
    </row>
    <row r="100" spans="2:51" s="1" customFormat="1" ht="6.9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8"/>
    </row>
  </sheetData>
  <autoFilter ref="C87:K99" xr:uid="{00000000-0009-0000-0000-000006000000}"/>
  <mergeCells count="11">
    <mergeCell ref="L2:V2"/>
    <mergeCell ref="E52:H52"/>
    <mergeCell ref="E54:H54"/>
    <mergeCell ref="E76:H76"/>
    <mergeCell ref="E78:H78"/>
    <mergeCell ref="E80:H80"/>
    <mergeCell ref="E7:H7"/>
    <mergeCell ref="E9:H9"/>
    <mergeCell ref="E11:H11"/>
    <mergeCell ref="E29:H29"/>
    <mergeCell ref="E50:H50"/>
  </mergeCells>
  <hyperlinks>
    <hyperlink ref="F93" r:id="rId1" xr:uid="{00000000-0004-0000-0600-000000000000}"/>
    <hyperlink ref="F98" r:id="rId2" xr:uid="{00000000-0004-0000-06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00"/>
  <sheetViews>
    <sheetView showGridLines="0" topLeftCell="A82" workbookViewId="0">
      <selection activeCell="I91" sqref="I91:I9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6" t="s">
        <v>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106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298" t="str">
        <f>'Rekapitulace stavby'!K6</f>
        <v>Cyklostezka Šluknov - Fukov - II.etapa</v>
      </c>
      <c r="F7" s="299"/>
      <c r="G7" s="299"/>
      <c r="H7" s="299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298" t="s">
        <v>696</v>
      </c>
      <c r="F9" s="297"/>
      <c r="G9" s="297"/>
      <c r="H9" s="297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5" t="s">
        <v>697</v>
      </c>
      <c r="F11" s="297"/>
      <c r="G11" s="297"/>
      <c r="H11" s="2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28</v>
      </c>
      <c r="I14" s="25" t="s">
        <v>21</v>
      </c>
      <c r="J14" s="45" t="str">
        <f>'Rekapitulace stavby'!AN8</f>
        <v>4. 9. 2023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tr">
        <f>IF('Rekapitulace stavby'!AN10="","",'Rekapitulace stavby'!AN10)</f>
        <v/>
      </c>
      <c r="L16" s="28"/>
    </row>
    <row r="17" spans="2:12" s="1" customFormat="1" ht="18" customHeight="1">
      <c r="B17" s="28"/>
      <c r="E17" s="23" t="str">
        <f>IF('Rekapitulace stavby'!E11="","",'Rekapitulace stavby'!E11)</f>
        <v>Město Šluknov</v>
      </c>
      <c r="I17" s="25" t="s">
        <v>26</v>
      </c>
      <c r="J17" s="23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tr">
        <f>'Rekapitulace stavby'!AN13</f>
        <v/>
      </c>
      <c r="L19" s="28"/>
    </row>
    <row r="20" spans="2:12" s="1" customFormat="1" ht="18" customHeight="1">
      <c r="B20" s="28"/>
      <c r="E20" s="272" t="str">
        <f>'Rekapitulace stavby'!E14</f>
        <v xml:space="preserve"> </v>
      </c>
      <c r="F20" s="272"/>
      <c r="G20" s="272"/>
      <c r="H20" s="272"/>
      <c r="I20" s="25" t="s">
        <v>26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26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tr">
        <f>IF('Rekapitulace stavby'!AN19="","",'Rekapitulace stavby'!AN19)</f>
        <v/>
      </c>
      <c r="L25" s="28"/>
    </row>
    <row r="26" spans="2:12" s="1" customFormat="1" ht="18" customHeight="1">
      <c r="B26" s="28"/>
      <c r="E26" s="23" t="str">
        <f>IF('Rekapitulace stavby'!E20="","",'Rekapitulace stavby'!E20)</f>
        <v xml:space="preserve"> </v>
      </c>
      <c r="I26" s="25" t="s">
        <v>26</v>
      </c>
      <c r="J26" s="23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5" t="s">
        <v>3</v>
      </c>
      <c r="F29" s="275"/>
      <c r="G29" s="275"/>
      <c r="H29" s="275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ROUND(J88,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ROUND((SUM(BE88:BE99)),  2)</f>
        <v>0</v>
      </c>
      <c r="I35" s="89">
        <v>0.21</v>
      </c>
      <c r="J35" s="79">
        <f>ROUND(((SUM(BE88:BE99))*I35),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ROUND((SUM(BF88:BF99)),  2)</f>
        <v>0</v>
      </c>
      <c r="I36" s="89">
        <v>0.15</v>
      </c>
      <c r="J36" s="79">
        <f>ROUND(((SUM(BF88:BF99))*I36),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ROUND((SUM(BG88:BG99)),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ROUND((SUM(BH88:BH99)),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ROUND((SUM(BI88:BI99)),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298" t="str">
        <f>E7</f>
        <v>Cyklostezka Šluknov - Fukov - II.etapa</v>
      </c>
      <c r="F50" s="299"/>
      <c r="G50" s="299"/>
      <c r="H50" s="299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298" t="s">
        <v>696</v>
      </c>
      <c r="F52" s="297"/>
      <c r="G52" s="297"/>
      <c r="H52" s="297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5" t="str">
        <f>E11</f>
        <v>04a - Přímé výdaje</v>
      </c>
      <c r="F54" s="297"/>
      <c r="G54" s="297"/>
      <c r="H54" s="297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 xml:space="preserve"> </v>
      </c>
      <c r="I56" s="25" t="s">
        <v>21</v>
      </c>
      <c r="J56" s="45" t="str">
        <f>IF(J14="","",J14)</f>
        <v>4. 9. 2023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 xml:space="preserve"> 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J88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698</v>
      </c>
      <c r="E64" s="101"/>
      <c r="F64" s="101"/>
      <c r="G64" s="101"/>
      <c r="H64" s="101"/>
      <c r="I64" s="101"/>
      <c r="J64" s="102">
        <f>J89</f>
        <v>0</v>
      </c>
      <c r="L64" s="99"/>
    </row>
    <row r="65" spans="2:12" s="9" customFormat="1" ht="19.95" customHeight="1">
      <c r="B65" s="103"/>
      <c r="D65" s="104" t="s">
        <v>699</v>
      </c>
      <c r="E65" s="105"/>
      <c r="F65" s="105"/>
      <c r="G65" s="105"/>
      <c r="H65" s="105"/>
      <c r="I65" s="105"/>
      <c r="J65" s="106">
        <f>J90</f>
        <v>0</v>
      </c>
      <c r="L65" s="103"/>
    </row>
    <row r="66" spans="2:12" s="9" customFormat="1" ht="19.95" customHeight="1">
      <c r="B66" s="103"/>
      <c r="D66" s="104" t="s">
        <v>700</v>
      </c>
      <c r="E66" s="105"/>
      <c r="F66" s="105"/>
      <c r="G66" s="105"/>
      <c r="H66" s="105"/>
      <c r="I66" s="105"/>
      <c r="J66" s="106">
        <f>J95</f>
        <v>0</v>
      </c>
      <c r="L66" s="103"/>
    </row>
    <row r="67" spans="2:12" s="1" customFormat="1" ht="21.75" customHeight="1">
      <c r="B67" s="28"/>
      <c r="L67" s="28"/>
    </row>
    <row r="68" spans="2:12" s="1" customFormat="1" ht="6.9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8"/>
    </row>
    <row r="72" spans="2:12" s="1" customFormat="1" ht="6.9" customHeight="1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8"/>
    </row>
    <row r="73" spans="2:12" s="1" customFormat="1" ht="24.9" customHeight="1">
      <c r="B73" s="28"/>
      <c r="C73" s="20" t="s">
        <v>123</v>
      </c>
      <c r="L73" s="28"/>
    </row>
    <row r="74" spans="2:12" s="1" customFormat="1" ht="6.9" customHeight="1">
      <c r="B74" s="28"/>
      <c r="L74" s="28"/>
    </row>
    <row r="75" spans="2:12" s="1" customFormat="1" ht="12" customHeight="1">
      <c r="B75" s="28"/>
      <c r="C75" s="25" t="s">
        <v>15</v>
      </c>
      <c r="L75" s="28"/>
    </row>
    <row r="76" spans="2:12" s="1" customFormat="1" ht="16.5" customHeight="1">
      <c r="B76" s="28"/>
      <c r="E76" s="298" t="str">
        <f>E7</f>
        <v>Cyklostezka Šluknov - Fukov - II.etapa</v>
      </c>
      <c r="F76" s="299"/>
      <c r="G76" s="299"/>
      <c r="H76" s="299"/>
      <c r="L76" s="28"/>
    </row>
    <row r="77" spans="2:12" ht="12" customHeight="1">
      <c r="B77" s="19"/>
      <c r="C77" s="25" t="s">
        <v>113</v>
      </c>
      <c r="L77" s="19"/>
    </row>
    <row r="78" spans="2:12" s="1" customFormat="1" ht="16.5" customHeight="1">
      <c r="B78" s="28"/>
      <c r="E78" s="298" t="s">
        <v>696</v>
      </c>
      <c r="F78" s="297"/>
      <c r="G78" s="297"/>
      <c r="H78" s="297"/>
      <c r="L78" s="28"/>
    </row>
    <row r="79" spans="2:12" s="1" customFormat="1" ht="12" customHeight="1">
      <c r="B79" s="28"/>
      <c r="C79" s="25" t="s">
        <v>115</v>
      </c>
      <c r="L79" s="28"/>
    </row>
    <row r="80" spans="2:12" s="1" customFormat="1" ht="16.5" customHeight="1">
      <c r="B80" s="28"/>
      <c r="E80" s="265" t="str">
        <f>E11</f>
        <v>04a - Přímé výdaje</v>
      </c>
      <c r="F80" s="297"/>
      <c r="G80" s="297"/>
      <c r="H80" s="297"/>
      <c r="L80" s="28"/>
    </row>
    <row r="81" spans="2:65" s="1" customFormat="1" ht="6.9" customHeight="1">
      <c r="B81" s="28"/>
      <c r="L81" s="28"/>
    </row>
    <row r="82" spans="2:65" s="1" customFormat="1" ht="12" customHeight="1">
      <c r="B82" s="28"/>
      <c r="C82" s="25" t="s">
        <v>19</v>
      </c>
      <c r="F82" s="23" t="str">
        <f>F14</f>
        <v xml:space="preserve"> </v>
      </c>
      <c r="I82" s="25" t="s">
        <v>21</v>
      </c>
      <c r="J82" s="45" t="str">
        <f>IF(J14="","",J14)</f>
        <v>4. 9. 2023</v>
      </c>
      <c r="L82" s="28"/>
    </row>
    <row r="83" spans="2:65" s="1" customFormat="1" ht="6.9" customHeight="1">
      <c r="B83" s="28"/>
      <c r="L83" s="28"/>
    </row>
    <row r="84" spans="2:65" s="1" customFormat="1" ht="15.15" customHeight="1">
      <c r="B84" s="28"/>
      <c r="C84" s="25" t="s">
        <v>23</v>
      </c>
      <c r="F84" s="23" t="str">
        <f>E17</f>
        <v>Město Šluknov</v>
      </c>
      <c r="I84" s="25" t="s">
        <v>29</v>
      </c>
      <c r="J84" s="26" t="str">
        <f>E23</f>
        <v xml:space="preserve"> </v>
      </c>
      <c r="L84" s="28"/>
    </row>
    <row r="85" spans="2:65" s="1" customFormat="1" ht="15.15" customHeight="1">
      <c r="B85" s="28"/>
      <c r="C85" s="25" t="s">
        <v>27</v>
      </c>
      <c r="F85" s="23" t="str">
        <f>IF(E20="","",E20)</f>
        <v xml:space="preserve"> </v>
      </c>
      <c r="I85" s="25" t="s">
        <v>31</v>
      </c>
      <c r="J85" s="26" t="str">
        <f>E26</f>
        <v xml:space="preserve"> </v>
      </c>
      <c r="L85" s="28"/>
    </row>
    <row r="86" spans="2:65" s="1" customFormat="1" ht="10.35" customHeight="1">
      <c r="B86" s="28"/>
      <c r="L86" s="28"/>
    </row>
    <row r="87" spans="2:65" s="10" customFormat="1" ht="29.25" customHeight="1">
      <c r="B87" s="107"/>
      <c r="C87" s="108" t="s">
        <v>124</v>
      </c>
      <c r="D87" s="109" t="s">
        <v>53</v>
      </c>
      <c r="E87" s="109" t="s">
        <v>49</v>
      </c>
      <c r="F87" s="109" t="s">
        <v>50</v>
      </c>
      <c r="G87" s="109" t="s">
        <v>125</v>
      </c>
      <c r="H87" s="109" t="s">
        <v>126</v>
      </c>
      <c r="I87" s="109" t="s">
        <v>127</v>
      </c>
      <c r="J87" s="109" t="s">
        <v>119</v>
      </c>
      <c r="K87" s="110" t="s">
        <v>128</v>
      </c>
      <c r="L87" s="107"/>
      <c r="M87" s="52" t="s">
        <v>3</v>
      </c>
      <c r="N87" s="53" t="s">
        <v>38</v>
      </c>
      <c r="O87" s="53" t="s">
        <v>129</v>
      </c>
      <c r="P87" s="53" t="s">
        <v>130</v>
      </c>
      <c r="Q87" s="53" t="s">
        <v>131</v>
      </c>
      <c r="R87" s="53" t="s">
        <v>132</v>
      </c>
      <c r="S87" s="53" t="s">
        <v>133</v>
      </c>
      <c r="T87" s="54" t="s">
        <v>134</v>
      </c>
    </row>
    <row r="88" spans="2:65" s="1" customFormat="1" ht="22.8" customHeight="1">
      <c r="B88" s="28"/>
      <c r="C88" s="57" t="s">
        <v>135</v>
      </c>
      <c r="J88" s="111">
        <f>BK88</f>
        <v>0</v>
      </c>
      <c r="L88" s="28"/>
      <c r="M88" s="55"/>
      <c r="N88" s="46"/>
      <c r="O88" s="46"/>
      <c r="P88" s="112">
        <f>P89</f>
        <v>0</v>
      </c>
      <c r="Q88" s="46"/>
      <c r="R88" s="112">
        <f>R89</f>
        <v>0</v>
      </c>
      <c r="S88" s="46"/>
      <c r="T88" s="113">
        <f>T89</f>
        <v>0</v>
      </c>
      <c r="AT88" s="16" t="s">
        <v>67</v>
      </c>
      <c r="AU88" s="16" t="s">
        <v>120</v>
      </c>
      <c r="BK88" s="114">
        <f>BK89</f>
        <v>0</v>
      </c>
    </row>
    <row r="89" spans="2:65" s="11" customFormat="1" ht="25.95" customHeight="1">
      <c r="B89" s="115"/>
      <c r="D89" s="116" t="s">
        <v>67</v>
      </c>
      <c r="E89" s="117" t="s">
        <v>103</v>
      </c>
      <c r="F89" s="117" t="s">
        <v>701</v>
      </c>
      <c r="J89" s="118">
        <f>BK89</f>
        <v>0</v>
      </c>
      <c r="L89" s="115"/>
      <c r="M89" s="119"/>
      <c r="P89" s="120">
        <f>P90+P95</f>
        <v>0</v>
      </c>
      <c r="R89" s="120">
        <f>R90+R95</f>
        <v>0</v>
      </c>
      <c r="T89" s="121">
        <f>T90+T95</f>
        <v>0</v>
      </c>
      <c r="AR89" s="116" t="s">
        <v>168</v>
      </c>
      <c r="AT89" s="122" t="s">
        <v>67</v>
      </c>
      <c r="AU89" s="122" t="s">
        <v>68</v>
      </c>
      <c r="AY89" s="116" t="s">
        <v>138</v>
      </c>
      <c r="BK89" s="123">
        <f>BK90+BK95</f>
        <v>0</v>
      </c>
    </row>
    <row r="90" spans="2:65" s="11" customFormat="1" ht="22.8" customHeight="1">
      <c r="B90" s="115"/>
      <c r="D90" s="116" t="s">
        <v>67</v>
      </c>
      <c r="E90" s="124" t="s">
        <v>702</v>
      </c>
      <c r="F90" s="124" t="s">
        <v>703</v>
      </c>
      <c r="J90" s="125">
        <f>BK90</f>
        <v>0</v>
      </c>
      <c r="L90" s="115"/>
      <c r="M90" s="119"/>
      <c r="P90" s="120">
        <f>SUM(P91:P94)</f>
        <v>0</v>
      </c>
      <c r="R90" s="120">
        <f>SUM(R91:R94)</f>
        <v>0</v>
      </c>
      <c r="T90" s="121">
        <f>SUM(T91:T94)</f>
        <v>0</v>
      </c>
      <c r="AR90" s="116" t="s">
        <v>168</v>
      </c>
      <c r="AT90" s="122" t="s">
        <v>67</v>
      </c>
      <c r="AU90" s="122" t="s">
        <v>75</v>
      </c>
      <c r="AY90" s="116" t="s">
        <v>138</v>
      </c>
      <c r="BK90" s="123">
        <f>SUM(BK91:BK94)</f>
        <v>0</v>
      </c>
    </row>
    <row r="91" spans="2:65" s="1" customFormat="1" ht="16.5" customHeight="1">
      <c r="B91" s="126"/>
      <c r="C91" s="127" t="s">
        <v>75</v>
      </c>
      <c r="D91" s="127" t="s">
        <v>140</v>
      </c>
      <c r="E91" s="128" t="s">
        <v>704</v>
      </c>
      <c r="F91" s="129" t="s">
        <v>705</v>
      </c>
      <c r="G91" s="130" t="s">
        <v>661</v>
      </c>
      <c r="H91" s="131">
        <v>1</v>
      </c>
      <c r="I91" s="132"/>
      <c r="J91" s="132">
        <f>ROUND(I91*H91,2)</f>
        <v>0</v>
      </c>
      <c r="K91" s="129" t="s">
        <v>3</v>
      </c>
      <c r="L91" s="28"/>
      <c r="M91" s="133" t="s">
        <v>3</v>
      </c>
      <c r="N91" s="134" t="s">
        <v>39</v>
      </c>
      <c r="O91" s="135">
        <v>0</v>
      </c>
      <c r="P91" s="135">
        <f>O91*H91</f>
        <v>0</v>
      </c>
      <c r="Q91" s="135">
        <v>0</v>
      </c>
      <c r="R91" s="135">
        <f>Q91*H91</f>
        <v>0</v>
      </c>
      <c r="S91" s="135">
        <v>0</v>
      </c>
      <c r="T91" s="136">
        <f>S91*H91</f>
        <v>0</v>
      </c>
      <c r="AR91" s="137" t="s">
        <v>706</v>
      </c>
      <c r="AT91" s="137" t="s">
        <v>140</v>
      </c>
      <c r="AU91" s="137" t="s">
        <v>77</v>
      </c>
      <c r="AY91" s="16" t="s">
        <v>138</v>
      </c>
      <c r="BE91" s="138">
        <f>IF(N91="základní",J91,0)</f>
        <v>0</v>
      </c>
      <c r="BF91" s="138">
        <f>IF(N91="snížená",J91,0)</f>
        <v>0</v>
      </c>
      <c r="BG91" s="138">
        <f>IF(N91="zákl. přenesená",J91,0)</f>
        <v>0</v>
      </c>
      <c r="BH91" s="138">
        <f>IF(N91="sníž. přenesená",J91,0)</f>
        <v>0</v>
      </c>
      <c r="BI91" s="138">
        <f>IF(N91="nulová",J91,0)</f>
        <v>0</v>
      </c>
      <c r="BJ91" s="16" t="s">
        <v>75</v>
      </c>
      <c r="BK91" s="138">
        <f>ROUND(I91*H91,2)</f>
        <v>0</v>
      </c>
      <c r="BL91" s="16" t="s">
        <v>706</v>
      </c>
      <c r="BM91" s="137" t="s">
        <v>707</v>
      </c>
    </row>
    <row r="92" spans="2:65" s="1" customFormat="1">
      <c r="B92" s="28"/>
      <c r="D92" s="139" t="s">
        <v>147</v>
      </c>
      <c r="F92" s="140" t="s">
        <v>705</v>
      </c>
      <c r="L92" s="28"/>
      <c r="M92" s="141"/>
      <c r="T92" s="49"/>
      <c r="AT92" s="16" t="s">
        <v>147</v>
      </c>
      <c r="AU92" s="16" t="s">
        <v>77</v>
      </c>
    </row>
    <row r="93" spans="2:65" s="1" customFormat="1" ht="16.5" customHeight="1">
      <c r="B93" s="126"/>
      <c r="C93" s="127" t="s">
        <v>77</v>
      </c>
      <c r="D93" s="127" t="s">
        <v>140</v>
      </c>
      <c r="E93" s="128" t="s">
        <v>708</v>
      </c>
      <c r="F93" s="129" t="s">
        <v>709</v>
      </c>
      <c r="G93" s="130" t="s">
        <v>661</v>
      </c>
      <c r="H93" s="131">
        <v>1</v>
      </c>
      <c r="I93" s="132"/>
      <c r="J93" s="132">
        <f>ROUND(I93*H93,2)</f>
        <v>0</v>
      </c>
      <c r="K93" s="129" t="s">
        <v>3</v>
      </c>
      <c r="L93" s="28"/>
      <c r="M93" s="133" t="s">
        <v>3</v>
      </c>
      <c r="N93" s="134" t="s">
        <v>39</v>
      </c>
      <c r="O93" s="135">
        <v>0</v>
      </c>
      <c r="P93" s="135">
        <f>O93*H93</f>
        <v>0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706</v>
      </c>
      <c r="AT93" s="137" t="s">
        <v>140</v>
      </c>
      <c r="AU93" s="137" t="s">
        <v>77</v>
      </c>
      <c r="AY93" s="16" t="s">
        <v>138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6" t="s">
        <v>75</v>
      </c>
      <c r="BK93" s="138">
        <f>ROUND(I93*H93,2)</f>
        <v>0</v>
      </c>
      <c r="BL93" s="16" t="s">
        <v>706</v>
      </c>
      <c r="BM93" s="137" t="s">
        <v>710</v>
      </c>
    </row>
    <row r="94" spans="2:65" s="1" customFormat="1">
      <c r="B94" s="28"/>
      <c r="D94" s="139" t="s">
        <v>147</v>
      </c>
      <c r="F94" s="140" t="s">
        <v>709</v>
      </c>
      <c r="L94" s="28"/>
      <c r="M94" s="141"/>
      <c r="T94" s="49"/>
      <c r="AT94" s="16" t="s">
        <v>147</v>
      </c>
      <c r="AU94" s="16" t="s">
        <v>77</v>
      </c>
    </row>
    <row r="95" spans="2:65" s="11" customFormat="1" ht="22.8" customHeight="1">
      <c r="B95" s="115"/>
      <c r="D95" s="116" t="s">
        <v>67</v>
      </c>
      <c r="E95" s="124" t="s">
        <v>711</v>
      </c>
      <c r="F95" s="124" t="s">
        <v>712</v>
      </c>
      <c r="J95" s="125">
        <f>BK95</f>
        <v>0</v>
      </c>
      <c r="L95" s="115"/>
      <c r="M95" s="119"/>
      <c r="P95" s="120">
        <f>SUM(P96:P99)</f>
        <v>0</v>
      </c>
      <c r="R95" s="120">
        <f>SUM(R96:R99)</f>
        <v>0</v>
      </c>
      <c r="T95" s="121">
        <f>SUM(T96:T99)</f>
        <v>0</v>
      </c>
      <c r="AR95" s="116" t="s">
        <v>168</v>
      </c>
      <c r="AT95" s="122" t="s">
        <v>67</v>
      </c>
      <c r="AU95" s="122" t="s">
        <v>75</v>
      </c>
      <c r="AY95" s="116" t="s">
        <v>138</v>
      </c>
      <c r="BK95" s="123">
        <f>SUM(BK96:BK99)</f>
        <v>0</v>
      </c>
    </row>
    <row r="96" spans="2:65" s="1" customFormat="1" ht="16.5" customHeight="1">
      <c r="B96" s="126"/>
      <c r="C96" s="127" t="s">
        <v>157</v>
      </c>
      <c r="D96" s="127" t="s">
        <v>140</v>
      </c>
      <c r="E96" s="128" t="s">
        <v>713</v>
      </c>
      <c r="F96" s="129" t="s">
        <v>714</v>
      </c>
      <c r="G96" s="130" t="s">
        <v>661</v>
      </c>
      <c r="H96" s="131">
        <v>1</v>
      </c>
      <c r="I96" s="132"/>
      <c r="J96" s="132">
        <f>ROUND(I96*H96,2)</f>
        <v>0</v>
      </c>
      <c r="K96" s="129" t="s">
        <v>144</v>
      </c>
      <c r="L96" s="28"/>
      <c r="M96" s="133" t="s">
        <v>3</v>
      </c>
      <c r="N96" s="134" t="s">
        <v>39</v>
      </c>
      <c r="O96" s="135">
        <v>0</v>
      </c>
      <c r="P96" s="135">
        <f>O96*H96</f>
        <v>0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706</v>
      </c>
      <c r="AT96" s="137" t="s">
        <v>140</v>
      </c>
      <c r="AU96" s="137" t="s">
        <v>77</v>
      </c>
      <c r="AY96" s="16" t="s">
        <v>138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6" t="s">
        <v>75</v>
      </c>
      <c r="BK96" s="138">
        <f>ROUND(I96*H96,2)</f>
        <v>0</v>
      </c>
      <c r="BL96" s="16" t="s">
        <v>706</v>
      </c>
      <c r="BM96" s="137" t="s">
        <v>715</v>
      </c>
    </row>
    <row r="97" spans="2:47" s="1" customFormat="1">
      <c r="B97" s="28"/>
      <c r="D97" s="139" t="s">
        <v>147</v>
      </c>
      <c r="F97" s="140" t="s">
        <v>714</v>
      </c>
      <c r="L97" s="28"/>
      <c r="M97" s="141"/>
      <c r="T97" s="49"/>
      <c r="AT97" s="16" t="s">
        <v>147</v>
      </c>
      <c r="AU97" s="16" t="s">
        <v>77</v>
      </c>
    </row>
    <row r="98" spans="2:47" s="1" customFormat="1">
      <c r="B98" s="28"/>
      <c r="D98" s="142" t="s">
        <v>149</v>
      </c>
      <c r="F98" s="143" t="s">
        <v>716</v>
      </c>
      <c r="L98" s="28"/>
      <c r="M98" s="141"/>
      <c r="T98" s="49"/>
      <c r="AT98" s="16" t="s">
        <v>149</v>
      </c>
      <c r="AU98" s="16" t="s">
        <v>77</v>
      </c>
    </row>
    <row r="99" spans="2:47" s="1" customFormat="1" ht="19.2">
      <c r="B99" s="28"/>
      <c r="D99" s="139" t="s">
        <v>717</v>
      </c>
      <c r="F99" s="172" t="s">
        <v>718</v>
      </c>
      <c r="L99" s="28"/>
      <c r="M99" s="169"/>
      <c r="N99" s="170"/>
      <c r="O99" s="170"/>
      <c r="P99" s="170"/>
      <c r="Q99" s="170"/>
      <c r="R99" s="170"/>
      <c r="S99" s="170"/>
      <c r="T99" s="171"/>
      <c r="AT99" s="16" t="s">
        <v>717</v>
      </c>
      <c r="AU99" s="16" t="s">
        <v>77</v>
      </c>
    </row>
    <row r="100" spans="2:47" s="1" customFormat="1" ht="6.9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8"/>
    </row>
  </sheetData>
  <autoFilter ref="C87:K99" xr:uid="{00000000-0009-0000-0000-000007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8" r:id="rId1" xr:uid="{00000000-0004-0000-07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92"/>
  <sheetViews>
    <sheetView showGridLines="0" topLeftCell="A79" workbookViewId="0">
      <selection activeCell="I90" sqref="I9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6" t="s">
        <v>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109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298" t="str">
        <f>'Rekapitulace stavby'!K6</f>
        <v>Cyklostezka Šluknov - Fukov - II.etapa</v>
      </c>
      <c r="F7" s="299"/>
      <c r="G7" s="299"/>
      <c r="H7" s="299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298" t="s">
        <v>696</v>
      </c>
      <c r="F9" s="297"/>
      <c r="G9" s="297"/>
      <c r="H9" s="297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5" t="s">
        <v>719</v>
      </c>
      <c r="F11" s="297"/>
      <c r="G11" s="297"/>
      <c r="H11" s="2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28</v>
      </c>
      <c r="I14" s="25" t="s">
        <v>21</v>
      </c>
      <c r="J14" s="45" t="str">
        <f>'Rekapitulace stavby'!AN8</f>
        <v>4. 9. 2023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tr">
        <f>IF('Rekapitulace stavby'!AN10="","",'Rekapitulace stavby'!AN10)</f>
        <v/>
      </c>
      <c r="L16" s="28"/>
    </row>
    <row r="17" spans="2:12" s="1" customFormat="1" ht="18" customHeight="1">
      <c r="B17" s="28"/>
      <c r="E17" s="23" t="str">
        <f>IF('Rekapitulace stavby'!E11="","",'Rekapitulace stavby'!E11)</f>
        <v>Město Šluknov</v>
      </c>
      <c r="I17" s="25" t="s">
        <v>26</v>
      </c>
      <c r="J17" s="23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tr">
        <f>'Rekapitulace stavby'!AN13</f>
        <v/>
      </c>
      <c r="L19" s="28"/>
    </row>
    <row r="20" spans="2:12" s="1" customFormat="1" ht="18" customHeight="1">
      <c r="B20" s="28"/>
      <c r="E20" s="272" t="str">
        <f>'Rekapitulace stavby'!E14</f>
        <v xml:space="preserve"> </v>
      </c>
      <c r="F20" s="272"/>
      <c r="G20" s="272"/>
      <c r="H20" s="272"/>
      <c r="I20" s="25" t="s">
        <v>26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26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tr">
        <f>IF('Rekapitulace stavby'!AN19="","",'Rekapitulace stavby'!AN19)</f>
        <v/>
      </c>
      <c r="L25" s="28"/>
    </row>
    <row r="26" spans="2:12" s="1" customFormat="1" ht="18" customHeight="1">
      <c r="B26" s="28"/>
      <c r="E26" s="23" t="str">
        <f>IF('Rekapitulace stavby'!E20="","",'Rekapitulace stavby'!E20)</f>
        <v xml:space="preserve"> </v>
      </c>
      <c r="I26" s="25" t="s">
        <v>26</v>
      </c>
      <c r="J26" s="23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5" t="s">
        <v>3</v>
      </c>
      <c r="F29" s="275"/>
      <c r="G29" s="275"/>
      <c r="H29" s="275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ROUND(J87,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ROUND((SUM(BE87:BE91)),  2)</f>
        <v>0</v>
      </c>
      <c r="I35" s="89">
        <v>0.21</v>
      </c>
      <c r="J35" s="79">
        <f>ROUND(((SUM(BE87:BE91))*I35),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ROUND((SUM(BF87:BF91)),  2)</f>
        <v>0</v>
      </c>
      <c r="I36" s="89">
        <v>0.15</v>
      </c>
      <c r="J36" s="79">
        <f>ROUND(((SUM(BF87:BF91))*I36),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ROUND((SUM(BG87:BG91)),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ROUND((SUM(BH87:BH91)),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ROUND((SUM(BI87:BI91)),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298" t="str">
        <f>E7</f>
        <v>Cyklostezka Šluknov - Fukov - II.etapa</v>
      </c>
      <c r="F50" s="299"/>
      <c r="G50" s="299"/>
      <c r="H50" s="299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298" t="s">
        <v>696</v>
      </c>
      <c r="F52" s="297"/>
      <c r="G52" s="297"/>
      <c r="H52" s="297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5" t="str">
        <f>E11</f>
        <v>04b - přímé doprovodné výdaje</v>
      </c>
      <c r="F54" s="297"/>
      <c r="G54" s="297"/>
      <c r="H54" s="297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 xml:space="preserve"> </v>
      </c>
      <c r="I56" s="25" t="s">
        <v>21</v>
      </c>
      <c r="J56" s="45" t="str">
        <f>IF(J14="","",J14)</f>
        <v>4. 9. 2023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 xml:space="preserve"> 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J87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698</v>
      </c>
      <c r="E64" s="101"/>
      <c r="F64" s="101"/>
      <c r="G64" s="101"/>
      <c r="H64" s="101"/>
      <c r="I64" s="101"/>
      <c r="J64" s="102">
        <f>J88</f>
        <v>0</v>
      </c>
      <c r="L64" s="99"/>
    </row>
    <row r="65" spans="2:12" s="9" customFormat="1" ht="19.95" customHeight="1">
      <c r="B65" s="103"/>
      <c r="D65" s="104" t="s">
        <v>720</v>
      </c>
      <c r="E65" s="105"/>
      <c r="F65" s="105"/>
      <c r="G65" s="105"/>
      <c r="H65" s="105"/>
      <c r="I65" s="105"/>
      <c r="J65" s="106">
        <f>J89</f>
        <v>0</v>
      </c>
      <c r="L65" s="103"/>
    </row>
    <row r="66" spans="2:12" s="1" customFormat="1" ht="21.75" customHeight="1">
      <c r="B66" s="28"/>
      <c r="L66" s="28"/>
    </row>
    <row r="67" spans="2:12" s="1" customFormat="1" ht="6.9" customHeight="1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28"/>
    </row>
    <row r="71" spans="2:12" s="1" customFormat="1" ht="6.9" customHeight="1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28"/>
    </row>
    <row r="72" spans="2:12" s="1" customFormat="1" ht="24.9" customHeight="1">
      <c r="B72" s="28"/>
      <c r="C72" s="20" t="s">
        <v>123</v>
      </c>
      <c r="L72" s="28"/>
    </row>
    <row r="73" spans="2:12" s="1" customFormat="1" ht="6.9" customHeight="1">
      <c r="B73" s="28"/>
      <c r="L73" s="28"/>
    </row>
    <row r="74" spans="2:12" s="1" customFormat="1" ht="12" customHeight="1">
      <c r="B74" s="28"/>
      <c r="C74" s="25" t="s">
        <v>15</v>
      </c>
      <c r="L74" s="28"/>
    </row>
    <row r="75" spans="2:12" s="1" customFormat="1" ht="16.5" customHeight="1">
      <c r="B75" s="28"/>
      <c r="E75" s="298" t="str">
        <f>E7</f>
        <v>Cyklostezka Šluknov - Fukov - II.etapa</v>
      </c>
      <c r="F75" s="299"/>
      <c r="G75" s="299"/>
      <c r="H75" s="299"/>
      <c r="L75" s="28"/>
    </row>
    <row r="76" spans="2:12" ht="12" customHeight="1">
      <c r="B76" s="19"/>
      <c r="C76" s="25" t="s">
        <v>113</v>
      </c>
      <c r="L76" s="19"/>
    </row>
    <row r="77" spans="2:12" s="1" customFormat="1" ht="16.5" customHeight="1">
      <c r="B77" s="28"/>
      <c r="E77" s="298" t="s">
        <v>696</v>
      </c>
      <c r="F77" s="297"/>
      <c r="G77" s="297"/>
      <c r="H77" s="297"/>
      <c r="L77" s="28"/>
    </row>
    <row r="78" spans="2:12" s="1" customFormat="1" ht="12" customHeight="1">
      <c r="B78" s="28"/>
      <c r="C78" s="25" t="s">
        <v>115</v>
      </c>
      <c r="L78" s="28"/>
    </row>
    <row r="79" spans="2:12" s="1" customFormat="1" ht="16.5" customHeight="1">
      <c r="B79" s="28"/>
      <c r="E79" s="265" t="str">
        <f>E11</f>
        <v>04b - přímé doprovodné výdaje</v>
      </c>
      <c r="F79" s="297"/>
      <c r="G79" s="297"/>
      <c r="H79" s="297"/>
      <c r="L79" s="28"/>
    </row>
    <row r="80" spans="2:12" s="1" customFormat="1" ht="6.9" customHeight="1">
      <c r="B80" s="28"/>
      <c r="L80" s="28"/>
    </row>
    <row r="81" spans="2:65" s="1" customFormat="1" ht="12" customHeight="1">
      <c r="B81" s="28"/>
      <c r="C81" s="25" t="s">
        <v>19</v>
      </c>
      <c r="F81" s="23" t="str">
        <f>F14</f>
        <v xml:space="preserve"> </v>
      </c>
      <c r="I81" s="25" t="s">
        <v>21</v>
      </c>
      <c r="J81" s="45" t="str">
        <f>IF(J14="","",J14)</f>
        <v>4. 9. 2023</v>
      </c>
      <c r="L81" s="28"/>
    </row>
    <row r="82" spans="2:65" s="1" customFormat="1" ht="6.9" customHeight="1">
      <c r="B82" s="28"/>
      <c r="L82" s="28"/>
    </row>
    <row r="83" spans="2:65" s="1" customFormat="1" ht="15.15" customHeight="1">
      <c r="B83" s="28"/>
      <c r="C83" s="25" t="s">
        <v>23</v>
      </c>
      <c r="F83" s="23" t="str">
        <f>E17</f>
        <v>Město Šluknov</v>
      </c>
      <c r="I83" s="25" t="s">
        <v>29</v>
      </c>
      <c r="J83" s="26" t="str">
        <f>E23</f>
        <v xml:space="preserve"> </v>
      </c>
      <c r="L83" s="28"/>
    </row>
    <row r="84" spans="2:65" s="1" customFormat="1" ht="15.15" customHeight="1">
      <c r="B84" s="28"/>
      <c r="C84" s="25" t="s">
        <v>27</v>
      </c>
      <c r="F84" s="23" t="str">
        <f>IF(E20="","",E20)</f>
        <v xml:space="preserve"> </v>
      </c>
      <c r="I84" s="25" t="s">
        <v>31</v>
      </c>
      <c r="J84" s="26" t="str">
        <f>E26</f>
        <v xml:space="preserve"> </v>
      </c>
      <c r="L84" s="28"/>
    </row>
    <row r="85" spans="2:65" s="1" customFormat="1" ht="10.35" customHeight="1">
      <c r="B85" s="28"/>
      <c r="L85" s="28"/>
    </row>
    <row r="86" spans="2:65" s="10" customFormat="1" ht="29.25" customHeight="1">
      <c r="B86" s="107"/>
      <c r="C86" s="108" t="s">
        <v>124</v>
      </c>
      <c r="D86" s="109" t="s">
        <v>53</v>
      </c>
      <c r="E86" s="109" t="s">
        <v>49</v>
      </c>
      <c r="F86" s="109" t="s">
        <v>50</v>
      </c>
      <c r="G86" s="109" t="s">
        <v>125</v>
      </c>
      <c r="H86" s="109" t="s">
        <v>126</v>
      </c>
      <c r="I86" s="109" t="s">
        <v>127</v>
      </c>
      <c r="J86" s="109" t="s">
        <v>119</v>
      </c>
      <c r="K86" s="110" t="s">
        <v>128</v>
      </c>
      <c r="L86" s="107"/>
      <c r="M86" s="52" t="s">
        <v>3</v>
      </c>
      <c r="N86" s="53" t="s">
        <v>38</v>
      </c>
      <c r="O86" s="53" t="s">
        <v>129</v>
      </c>
      <c r="P86" s="53" t="s">
        <v>130</v>
      </c>
      <c r="Q86" s="53" t="s">
        <v>131</v>
      </c>
      <c r="R86" s="53" t="s">
        <v>132</v>
      </c>
      <c r="S86" s="53" t="s">
        <v>133</v>
      </c>
      <c r="T86" s="54" t="s">
        <v>134</v>
      </c>
    </row>
    <row r="87" spans="2:65" s="1" customFormat="1" ht="22.8" customHeight="1">
      <c r="B87" s="28"/>
      <c r="C87" s="57" t="s">
        <v>135</v>
      </c>
      <c r="J87" s="111">
        <f>BK87</f>
        <v>0</v>
      </c>
      <c r="L87" s="28"/>
      <c r="M87" s="55"/>
      <c r="N87" s="46"/>
      <c r="O87" s="46"/>
      <c r="P87" s="112">
        <f>P88</f>
        <v>0</v>
      </c>
      <c r="Q87" s="46"/>
      <c r="R87" s="112">
        <f>R88</f>
        <v>0</v>
      </c>
      <c r="S87" s="46"/>
      <c r="T87" s="113">
        <f>T88</f>
        <v>0</v>
      </c>
      <c r="AT87" s="16" t="s">
        <v>67</v>
      </c>
      <c r="AU87" s="16" t="s">
        <v>120</v>
      </c>
      <c r="BK87" s="114">
        <f>BK88</f>
        <v>0</v>
      </c>
    </row>
    <row r="88" spans="2:65" s="11" customFormat="1" ht="25.95" customHeight="1">
      <c r="B88" s="115"/>
      <c r="D88" s="116" t="s">
        <v>67</v>
      </c>
      <c r="E88" s="117" t="s">
        <v>103</v>
      </c>
      <c r="F88" s="117" t="s">
        <v>701</v>
      </c>
      <c r="J88" s="118">
        <f>BK88</f>
        <v>0</v>
      </c>
      <c r="L88" s="115"/>
      <c r="M88" s="119"/>
      <c r="P88" s="120">
        <f>P89</f>
        <v>0</v>
      </c>
      <c r="R88" s="120">
        <f>R89</f>
        <v>0</v>
      </c>
      <c r="T88" s="121">
        <f>T89</f>
        <v>0</v>
      </c>
      <c r="AR88" s="116" t="s">
        <v>168</v>
      </c>
      <c r="AT88" s="122" t="s">
        <v>67</v>
      </c>
      <c r="AU88" s="122" t="s">
        <v>68</v>
      </c>
      <c r="AY88" s="116" t="s">
        <v>138</v>
      </c>
      <c r="BK88" s="123">
        <f>BK89</f>
        <v>0</v>
      </c>
    </row>
    <row r="89" spans="2:65" s="11" customFormat="1" ht="22.8" customHeight="1">
      <c r="B89" s="115"/>
      <c r="D89" s="116" t="s">
        <v>67</v>
      </c>
      <c r="E89" s="124" t="s">
        <v>721</v>
      </c>
      <c r="F89" s="124" t="s">
        <v>722</v>
      </c>
      <c r="J89" s="125">
        <f>BK89</f>
        <v>0</v>
      </c>
      <c r="L89" s="115"/>
      <c r="M89" s="119"/>
      <c r="P89" s="120">
        <f>SUM(P90:P91)</f>
        <v>0</v>
      </c>
      <c r="R89" s="120">
        <f>SUM(R90:R91)</f>
        <v>0</v>
      </c>
      <c r="T89" s="121">
        <f>SUM(T90:T91)</f>
        <v>0</v>
      </c>
      <c r="AR89" s="116" t="s">
        <v>168</v>
      </c>
      <c r="AT89" s="122" t="s">
        <v>67</v>
      </c>
      <c r="AU89" s="122" t="s">
        <v>75</v>
      </c>
      <c r="AY89" s="116" t="s">
        <v>138</v>
      </c>
      <c r="BK89" s="123">
        <f>SUM(BK90:BK91)</f>
        <v>0</v>
      </c>
    </row>
    <row r="90" spans="2:65" s="1" customFormat="1" ht="16.5" customHeight="1">
      <c r="B90" s="126"/>
      <c r="C90" s="127" t="s">
        <v>75</v>
      </c>
      <c r="D90" s="127" t="s">
        <v>140</v>
      </c>
      <c r="E90" s="128" t="s">
        <v>723</v>
      </c>
      <c r="F90" s="129" t="s">
        <v>724</v>
      </c>
      <c r="G90" s="130" t="s">
        <v>661</v>
      </c>
      <c r="H90" s="131">
        <v>1</v>
      </c>
      <c r="I90" s="132"/>
      <c r="J90" s="132">
        <f>ROUND(I90*H90,2)</f>
        <v>0</v>
      </c>
      <c r="K90" s="129" t="s">
        <v>3</v>
      </c>
      <c r="L90" s="28"/>
      <c r="M90" s="133" t="s">
        <v>3</v>
      </c>
      <c r="N90" s="134" t="s">
        <v>39</v>
      </c>
      <c r="O90" s="135">
        <v>0</v>
      </c>
      <c r="P90" s="135">
        <f>O90*H90</f>
        <v>0</v>
      </c>
      <c r="Q90" s="135">
        <v>0</v>
      </c>
      <c r="R90" s="135">
        <f>Q90*H90</f>
        <v>0</v>
      </c>
      <c r="S90" s="135">
        <v>0</v>
      </c>
      <c r="T90" s="136">
        <f>S90*H90</f>
        <v>0</v>
      </c>
      <c r="AR90" s="137" t="s">
        <v>706</v>
      </c>
      <c r="AT90" s="137" t="s">
        <v>140</v>
      </c>
      <c r="AU90" s="137" t="s">
        <v>77</v>
      </c>
      <c r="AY90" s="16" t="s">
        <v>138</v>
      </c>
      <c r="BE90" s="138">
        <f>IF(N90="základní",J90,0)</f>
        <v>0</v>
      </c>
      <c r="BF90" s="138">
        <f>IF(N90="snížená",J90,0)</f>
        <v>0</v>
      </c>
      <c r="BG90" s="138">
        <f>IF(N90="zákl. přenesená",J90,0)</f>
        <v>0</v>
      </c>
      <c r="BH90" s="138">
        <f>IF(N90="sníž. přenesená",J90,0)</f>
        <v>0</v>
      </c>
      <c r="BI90" s="138">
        <f>IF(N90="nulová",J90,0)</f>
        <v>0</v>
      </c>
      <c r="BJ90" s="16" t="s">
        <v>75</v>
      </c>
      <c r="BK90" s="138">
        <f>ROUND(I90*H90,2)</f>
        <v>0</v>
      </c>
      <c r="BL90" s="16" t="s">
        <v>706</v>
      </c>
      <c r="BM90" s="137" t="s">
        <v>725</v>
      </c>
    </row>
    <row r="91" spans="2:65" s="1" customFormat="1">
      <c r="B91" s="28"/>
      <c r="D91" s="139" t="s">
        <v>147</v>
      </c>
      <c r="F91" s="140" t="s">
        <v>724</v>
      </c>
      <c r="L91" s="28"/>
      <c r="M91" s="169"/>
      <c r="N91" s="170"/>
      <c r="O91" s="170"/>
      <c r="P91" s="170"/>
      <c r="Q91" s="170"/>
      <c r="R91" s="170"/>
      <c r="S91" s="170"/>
      <c r="T91" s="171"/>
      <c r="AT91" s="16" t="s">
        <v>147</v>
      </c>
      <c r="AU91" s="16" t="s">
        <v>77</v>
      </c>
    </row>
    <row r="92" spans="2:65" s="1" customFormat="1" ht="6.9" customHeight="1"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28"/>
    </row>
  </sheetData>
  <autoFilter ref="C86:K91" xr:uid="{00000000-0009-0000-0000-000008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98"/>
  <sheetViews>
    <sheetView showGridLines="0" topLeftCell="A79" workbookViewId="0">
      <selection activeCell="I91" sqref="I91:I9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6" t="s">
        <v>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111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298" t="str">
        <f>'Rekapitulace stavby'!K6</f>
        <v>Cyklostezka Šluknov - Fukov - II.etapa</v>
      </c>
      <c r="F7" s="299"/>
      <c r="G7" s="299"/>
      <c r="H7" s="299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298" t="s">
        <v>696</v>
      </c>
      <c r="F9" s="297"/>
      <c r="G9" s="297"/>
      <c r="H9" s="297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5" t="s">
        <v>726</v>
      </c>
      <c r="F11" s="297"/>
      <c r="G11" s="297"/>
      <c r="H11" s="297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28</v>
      </c>
      <c r="I14" s="25" t="s">
        <v>21</v>
      </c>
      <c r="J14" s="45" t="str">
        <f>'Rekapitulace stavby'!AN8</f>
        <v>4. 9. 2023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tr">
        <f>IF('Rekapitulace stavby'!AN10="","",'Rekapitulace stavby'!AN10)</f>
        <v/>
      </c>
      <c r="L16" s="28"/>
    </row>
    <row r="17" spans="2:12" s="1" customFormat="1" ht="18" customHeight="1">
      <c r="B17" s="28"/>
      <c r="E17" s="23" t="str">
        <f>IF('Rekapitulace stavby'!E11="","",'Rekapitulace stavby'!E11)</f>
        <v>Město Šluknov</v>
      </c>
      <c r="I17" s="25" t="s">
        <v>26</v>
      </c>
      <c r="J17" s="23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tr">
        <f>'Rekapitulace stavby'!AN13</f>
        <v/>
      </c>
      <c r="L19" s="28"/>
    </row>
    <row r="20" spans="2:12" s="1" customFormat="1" ht="18" customHeight="1">
      <c r="B20" s="28"/>
      <c r="E20" s="272" t="str">
        <f>'Rekapitulace stavby'!E14</f>
        <v xml:space="preserve"> </v>
      </c>
      <c r="F20" s="272"/>
      <c r="G20" s="272"/>
      <c r="H20" s="272"/>
      <c r="I20" s="25" t="s">
        <v>26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26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tr">
        <f>IF('Rekapitulace stavby'!AN19="","",'Rekapitulace stavby'!AN19)</f>
        <v/>
      </c>
      <c r="L25" s="28"/>
    </row>
    <row r="26" spans="2:12" s="1" customFormat="1" ht="18" customHeight="1">
      <c r="B26" s="28"/>
      <c r="E26" s="23" t="str">
        <f>IF('Rekapitulace stavby'!E20="","",'Rekapitulace stavby'!E20)</f>
        <v xml:space="preserve"> </v>
      </c>
      <c r="I26" s="25" t="s">
        <v>26</v>
      </c>
      <c r="J26" s="23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5" t="s">
        <v>3</v>
      </c>
      <c r="F29" s="275"/>
      <c r="G29" s="275"/>
      <c r="H29" s="275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ROUND(J88,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ROUND((SUM(BE88:BE97)),  2)</f>
        <v>0</v>
      </c>
      <c r="I35" s="89">
        <v>0.21</v>
      </c>
      <c r="J35" s="79">
        <f>ROUND(((SUM(BE88:BE97))*I35),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ROUND((SUM(BF88:BF97)),  2)</f>
        <v>0</v>
      </c>
      <c r="I36" s="89">
        <v>0.15</v>
      </c>
      <c r="J36" s="79">
        <f>ROUND(((SUM(BF88:BF97))*I36),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ROUND((SUM(BG88:BG97)),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ROUND((SUM(BH88:BH97)),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ROUND((SUM(BI88:BI97)),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298" t="str">
        <f>E7</f>
        <v>Cyklostezka Šluknov - Fukov - II.etapa</v>
      </c>
      <c r="F50" s="299"/>
      <c r="G50" s="299"/>
      <c r="H50" s="299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298" t="s">
        <v>696</v>
      </c>
      <c r="F52" s="297"/>
      <c r="G52" s="297"/>
      <c r="H52" s="297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5" t="str">
        <f>E11</f>
        <v>04c - Nepřímé náklady</v>
      </c>
      <c r="F54" s="297"/>
      <c r="G54" s="297"/>
      <c r="H54" s="297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 xml:space="preserve"> </v>
      </c>
      <c r="I56" s="25" t="s">
        <v>21</v>
      </c>
      <c r="J56" s="45" t="str">
        <f>IF(J14="","",J14)</f>
        <v>4. 9. 2023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 xml:space="preserve"> 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J88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698</v>
      </c>
      <c r="E64" s="101"/>
      <c r="F64" s="101"/>
      <c r="G64" s="101"/>
      <c r="H64" s="101"/>
      <c r="I64" s="101"/>
      <c r="J64" s="102">
        <f>J89</f>
        <v>0</v>
      </c>
      <c r="L64" s="99"/>
    </row>
    <row r="65" spans="2:12" s="9" customFormat="1" ht="19.95" customHeight="1">
      <c r="B65" s="103"/>
      <c r="D65" s="104" t="s">
        <v>699</v>
      </c>
      <c r="E65" s="105"/>
      <c r="F65" s="105"/>
      <c r="G65" s="105"/>
      <c r="H65" s="105"/>
      <c r="I65" s="105"/>
      <c r="J65" s="106">
        <f>J90</f>
        <v>0</v>
      </c>
      <c r="L65" s="103"/>
    </row>
    <row r="66" spans="2:12" s="9" customFormat="1" ht="19.95" customHeight="1">
      <c r="B66" s="103"/>
      <c r="D66" s="104" t="s">
        <v>720</v>
      </c>
      <c r="E66" s="105"/>
      <c r="F66" s="105"/>
      <c r="G66" s="105"/>
      <c r="H66" s="105"/>
      <c r="I66" s="105"/>
      <c r="J66" s="106">
        <f>J95</f>
        <v>0</v>
      </c>
      <c r="L66" s="103"/>
    </row>
    <row r="67" spans="2:12" s="1" customFormat="1" ht="21.75" customHeight="1">
      <c r="B67" s="28"/>
      <c r="L67" s="28"/>
    </row>
    <row r="68" spans="2:12" s="1" customFormat="1" ht="6.9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8"/>
    </row>
    <row r="72" spans="2:12" s="1" customFormat="1" ht="6.9" customHeight="1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8"/>
    </row>
    <row r="73" spans="2:12" s="1" customFormat="1" ht="24.9" customHeight="1">
      <c r="B73" s="28"/>
      <c r="C73" s="20" t="s">
        <v>123</v>
      </c>
      <c r="L73" s="28"/>
    </row>
    <row r="74" spans="2:12" s="1" customFormat="1" ht="6.9" customHeight="1">
      <c r="B74" s="28"/>
      <c r="L74" s="28"/>
    </row>
    <row r="75" spans="2:12" s="1" customFormat="1" ht="12" customHeight="1">
      <c r="B75" s="28"/>
      <c r="C75" s="25" t="s">
        <v>15</v>
      </c>
      <c r="L75" s="28"/>
    </row>
    <row r="76" spans="2:12" s="1" customFormat="1" ht="16.5" customHeight="1">
      <c r="B76" s="28"/>
      <c r="E76" s="298" t="str">
        <f>E7</f>
        <v>Cyklostezka Šluknov - Fukov - II.etapa</v>
      </c>
      <c r="F76" s="299"/>
      <c r="G76" s="299"/>
      <c r="H76" s="299"/>
      <c r="L76" s="28"/>
    </row>
    <row r="77" spans="2:12" ht="12" customHeight="1">
      <c r="B77" s="19"/>
      <c r="C77" s="25" t="s">
        <v>113</v>
      </c>
      <c r="L77" s="19"/>
    </row>
    <row r="78" spans="2:12" s="1" customFormat="1" ht="16.5" customHeight="1">
      <c r="B78" s="28"/>
      <c r="E78" s="298" t="s">
        <v>696</v>
      </c>
      <c r="F78" s="297"/>
      <c r="G78" s="297"/>
      <c r="H78" s="297"/>
      <c r="L78" s="28"/>
    </row>
    <row r="79" spans="2:12" s="1" customFormat="1" ht="12" customHeight="1">
      <c r="B79" s="28"/>
      <c r="C79" s="25" t="s">
        <v>115</v>
      </c>
      <c r="L79" s="28"/>
    </row>
    <row r="80" spans="2:12" s="1" customFormat="1" ht="16.5" customHeight="1">
      <c r="B80" s="28"/>
      <c r="E80" s="265" t="str">
        <f>E11</f>
        <v>04c - Nepřímé náklady</v>
      </c>
      <c r="F80" s="297"/>
      <c r="G80" s="297"/>
      <c r="H80" s="297"/>
      <c r="L80" s="28"/>
    </row>
    <row r="81" spans="2:65" s="1" customFormat="1" ht="6.9" customHeight="1">
      <c r="B81" s="28"/>
      <c r="L81" s="28"/>
    </row>
    <row r="82" spans="2:65" s="1" customFormat="1" ht="12" customHeight="1">
      <c r="B82" s="28"/>
      <c r="C82" s="25" t="s">
        <v>19</v>
      </c>
      <c r="F82" s="23" t="str">
        <f>F14</f>
        <v xml:space="preserve"> </v>
      </c>
      <c r="I82" s="25" t="s">
        <v>21</v>
      </c>
      <c r="J82" s="45" t="str">
        <f>IF(J14="","",J14)</f>
        <v>4. 9. 2023</v>
      </c>
      <c r="L82" s="28"/>
    </row>
    <row r="83" spans="2:65" s="1" customFormat="1" ht="6.9" customHeight="1">
      <c r="B83" s="28"/>
      <c r="L83" s="28"/>
    </row>
    <row r="84" spans="2:65" s="1" customFormat="1" ht="15.15" customHeight="1">
      <c r="B84" s="28"/>
      <c r="C84" s="25" t="s">
        <v>23</v>
      </c>
      <c r="F84" s="23" t="str">
        <f>E17</f>
        <v>Město Šluknov</v>
      </c>
      <c r="I84" s="25" t="s">
        <v>29</v>
      </c>
      <c r="J84" s="26" t="str">
        <f>E23</f>
        <v xml:space="preserve"> </v>
      </c>
      <c r="L84" s="28"/>
    </row>
    <row r="85" spans="2:65" s="1" customFormat="1" ht="15.15" customHeight="1">
      <c r="B85" s="28"/>
      <c r="C85" s="25" t="s">
        <v>27</v>
      </c>
      <c r="F85" s="23" t="str">
        <f>IF(E20="","",E20)</f>
        <v xml:space="preserve"> </v>
      </c>
      <c r="I85" s="25" t="s">
        <v>31</v>
      </c>
      <c r="J85" s="26" t="str">
        <f>E26</f>
        <v xml:space="preserve"> </v>
      </c>
      <c r="L85" s="28"/>
    </row>
    <row r="86" spans="2:65" s="1" customFormat="1" ht="10.35" customHeight="1">
      <c r="B86" s="28"/>
      <c r="L86" s="28"/>
    </row>
    <row r="87" spans="2:65" s="10" customFormat="1" ht="29.25" customHeight="1">
      <c r="B87" s="107"/>
      <c r="C87" s="108" t="s">
        <v>124</v>
      </c>
      <c r="D87" s="109" t="s">
        <v>53</v>
      </c>
      <c r="E87" s="109" t="s">
        <v>49</v>
      </c>
      <c r="F87" s="109" t="s">
        <v>50</v>
      </c>
      <c r="G87" s="109" t="s">
        <v>125</v>
      </c>
      <c r="H87" s="109" t="s">
        <v>126</v>
      </c>
      <c r="I87" s="109" t="s">
        <v>127</v>
      </c>
      <c r="J87" s="109" t="s">
        <v>119</v>
      </c>
      <c r="K87" s="110" t="s">
        <v>128</v>
      </c>
      <c r="L87" s="107"/>
      <c r="M87" s="52" t="s">
        <v>3</v>
      </c>
      <c r="N87" s="53" t="s">
        <v>38</v>
      </c>
      <c r="O87" s="53" t="s">
        <v>129</v>
      </c>
      <c r="P87" s="53" t="s">
        <v>130</v>
      </c>
      <c r="Q87" s="53" t="s">
        <v>131</v>
      </c>
      <c r="R87" s="53" t="s">
        <v>132</v>
      </c>
      <c r="S87" s="53" t="s">
        <v>133</v>
      </c>
      <c r="T87" s="54" t="s">
        <v>134</v>
      </c>
    </row>
    <row r="88" spans="2:65" s="1" customFormat="1" ht="22.8" customHeight="1">
      <c r="B88" s="28"/>
      <c r="C88" s="57" t="s">
        <v>135</v>
      </c>
      <c r="J88" s="111">
        <f>BK88</f>
        <v>0</v>
      </c>
      <c r="L88" s="28"/>
      <c r="M88" s="55"/>
      <c r="N88" s="46"/>
      <c r="O88" s="46"/>
      <c r="P88" s="112">
        <f>P89</f>
        <v>0</v>
      </c>
      <c r="Q88" s="46"/>
      <c r="R88" s="112">
        <f>R89</f>
        <v>0</v>
      </c>
      <c r="S88" s="46"/>
      <c r="T88" s="113">
        <f>T89</f>
        <v>0</v>
      </c>
      <c r="AT88" s="16" t="s">
        <v>67</v>
      </c>
      <c r="AU88" s="16" t="s">
        <v>120</v>
      </c>
      <c r="BK88" s="114">
        <f>BK89</f>
        <v>0</v>
      </c>
    </row>
    <row r="89" spans="2:65" s="11" customFormat="1" ht="25.95" customHeight="1">
      <c r="B89" s="115"/>
      <c r="D89" s="116" t="s">
        <v>67</v>
      </c>
      <c r="E89" s="117" t="s">
        <v>103</v>
      </c>
      <c r="F89" s="117" t="s">
        <v>701</v>
      </c>
      <c r="J89" s="118">
        <f>BK89</f>
        <v>0</v>
      </c>
      <c r="L89" s="115"/>
      <c r="M89" s="119"/>
      <c r="P89" s="120">
        <f>P90+P95</f>
        <v>0</v>
      </c>
      <c r="R89" s="120">
        <f>R90+R95</f>
        <v>0</v>
      </c>
      <c r="T89" s="121">
        <f>T90+T95</f>
        <v>0</v>
      </c>
      <c r="AR89" s="116" t="s">
        <v>168</v>
      </c>
      <c r="AT89" s="122" t="s">
        <v>67</v>
      </c>
      <c r="AU89" s="122" t="s">
        <v>68</v>
      </c>
      <c r="AY89" s="116" t="s">
        <v>138</v>
      </c>
      <c r="BK89" s="123">
        <f>BK90+BK95</f>
        <v>0</v>
      </c>
    </row>
    <row r="90" spans="2:65" s="11" customFormat="1" ht="22.8" customHeight="1">
      <c r="B90" s="115"/>
      <c r="D90" s="116" t="s">
        <v>67</v>
      </c>
      <c r="E90" s="124" t="s">
        <v>702</v>
      </c>
      <c r="F90" s="124" t="s">
        <v>703</v>
      </c>
      <c r="J90" s="125">
        <f>BK90</f>
        <v>0</v>
      </c>
      <c r="L90" s="115"/>
      <c r="M90" s="119"/>
      <c r="P90" s="120">
        <f>SUM(P91:P94)</f>
        <v>0</v>
      </c>
      <c r="R90" s="120">
        <f>SUM(R91:R94)</f>
        <v>0</v>
      </c>
      <c r="T90" s="121">
        <f>SUM(T91:T94)</f>
        <v>0</v>
      </c>
      <c r="AR90" s="116" t="s">
        <v>168</v>
      </c>
      <c r="AT90" s="122" t="s">
        <v>67</v>
      </c>
      <c r="AU90" s="122" t="s">
        <v>75</v>
      </c>
      <c r="AY90" s="116" t="s">
        <v>138</v>
      </c>
      <c r="BK90" s="123">
        <f>SUM(BK91:BK94)</f>
        <v>0</v>
      </c>
    </row>
    <row r="91" spans="2:65" s="1" customFormat="1" ht="24.15" customHeight="1">
      <c r="B91" s="126"/>
      <c r="C91" s="127" t="s">
        <v>75</v>
      </c>
      <c r="D91" s="127" t="s">
        <v>140</v>
      </c>
      <c r="E91" s="128" t="s">
        <v>727</v>
      </c>
      <c r="F91" s="129" t="s">
        <v>728</v>
      </c>
      <c r="G91" s="130" t="s">
        <v>661</v>
      </c>
      <c r="H91" s="131">
        <v>1</v>
      </c>
      <c r="I91" s="132"/>
      <c r="J91" s="132">
        <f>ROUND(I91*H91,2)</f>
        <v>0</v>
      </c>
      <c r="K91" s="129" t="s">
        <v>3</v>
      </c>
      <c r="L91" s="28"/>
      <c r="M91" s="133" t="s">
        <v>3</v>
      </c>
      <c r="N91" s="134" t="s">
        <v>39</v>
      </c>
      <c r="O91" s="135">
        <v>0</v>
      </c>
      <c r="P91" s="135">
        <f>O91*H91</f>
        <v>0</v>
      </c>
      <c r="Q91" s="135">
        <v>0</v>
      </c>
      <c r="R91" s="135">
        <f>Q91*H91</f>
        <v>0</v>
      </c>
      <c r="S91" s="135">
        <v>0</v>
      </c>
      <c r="T91" s="136">
        <f>S91*H91</f>
        <v>0</v>
      </c>
      <c r="AR91" s="137" t="s">
        <v>706</v>
      </c>
      <c r="AT91" s="137" t="s">
        <v>140</v>
      </c>
      <c r="AU91" s="137" t="s">
        <v>77</v>
      </c>
      <c r="AY91" s="16" t="s">
        <v>138</v>
      </c>
      <c r="BE91" s="138">
        <f>IF(N91="základní",J91,0)</f>
        <v>0</v>
      </c>
      <c r="BF91" s="138">
        <f>IF(N91="snížená",J91,0)</f>
        <v>0</v>
      </c>
      <c r="BG91" s="138">
        <f>IF(N91="zákl. přenesená",J91,0)</f>
        <v>0</v>
      </c>
      <c r="BH91" s="138">
        <f>IF(N91="sníž. přenesená",J91,0)</f>
        <v>0</v>
      </c>
      <c r="BI91" s="138">
        <f>IF(N91="nulová",J91,0)</f>
        <v>0</v>
      </c>
      <c r="BJ91" s="16" t="s">
        <v>75</v>
      </c>
      <c r="BK91" s="138">
        <f>ROUND(I91*H91,2)</f>
        <v>0</v>
      </c>
      <c r="BL91" s="16" t="s">
        <v>706</v>
      </c>
      <c r="BM91" s="137" t="s">
        <v>729</v>
      </c>
    </row>
    <row r="92" spans="2:65" s="1" customFormat="1" ht="19.2">
      <c r="B92" s="28"/>
      <c r="D92" s="139" t="s">
        <v>147</v>
      </c>
      <c r="F92" s="140" t="s">
        <v>728</v>
      </c>
      <c r="L92" s="28"/>
      <c r="M92" s="141"/>
      <c r="T92" s="49"/>
      <c r="AT92" s="16" t="s">
        <v>147</v>
      </c>
      <c r="AU92" s="16" t="s">
        <v>77</v>
      </c>
    </row>
    <row r="93" spans="2:65" s="1" customFormat="1" ht="16.5" customHeight="1">
      <c r="B93" s="126"/>
      <c r="C93" s="127" t="s">
        <v>77</v>
      </c>
      <c r="D93" s="127" t="s">
        <v>140</v>
      </c>
      <c r="E93" s="128" t="s">
        <v>730</v>
      </c>
      <c r="F93" s="129" t="s">
        <v>731</v>
      </c>
      <c r="G93" s="130" t="s">
        <v>661</v>
      </c>
      <c r="H93" s="131">
        <v>1</v>
      </c>
      <c r="I93" s="132"/>
      <c r="J93" s="132">
        <f>ROUND(I93*H93,2)</f>
        <v>0</v>
      </c>
      <c r="K93" s="129" t="s">
        <v>3</v>
      </c>
      <c r="L93" s="28"/>
      <c r="M93" s="133" t="s">
        <v>3</v>
      </c>
      <c r="N93" s="134" t="s">
        <v>39</v>
      </c>
      <c r="O93" s="135">
        <v>0</v>
      </c>
      <c r="P93" s="135">
        <f>O93*H93</f>
        <v>0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706</v>
      </c>
      <c r="AT93" s="137" t="s">
        <v>140</v>
      </c>
      <c r="AU93" s="137" t="s">
        <v>77</v>
      </c>
      <c r="AY93" s="16" t="s">
        <v>138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6" t="s">
        <v>75</v>
      </c>
      <c r="BK93" s="138">
        <f>ROUND(I93*H93,2)</f>
        <v>0</v>
      </c>
      <c r="BL93" s="16" t="s">
        <v>706</v>
      </c>
      <c r="BM93" s="137" t="s">
        <v>732</v>
      </c>
    </row>
    <row r="94" spans="2:65" s="1" customFormat="1">
      <c r="B94" s="28"/>
      <c r="D94" s="139" t="s">
        <v>147</v>
      </c>
      <c r="F94" s="140" t="s">
        <v>731</v>
      </c>
      <c r="L94" s="28"/>
      <c r="M94" s="141"/>
      <c r="T94" s="49"/>
      <c r="AT94" s="16" t="s">
        <v>147</v>
      </c>
      <c r="AU94" s="16" t="s">
        <v>77</v>
      </c>
    </row>
    <row r="95" spans="2:65" s="11" customFormat="1" ht="22.8" customHeight="1">
      <c r="B95" s="115"/>
      <c r="D95" s="116" t="s">
        <v>67</v>
      </c>
      <c r="E95" s="124" t="s">
        <v>721</v>
      </c>
      <c r="F95" s="124" t="s">
        <v>722</v>
      </c>
      <c r="J95" s="125">
        <f>BK95</f>
        <v>0</v>
      </c>
      <c r="L95" s="115"/>
      <c r="M95" s="119"/>
      <c r="P95" s="120">
        <f>SUM(P96:P97)</f>
        <v>0</v>
      </c>
      <c r="R95" s="120">
        <f>SUM(R96:R97)</f>
        <v>0</v>
      </c>
      <c r="T95" s="121">
        <f>SUM(T96:T97)</f>
        <v>0</v>
      </c>
      <c r="AR95" s="116" t="s">
        <v>168</v>
      </c>
      <c r="AT95" s="122" t="s">
        <v>67</v>
      </c>
      <c r="AU95" s="122" t="s">
        <v>75</v>
      </c>
      <c r="AY95" s="116" t="s">
        <v>138</v>
      </c>
      <c r="BK95" s="123">
        <f>SUM(BK96:BK97)</f>
        <v>0</v>
      </c>
    </row>
    <row r="96" spans="2:65" s="1" customFormat="1" ht="24.15" customHeight="1">
      <c r="B96" s="126"/>
      <c r="C96" s="127" t="s">
        <v>157</v>
      </c>
      <c r="D96" s="127" t="s">
        <v>140</v>
      </c>
      <c r="E96" s="128" t="s">
        <v>733</v>
      </c>
      <c r="F96" s="129" t="s">
        <v>734</v>
      </c>
      <c r="G96" s="130" t="s">
        <v>661</v>
      </c>
      <c r="H96" s="131">
        <v>1</v>
      </c>
      <c r="I96" s="132"/>
      <c r="J96" s="132">
        <f>ROUND(I96*H96,2)</f>
        <v>0</v>
      </c>
      <c r="K96" s="129" t="s">
        <v>3</v>
      </c>
      <c r="L96" s="28"/>
      <c r="M96" s="133" t="s">
        <v>3</v>
      </c>
      <c r="N96" s="134" t="s">
        <v>39</v>
      </c>
      <c r="O96" s="135">
        <v>0</v>
      </c>
      <c r="P96" s="135">
        <f>O96*H96</f>
        <v>0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706</v>
      </c>
      <c r="AT96" s="137" t="s">
        <v>140</v>
      </c>
      <c r="AU96" s="137" t="s">
        <v>77</v>
      </c>
      <c r="AY96" s="16" t="s">
        <v>138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6" t="s">
        <v>75</v>
      </c>
      <c r="BK96" s="138">
        <f>ROUND(I96*H96,2)</f>
        <v>0</v>
      </c>
      <c r="BL96" s="16" t="s">
        <v>706</v>
      </c>
      <c r="BM96" s="137" t="s">
        <v>735</v>
      </c>
    </row>
    <row r="97" spans="2:47" s="1" customFormat="1" ht="19.2">
      <c r="B97" s="28"/>
      <c r="D97" s="139" t="s">
        <v>147</v>
      </c>
      <c r="F97" s="140" t="s">
        <v>734</v>
      </c>
      <c r="L97" s="28"/>
      <c r="M97" s="169"/>
      <c r="N97" s="170"/>
      <c r="O97" s="170"/>
      <c r="P97" s="170"/>
      <c r="Q97" s="170"/>
      <c r="R97" s="170"/>
      <c r="S97" s="170"/>
      <c r="T97" s="171"/>
      <c r="AT97" s="16" t="s">
        <v>147</v>
      </c>
      <c r="AU97" s="16" t="s">
        <v>77</v>
      </c>
    </row>
    <row r="98" spans="2:47" s="1" customFormat="1" ht="6.9" customHeight="1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28"/>
    </row>
  </sheetData>
  <autoFilter ref="C87:K97" xr:uid="{00000000-0009-0000-0000-000009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72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7"/>
      <c r="C3" s="18"/>
      <c r="D3" s="18"/>
      <c r="E3" s="18"/>
      <c r="F3" s="18"/>
      <c r="G3" s="18"/>
      <c r="H3" s="19"/>
    </row>
    <row r="4" spans="2:8" ht="24.9" customHeight="1">
      <c r="B4" s="19"/>
      <c r="C4" s="20" t="s">
        <v>736</v>
      </c>
      <c r="H4" s="19"/>
    </row>
    <row r="5" spans="2:8" ht="12" customHeight="1">
      <c r="B5" s="19"/>
      <c r="C5" s="22" t="s">
        <v>13</v>
      </c>
      <c r="D5" s="275" t="s">
        <v>14</v>
      </c>
      <c r="E5" s="273"/>
      <c r="F5" s="273"/>
      <c r="H5" s="19"/>
    </row>
    <row r="6" spans="2:8" ht="36.9" customHeight="1">
      <c r="B6" s="19"/>
      <c r="C6" s="24" t="s">
        <v>15</v>
      </c>
      <c r="D6" s="274" t="s">
        <v>16</v>
      </c>
      <c r="E6" s="273"/>
      <c r="F6" s="273"/>
      <c r="H6" s="19"/>
    </row>
    <row r="7" spans="2:8" ht="16.5" customHeight="1">
      <c r="B7" s="19"/>
      <c r="C7" s="25" t="s">
        <v>21</v>
      </c>
      <c r="D7" s="45" t="str">
        <f>'Rekapitulace stavby'!AN8</f>
        <v>4. 9. 2023</v>
      </c>
      <c r="H7" s="19"/>
    </row>
    <row r="8" spans="2:8" s="1" customFormat="1" ht="10.8" customHeight="1">
      <c r="B8" s="28"/>
      <c r="H8" s="28"/>
    </row>
    <row r="9" spans="2:8" s="10" customFormat="1" ht="29.25" customHeight="1">
      <c r="B9" s="107"/>
      <c r="C9" s="108" t="s">
        <v>49</v>
      </c>
      <c r="D9" s="109" t="s">
        <v>50</v>
      </c>
      <c r="E9" s="109" t="s">
        <v>125</v>
      </c>
      <c r="F9" s="110" t="s">
        <v>737</v>
      </c>
      <c r="H9" s="107"/>
    </row>
    <row r="10" spans="2:8" s="1" customFormat="1" ht="26.4" customHeight="1">
      <c r="B10" s="28"/>
      <c r="C10" s="173" t="s">
        <v>738</v>
      </c>
      <c r="D10" s="173" t="s">
        <v>80</v>
      </c>
      <c r="H10" s="28"/>
    </row>
    <row r="11" spans="2:8" s="1" customFormat="1" ht="16.8" customHeight="1">
      <c r="B11" s="28"/>
      <c r="C11" s="174" t="s">
        <v>347</v>
      </c>
      <c r="D11" s="175" t="s">
        <v>3</v>
      </c>
      <c r="E11" s="176" t="s">
        <v>3</v>
      </c>
      <c r="F11" s="177">
        <v>5688</v>
      </c>
      <c r="H11" s="28"/>
    </row>
    <row r="12" spans="2:8" s="1" customFormat="1" ht="16.8" customHeight="1">
      <c r="B12" s="28"/>
      <c r="C12" s="178" t="s">
        <v>349</v>
      </c>
      <c r="D12" s="178" t="s">
        <v>492</v>
      </c>
      <c r="E12" s="16" t="s">
        <v>3</v>
      </c>
      <c r="F12" s="179">
        <v>3971</v>
      </c>
      <c r="H12" s="28"/>
    </row>
    <row r="13" spans="2:8" s="1" customFormat="1" ht="16.8" customHeight="1">
      <c r="B13" s="28"/>
      <c r="C13" s="178" t="s">
        <v>351</v>
      </c>
      <c r="D13" s="178" t="s">
        <v>493</v>
      </c>
      <c r="E13" s="16" t="s">
        <v>3</v>
      </c>
      <c r="F13" s="179">
        <v>1717</v>
      </c>
      <c r="H13" s="28"/>
    </row>
    <row r="14" spans="2:8" s="1" customFormat="1" ht="16.8" customHeight="1">
      <c r="B14" s="28"/>
      <c r="C14" s="178" t="s">
        <v>347</v>
      </c>
      <c r="D14" s="178" t="s">
        <v>385</v>
      </c>
      <c r="E14" s="16" t="s">
        <v>3</v>
      </c>
      <c r="F14" s="179">
        <v>5688</v>
      </c>
      <c r="H14" s="28"/>
    </row>
    <row r="15" spans="2:8" s="1" customFormat="1" ht="16.8" customHeight="1">
      <c r="B15" s="28"/>
      <c r="C15" s="180" t="s">
        <v>739</v>
      </c>
      <c r="H15" s="28"/>
    </row>
    <row r="16" spans="2:8" s="1" customFormat="1" ht="20.399999999999999">
      <c r="B16" s="28"/>
      <c r="C16" s="178" t="s">
        <v>487</v>
      </c>
      <c r="D16" s="178" t="s">
        <v>488</v>
      </c>
      <c r="E16" s="16" t="s">
        <v>143</v>
      </c>
      <c r="F16" s="179">
        <v>5688</v>
      </c>
      <c r="H16" s="28"/>
    </row>
    <row r="17" spans="2:8" s="1" customFormat="1" ht="16.8" customHeight="1">
      <c r="B17" s="28"/>
      <c r="C17" s="178" t="s">
        <v>455</v>
      </c>
      <c r="D17" s="178" t="s">
        <v>456</v>
      </c>
      <c r="E17" s="16" t="s">
        <v>143</v>
      </c>
      <c r="F17" s="179">
        <v>5688</v>
      </c>
      <c r="H17" s="28"/>
    </row>
    <row r="18" spans="2:8" s="1" customFormat="1" ht="16.8" customHeight="1">
      <c r="B18" s="28"/>
      <c r="C18" s="178" t="s">
        <v>460</v>
      </c>
      <c r="D18" s="178" t="s">
        <v>461</v>
      </c>
      <c r="E18" s="16" t="s">
        <v>143</v>
      </c>
      <c r="F18" s="179">
        <v>5688</v>
      </c>
      <c r="H18" s="28"/>
    </row>
    <row r="19" spans="2:8" s="1" customFormat="1" ht="16.8" customHeight="1">
      <c r="B19" s="28"/>
      <c r="C19" s="178" t="s">
        <v>465</v>
      </c>
      <c r="D19" s="178" t="s">
        <v>466</v>
      </c>
      <c r="E19" s="16" t="s">
        <v>143</v>
      </c>
      <c r="F19" s="179">
        <v>5688</v>
      </c>
      <c r="H19" s="28"/>
    </row>
    <row r="20" spans="2:8" s="1" customFormat="1" ht="16.8" customHeight="1">
      <c r="B20" s="28"/>
      <c r="C20" s="178" t="s">
        <v>477</v>
      </c>
      <c r="D20" s="178" t="s">
        <v>478</v>
      </c>
      <c r="E20" s="16" t="s">
        <v>143</v>
      </c>
      <c r="F20" s="179">
        <v>5688</v>
      </c>
      <c r="H20" s="28"/>
    </row>
    <row r="21" spans="2:8" s="1" customFormat="1" ht="16.8" customHeight="1">
      <c r="B21" s="28"/>
      <c r="C21" s="178" t="s">
        <v>482</v>
      </c>
      <c r="D21" s="178" t="s">
        <v>483</v>
      </c>
      <c r="E21" s="16" t="s">
        <v>143</v>
      </c>
      <c r="F21" s="179">
        <v>5688</v>
      </c>
      <c r="H21" s="28"/>
    </row>
    <row r="22" spans="2:8" s="1" customFormat="1" ht="16.8" customHeight="1">
      <c r="B22" s="28"/>
      <c r="C22" s="174" t="s">
        <v>349</v>
      </c>
      <c r="D22" s="175" t="s">
        <v>3</v>
      </c>
      <c r="E22" s="176" t="s">
        <v>3</v>
      </c>
      <c r="F22" s="177">
        <v>3971</v>
      </c>
      <c r="H22" s="28"/>
    </row>
    <row r="23" spans="2:8" s="1" customFormat="1" ht="16.8" customHeight="1">
      <c r="B23" s="28"/>
      <c r="C23" s="178" t="s">
        <v>349</v>
      </c>
      <c r="D23" s="178" t="s">
        <v>492</v>
      </c>
      <c r="E23" s="16" t="s">
        <v>3</v>
      </c>
      <c r="F23" s="179">
        <v>3971</v>
      </c>
      <c r="H23" s="28"/>
    </row>
    <row r="24" spans="2:8" s="1" customFormat="1" ht="16.8" customHeight="1">
      <c r="B24" s="28"/>
      <c r="C24" s="180" t="s">
        <v>739</v>
      </c>
      <c r="H24" s="28"/>
    </row>
    <row r="25" spans="2:8" s="1" customFormat="1" ht="20.399999999999999">
      <c r="B25" s="28"/>
      <c r="C25" s="178" t="s">
        <v>487</v>
      </c>
      <c r="D25" s="178" t="s">
        <v>488</v>
      </c>
      <c r="E25" s="16" t="s">
        <v>143</v>
      </c>
      <c r="F25" s="179">
        <v>5688</v>
      </c>
      <c r="H25" s="28"/>
    </row>
    <row r="26" spans="2:8" s="1" customFormat="1" ht="16.8" customHeight="1">
      <c r="B26" s="28"/>
      <c r="C26" s="178" t="s">
        <v>423</v>
      </c>
      <c r="D26" s="178" t="s">
        <v>424</v>
      </c>
      <c r="E26" s="16" t="s">
        <v>143</v>
      </c>
      <c r="F26" s="179">
        <v>9245.65</v>
      </c>
      <c r="H26" s="28"/>
    </row>
    <row r="27" spans="2:8" s="1" customFormat="1" ht="16.8" customHeight="1">
      <c r="B27" s="28"/>
      <c r="C27" s="174" t="s">
        <v>351</v>
      </c>
      <c r="D27" s="175" t="s">
        <v>3</v>
      </c>
      <c r="E27" s="176" t="s">
        <v>3</v>
      </c>
      <c r="F27" s="177">
        <v>1717</v>
      </c>
      <c r="H27" s="28"/>
    </row>
    <row r="28" spans="2:8" s="1" customFormat="1" ht="16.8" customHeight="1">
      <c r="B28" s="28"/>
      <c r="C28" s="178" t="s">
        <v>351</v>
      </c>
      <c r="D28" s="178" t="s">
        <v>493</v>
      </c>
      <c r="E28" s="16" t="s">
        <v>3</v>
      </c>
      <c r="F28" s="179">
        <v>1717</v>
      </c>
      <c r="H28" s="28"/>
    </row>
    <row r="29" spans="2:8" s="1" customFormat="1" ht="16.8" customHeight="1">
      <c r="B29" s="28"/>
      <c r="C29" s="180" t="s">
        <v>739</v>
      </c>
      <c r="H29" s="28"/>
    </row>
    <row r="30" spans="2:8" s="1" customFormat="1" ht="20.399999999999999">
      <c r="B30" s="28"/>
      <c r="C30" s="178" t="s">
        <v>487</v>
      </c>
      <c r="D30" s="178" t="s">
        <v>488</v>
      </c>
      <c r="E30" s="16" t="s">
        <v>143</v>
      </c>
      <c r="F30" s="179">
        <v>5688</v>
      </c>
      <c r="H30" s="28"/>
    </row>
    <row r="31" spans="2:8" s="1" customFormat="1" ht="16.8" customHeight="1">
      <c r="B31" s="28"/>
      <c r="C31" s="178" t="s">
        <v>423</v>
      </c>
      <c r="D31" s="178" t="s">
        <v>424</v>
      </c>
      <c r="E31" s="16" t="s">
        <v>143</v>
      </c>
      <c r="F31" s="179">
        <v>9245.65</v>
      </c>
      <c r="H31" s="28"/>
    </row>
    <row r="32" spans="2:8" s="1" customFormat="1" ht="16.8" customHeight="1">
      <c r="B32" s="28"/>
      <c r="C32" s="174" t="s">
        <v>475</v>
      </c>
      <c r="D32" s="175" t="s">
        <v>475</v>
      </c>
      <c r="E32" s="176" t="s">
        <v>3</v>
      </c>
      <c r="F32" s="177">
        <v>900.4</v>
      </c>
      <c r="H32" s="28"/>
    </row>
    <row r="33" spans="2:8" s="1" customFormat="1" ht="16.8" customHeight="1">
      <c r="B33" s="28"/>
      <c r="C33" s="178" t="s">
        <v>475</v>
      </c>
      <c r="D33" s="178" t="s">
        <v>476</v>
      </c>
      <c r="E33" s="16" t="s">
        <v>3</v>
      </c>
      <c r="F33" s="179">
        <v>900.4</v>
      </c>
      <c r="H33" s="28"/>
    </row>
    <row r="34" spans="2:8" s="1" customFormat="1" ht="16.8" customHeight="1">
      <c r="B34" s="28"/>
      <c r="C34" s="174" t="s">
        <v>740</v>
      </c>
      <c r="D34" s="175" t="s">
        <v>740</v>
      </c>
      <c r="E34" s="176" t="s">
        <v>3</v>
      </c>
      <c r="F34" s="177">
        <v>1125.5</v>
      </c>
      <c r="H34" s="28"/>
    </row>
    <row r="35" spans="2:8" s="1" customFormat="1" ht="16.8" customHeight="1">
      <c r="B35" s="28"/>
      <c r="C35" s="178" t="s">
        <v>740</v>
      </c>
      <c r="D35" s="178" t="s">
        <v>741</v>
      </c>
      <c r="E35" s="16" t="s">
        <v>3</v>
      </c>
      <c r="F35" s="179">
        <v>1125.5</v>
      </c>
      <c r="H35" s="28"/>
    </row>
    <row r="36" spans="2:8" s="1" customFormat="1" ht="16.8" customHeight="1">
      <c r="B36" s="28"/>
      <c r="C36" s="174" t="s">
        <v>355</v>
      </c>
      <c r="D36" s="175" t="s">
        <v>3</v>
      </c>
      <c r="E36" s="176" t="s">
        <v>3</v>
      </c>
      <c r="F36" s="177">
        <v>2322.5</v>
      </c>
      <c r="H36" s="28"/>
    </row>
    <row r="37" spans="2:8" s="1" customFormat="1" ht="16.8" customHeight="1">
      <c r="B37" s="28"/>
      <c r="C37" s="178" t="s">
        <v>355</v>
      </c>
      <c r="D37" s="178" t="s">
        <v>742</v>
      </c>
      <c r="E37" s="16" t="s">
        <v>3</v>
      </c>
      <c r="F37" s="179">
        <v>2322.5</v>
      </c>
      <c r="H37" s="28"/>
    </row>
    <row r="38" spans="2:8" s="1" customFormat="1" ht="16.8" customHeight="1">
      <c r="B38" s="28"/>
      <c r="C38" s="180" t="s">
        <v>739</v>
      </c>
      <c r="H38" s="28"/>
    </row>
    <row r="39" spans="2:8" s="1" customFormat="1" ht="16.8" customHeight="1">
      <c r="B39" s="28"/>
      <c r="C39" s="178" t="s">
        <v>436</v>
      </c>
      <c r="D39" s="178" t="s">
        <v>437</v>
      </c>
      <c r="E39" s="16" t="s">
        <v>143</v>
      </c>
      <c r="F39" s="179">
        <v>2248</v>
      </c>
      <c r="H39" s="28"/>
    </row>
    <row r="40" spans="2:8" s="1" customFormat="1" ht="16.8" customHeight="1">
      <c r="B40" s="28"/>
      <c r="C40" s="174" t="s">
        <v>353</v>
      </c>
      <c r="D40" s="175" t="s">
        <v>3</v>
      </c>
      <c r="E40" s="176" t="s">
        <v>3</v>
      </c>
      <c r="F40" s="177">
        <v>3448</v>
      </c>
      <c r="H40" s="28"/>
    </row>
    <row r="41" spans="2:8" s="1" customFormat="1" ht="16.8" customHeight="1">
      <c r="B41" s="28"/>
      <c r="C41" s="178" t="s">
        <v>740</v>
      </c>
      <c r="D41" s="178" t="s">
        <v>741</v>
      </c>
      <c r="E41" s="16" t="s">
        <v>3</v>
      </c>
      <c r="F41" s="179">
        <v>1125.5</v>
      </c>
      <c r="H41" s="28"/>
    </row>
    <row r="42" spans="2:8" s="1" customFormat="1" ht="16.8" customHeight="1">
      <c r="B42" s="28"/>
      <c r="C42" s="178" t="s">
        <v>355</v>
      </c>
      <c r="D42" s="178" t="s">
        <v>742</v>
      </c>
      <c r="E42" s="16" t="s">
        <v>3</v>
      </c>
      <c r="F42" s="179">
        <v>2322.5</v>
      </c>
      <c r="H42" s="28"/>
    </row>
    <row r="43" spans="2:8" s="1" customFormat="1" ht="16.8" customHeight="1">
      <c r="B43" s="28"/>
      <c r="C43" s="178" t="s">
        <v>353</v>
      </c>
      <c r="D43" s="178" t="s">
        <v>385</v>
      </c>
      <c r="E43" s="16" t="s">
        <v>3</v>
      </c>
      <c r="F43" s="179">
        <v>3448</v>
      </c>
      <c r="H43" s="28"/>
    </row>
    <row r="44" spans="2:8" s="1" customFormat="1" ht="16.8" customHeight="1">
      <c r="B44" s="28"/>
      <c r="C44" s="180" t="s">
        <v>739</v>
      </c>
      <c r="H44" s="28"/>
    </row>
    <row r="45" spans="2:8" s="1" customFormat="1" ht="20.399999999999999">
      <c r="B45" s="28"/>
      <c r="C45" s="178" t="s">
        <v>379</v>
      </c>
      <c r="D45" s="178" t="s">
        <v>380</v>
      </c>
      <c r="E45" s="16" t="s">
        <v>374</v>
      </c>
      <c r="F45" s="179">
        <v>2434.4</v>
      </c>
      <c r="H45" s="28"/>
    </row>
    <row r="46" spans="2:8" s="1" customFormat="1" ht="20.399999999999999">
      <c r="B46" s="28"/>
      <c r="C46" s="178" t="s">
        <v>398</v>
      </c>
      <c r="D46" s="178" t="s">
        <v>399</v>
      </c>
      <c r="E46" s="16" t="s">
        <v>143</v>
      </c>
      <c r="F46" s="179">
        <v>3448</v>
      </c>
      <c r="H46" s="28"/>
    </row>
    <row r="47" spans="2:8" s="1" customFormat="1" ht="16.8" customHeight="1">
      <c r="B47" s="28"/>
      <c r="C47" s="178" t="s">
        <v>408</v>
      </c>
      <c r="D47" s="178" t="s">
        <v>409</v>
      </c>
      <c r="E47" s="16" t="s">
        <v>143</v>
      </c>
      <c r="F47" s="179">
        <v>3448</v>
      </c>
      <c r="H47" s="28"/>
    </row>
    <row r="48" spans="2:8" s="1" customFormat="1" ht="16.8" customHeight="1">
      <c r="B48" s="28"/>
      <c r="C48" s="178" t="s">
        <v>418</v>
      </c>
      <c r="D48" s="178" t="s">
        <v>419</v>
      </c>
      <c r="E48" s="16" t="s">
        <v>143</v>
      </c>
      <c r="F48" s="179">
        <v>3448</v>
      </c>
      <c r="H48" s="28"/>
    </row>
    <row r="49" spans="2:8" s="1" customFormat="1" ht="16.8" customHeight="1">
      <c r="B49" s="28"/>
      <c r="C49" s="178" t="s">
        <v>367</v>
      </c>
      <c r="D49" s="178" t="s">
        <v>368</v>
      </c>
      <c r="E49" s="16" t="s">
        <v>369</v>
      </c>
      <c r="F49" s="179">
        <v>1137.8399999999999</v>
      </c>
      <c r="H49" s="28"/>
    </row>
    <row r="50" spans="2:8" s="1" customFormat="1" ht="26.4" customHeight="1">
      <c r="B50" s="28"/>
      <c r="C50" s="173" t="s">
        <v>743</v>
      </c>
      <c r="D50" s="173" t="s">
        <v>89</v>
      </c>
      <c r="H50" s="28"/>
    </row>
    <row r="51" spans="2:8" s="1" customFormat="1" ht="16.8" customHeight="1">
      <c r="B51" s="28"/>
      <c r="C51" s="174" t="s">
        <v>740</v>
      </c>
      <c r="D51" s="175" t="s">
        <v>740</v>
      </c>
      <c r="E51" s="176" t="s">
        <v>3</v>
      </c>
      <c r="F51" s="177">
        <v>1125.5</v>
      </c>
      <c r="H51" s="28"/>
    </row>
    <row r="52" spans="2:8" s="1" customFormat="1" ht="16.8" customHeight="1">
      <c r="B52" s="28"/>
      <c r="C52" s="178" t="s">
        <v>740</v>
      </c>
      <c r="D52" s="178" t="s">
        <v>741</v>
      </c>
      <c r="E52" s="16" t="s">
        <v>3</v>
      </c>
      <c r="F52" s="179">
        <v>1125.5</v>
      </c>
      <c r="H52" s="28"/>
    </row>
    <row r="53" spans="2:8" s="1" customFormat="1" ht="16.8" customHeight="1">
      <c r="B53" s="28"/>
      <c r="C53" s="174" t="s">
        <v>355</v>
      </c>
      <c r="D53" s="175" t="s">
        <v>355</v>
      </c>
      <c r="E53" s="176" t="s">
        <v>3</v>
      </c>
      <c r="F53" s="177">
        <v>2322.5</v>
      </c>
      <c r="H53" s="28"/>
    </row>
    <row r="54" spans="2:8" s="1" customFormat="1" ht="16.8" customHeight="1">
      <c r="B54" s="28"/>
      <c r="C54" s="178" t="s">
        <v>355</v>
      </c>
      <c r="D54" s="178" t="s">
        <v>742</v>
      </c>
      <c r="E54" s="16" t="s">
        <v>3</v>
      </c>
      <c r="F54" s="179">
        <v>2322.5</v>
      </c>
      <c r="H54" s="28"/>
    </row>
    <row r="55" spans="2:8" s="1" customFormat="1" ht="16.8" customHeight="1">
      <c r="B55" s="28"/>
      <c r="C55" s="174" t="s">
        <v>353</v>
      </c>
      <c r="D55" s="175" t="s">
        <v>3</v>
      </c>
      <c r="E55" s="176" t="s">
        <v>3</v>
      </c>
      <c r="F55" s="177">
        <v>3448</v>
      </c>
      <c r="H55" s="28"/>
    </row>
    <row r="56" spans="2:8" s="1" customFormat="1" ht="16.8" customHeight="1">
      <c r="B56" s="28"/>
      <c r="C56" s="178" t="s">
        <v>740</v>
      </c>
      <c r="D56" s="178" t="s">
        <v>741</v>
      </c>
      <c r="E56" s="16" t="s">
        <v>3</v>
      </c>
      <c r="F56" s="179">
        <v>1125.5</v>
      </c>
      <c r="H56" s="28"/>
    </row>
    <row r="57" spans="2:8" s="1" customFormat="1" ht="16.8" customHeight="1">
      <c r="B57" s="28"/>
      <c r="C57" s="178" t="s">
        <v>355</v>
      </c>
      <c r="D57" s="178" t="s">
        <v>742</v>
      </c>
      <c r="E57" s="16" t="s">
        <v>3</v>
      </c>
      <c r="F57" s="179">
        <v>2322.5</v>
      </c>
      <c r="H57" s="28"/>
    </row>
    <row r="58" spans="2:8" s="1" customFormat="1" ht="16.8" customHeight="1">
      <c r="B58" s="28"/>
      <c r="C58" s="178" t="s">
        <v>353</v>
      </c>
      <c r="D58" s="178" t="s">
        <v>385</v>
      </c>
      <c r="E58" s="16" t="s">
        <v>3</v>
      </c>
      <c r="F58" s="179">
        <v>3448</v>
      </c>
      <c r="H58" s="28"/>
    </row>
    <row r="59" spans="2:8" s="1" customFormat="1" ht="16.8" customHeight="1">
      <c r="B59" s="28"/>
      <c r="C59" s="174" t="s">
        <v>592</v>
      </c>
      <c r="D59" s="175" t="s">
        <v>3</v>
      </c>
      <c r="E59" s="176" t="s">
        <v>3</v>
      </c>
      <c r="F59" s="177">
        <v>28.4</v>
      </c>
      <c r="H59" s="28"/>
    </row>
    <row r="60" spans="2:8" s="1" customFormat="1" ht="16.8" customHeight="1">
      <c r="B60" s="28"/>
      <c r="C60" s="178" t="s">
        <v>592</v>
      </c>
      <c r="D60" s="178" t="s">
        <v>609</v>
      </c>
      <c r="E60" s="16" t="s">
        <v>3</v>
      </c>
      <c r="F60" s="179">
        <v>28.4</v>
      </c>
      <c r="H60" s="28"/>
    </row>
    <row r="61" spans="2:8" s="1" customFormat="1" ht="16.8" customHeight="1">
      <c r="B61" s="28"/>
      <c r="C61" s="180" t="s">
        <v>739</v>
      </c>
      <c r="H61" s="28"/>
    </row>
    <row r="62" spans="2:8" s="1" customFormat="1" ht="20.399999999999999">
      <c r="B62" s="28"/>
      <c r="C62" s="178" t="s">
        <v>487</v>
      </c>
      <c r="D62" s="178" t="s">
        <v>488</v>
      </c>
      <c r="E62" s="16" t="s">
        <v>143</v>
      </c>
      <c r="F62" s="179">
        <v>28.4</v>
      </c>
      <c r="H62" s="28"/>
    </row>
    <row r="63" spans="2:8" s="1" customFormat="1" ht="20.399999999999999">
      <c r="B63" s="28"/>
      <c r="C63" s="178" t="s">
        <v>595</v>
      </c>
      <c r="D63" s="178" t="s">
        <v>596</v>
      </c>
      <c r="E63" s="16" t="s">
        <v>374</v>
      </c>
      <c r="F63" s="179">
        <v>14.2</v>
      </c>
      <c r="H63" s="28"/>
    </row>
    <row r="64" spans="2:8" s="1" customFormat="1" ht="20.399999999999999">
      <c r="B64" s="28"/>
      <c r="C64" s="178" t="s">
        <v>379</v>
      </c>
      <c r="D64" s="178" t="s">
        <v>380</v>
      </c>
      <c r="E64" s="16" t="s">
        <v>374</v>
      </c>
      <c r="F64" s="179">
        <v>14.2</v>
      </c>
      <c r="H64" s="28"/>
    </row>
    <row r="65" spans="2:8" s="1" customFormat="1" ht="16.8" customHeight="1">
      <c r="B65" s="28"/>
      <c r="C65" s="178" t="s">
        <v>423</v>
      </c>
      <c r="D65" s="178" t="s">
        <v>424</v>
      </c>
      <c r="E65" s="16" t="s">
        <v>143</v>
      </c>
      <c r="F65" s="179">
        <v>28.4</v>
      </c>
      <c r="H65" s="28"/>
    </row>
    <row r="66" spans="2:8" s="1" customFormat="1" ht="16.8" customHeight="1">
      <c r="B66" s="28"/>
      <c r="C66" s="178" t="s">
        <v>455</v>
      </c>
      <c r="D66" s="178" t="s">
        <v>456</v>
      </c>
      <c r="E66" s="16" t="s">
        <v>143</v>
      </c>
      <c r="F66" s="179">
        <v>28.4</v>
      </c>
      <c r="H66" s="28"/>
    </row>
    <row r="67" spans="2:8" s="1" customFormat="1" ht="16.8" customHeight="1">
      <c r="B67" s="28"/>
      <c r="C67" s="178" t="s">
        <v>460</v>
      </c>
      <c r="D67" s="178" t="s">
        <v>461</v>
      </c>
      <c r="E67" s="16" t="s">
        <v>143</v>
      </c>
      <c r="F67" s="179">
        <v>28.4</v>
      </c>
      <c r="H67" s="28"/>
    </row>
    <row r="68" spans="2:8" s="1" customFormat="1" ht="16.8" customHeight="1">
      <c r="B68" s="28"/>
      <c r="C68" s="178" t="s">
        <v>465</v>
      </c>
      <c r="D68" s="178" t="s">
        <v>466</v>
      </c>
      <c r="E68" s="16" t="s">
        <v>143</v>
      </c>
      <c r="F68" s="179">
        <v>28.4</v>
      </c>
      <c r="H68" s="28"/>
    </row>
    <row r="69" spans="2:8" s="1" customFormat="1" ht="16.8" customHeight="1">
      <c r="B69" s="28"/>
      <c r="C69" s="178" t="s">
        <v>477</v>
      </c>
      <c r="D69" s="178" t="s">
        <v>478</v>
      </c>
      <c r="E69" s="16" t="s">
        <v>143</v>
      </c>
      <c r="F69" s="179">
        <v>28.4</v>
      </c>
      <c r="H69" s="28"/>
    </row>
    <row r="70" spans="2:8" s="1" customFormat="1" ht="16.8" customHeight="1">
      <c r="B70" s="28"/>
      <c r="C70" s="178" t="s">
        <v>482</v>
      </c>
      <c r="D70" s="178" t="s">
        <v>483</v>
      </c>
      <c r="E70" s="16" t="s">
        <v>143</v>
      </c>
      <c r="F70" s="179">
        <v>28.4</v>
      </c>
      <c r="H70" s="28"/>
    </row>
    <row r="71" spans="2:8" s="1" customFormat="1" ht="7.35" customHeight="1">
      <c r="B71" s="37"/>
      <c r="C71" s="38"/>
      <c r="D71" s="38"/>
      <c r="E71" s="38"/>
      <c r="F71" s="38"/>
      <c r="G71" s="38"/>
      <c r="H71" s="28"/>
    </row>
    <row r="72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181" customWidth="1"/>
    <col min="2" max="2" width="1.7109375" style="181" customWidth="1"/>
    <col min="3" max="4" width="5" style="181" customWidth="1"/>
    <col min="5" max="5" width="11.7109375" style="181" customWidth="1"/>
    <col min="6" max="6" width="9.140625" style="181" customWidth="1"/>
    <col min="7" max="7" width="5" style="181" customWidth="1"/>
    <col min="8" max="8" width="77.85546875" style="181" customWidth="1"/>
    <col min="9" max="10" width="20" style="181" customWidth="1"/>
    <col min="11" max="11" width="1.7109375" style="181" customWidth="1"/>
  </cols>
  <sheetData>
    <row r="1" spans="2:11" customFormat="1" ht="37.5" customHeight="1"/>
    <row r="2" spans="2:11" customFormat="1" ht="7.5" customHeight="1">
      <c r="B2" s="182"/>
      <c r="C2" s="183"/>
      <c r="D2" s="183"/>
      <c r="E2" s="183"/>
      <c r="F2" s="183"/>
      <c r="G2" s="183"/>
      <c r="H2" s="183"/>
      <c r="I2" s="183"/>
      <c r="J2" s="183"/>
      <c r="K2" s="184"/>
    </row>
    <row r="3" spans="2:11" s="14" customFormat="1" ht="45" customHeight="1">
      <c r="B3" s="185"/>
      <c r="C3" s="301" t="s">
        <v>744</v>
      </c>
      <c r="D3" s="301"/>
      <c r="E3" s="301"/>
      <c r="F3" s="301"/>
      <c r="G3" s="301"/>
      <c r="H3" s="301"/>
      <c r="I3" s="301"/>
      <c r="J3" s="301"/>
      <c r="K3" s="186"/>
    </row>
    <row r="4" spans="2:11" customFormat="1" ht="25.5" customHeight="1">
      <c r="B4" s="187"/>
      <c r="C4" s="306" t="s">
        <v>745</v>
      </c>
      <c r="D4" s="306"/>
      <c r="E4" s="306"/>
      <c r="F4" s="306"/>
      <c r="G4" s="306"/>
      <c r="H4" s="306"/>
      <c r="I4" s="306"/>
      <c r="J4" s="306"/>
      <c r="K4" s="188"/>
    </row>
    <row r="5" spans="2:11" customFormat="1" ht="5.25" customHeight="1">
      <c r="B5" s="187"/>
      <c r="C5" s="189"/>
      <c r="D5" s="189"/>
      <c r="E5" s="189"/>
      <c r="F5" s="189"/>
      <c r="G5" s="189"/>
      <c r="H5" s="189"/>
      <c r="I5" s="189"/>
      <c r="J5" s="189"/>
      <c r="K5" s="188"/>
    </row>
    <row r="6" spans="2:11" customFormat="1" ht="15" customHeight="1">
      <c r="B6" s="187"/>
      <c r="C6" s="305" t="s">
        <v>746</v>
      </c>
      <c r="D6" s="305"/>
      <c r="E6" s="305"/>
      <c r="F6" s="305"/>
      <c r="G6" s="305"/>
      <c r="H6" s="305"/>
      <c r="I6" s="305"/>
      <c r="J6" s="305"/>
      <c r="K6" s="188"/>
    </row>
    <row r="7" spans="2:11" customFormat="1" ht="15" customHeight="1">
      <c r="B7" s="191"/>
      <c r="C7" s="305" t="s">
        <v>747</v>
      </c>
      <c r="D7" s="305"/>
      <c r="E7" s="305"/>
      <c r="F7" s="305"/>
      <c r="G7" s="305"/>
      <c r="H7" s="305"/>
      <c r="I7" s="305"/>
      <c r="J7" s="305"/>
      <c r="K7" s="188"/>
    </row>
    <row r="8" spans="2:11" customFormat="1" ht="12.75" customHeight="1">
      <c r="B8" s="191"/>
      <c r="C8" s="190"/>
      <c r="D8" s="190"/>
      <c r="E8" s="190"/>
      <c r="F8" s="190"/>
      <c r="G8" s="190"/>
      <c r="H8" s="190"/>
      <c r="I8" s="190"/>
      <c r="J8" s="190"/>
      <c r="K8" s="188"/>
    </row>
    <row r="9" spans="2:11" customFormat="1" ht="15" customHeight="1">
      <c r="B9" s="191"/>
      <c r="C9" s="305" t="s">
        <v>748</v>
      </c>
      <c r="D9" s="305"/>
      <c r="E9" s="305"/>
      <c r="F9" s="305"/>
      <c r="G9" s="305"/>
      <c r="H9" s="305"/>
      <c r="I9" s="305"/>
      <c r="J9" s="305"/>
      <c r="K9" s="188"/>
    </row>
    <row r="10" spans="2:11" customFormat="1" ht="15" customHeight="1">
      <c r="B10" s="191"/>
      <c r="C10" s="190"/>
      <c r="D10" s="305" t="s">
        <v>749</v>
      </c>
      <c r="E10" s="305"/>
      <c r="F10" s="305"/>
      <c r="G10" s="305"/>
      <c r="H10" s="305"/>
      <c r="I10" s="305"/>
      <c r="J10" s="305"/>
      <c r="K10" s="188"/>
    </row>
    <row r="11" spans="2:11" customFormat="1" ht="15" customHeight="1">
      <c r="B11" s="191"/>
      <c r="C11" s="192"/>
      <c r="D11" s="305" t="s">
        <v>750</v>
      </c>
      <c r="E11" s="305"/>
      <c r="F11" s="305"/>
      <c r="G11" s="305"/>
      <c r="H11" s="305"/>
      <c r="I11" s="305"/>
      <c r="J11" s="305"/>
      <c r="K11" s="188"/>
    </row>
    <row r="12" spans="2:11" customFormat="1" ht="15" customHeight="1">
      <c r="B12" s="191"/>
      <c r="C12" s="192"/>
      <c r="D12" s="190"/>
      <c r="E12" s="190"/>
      <c r="F12" s="190"/>
      <c r="G12" s="190"/>
      <c r="H12" s="190"/>
      <c r="I12" s="190"/>
      <c r="J12" s="190"/>
      <c r="K12" s="188"/>
    </row>
    <row r="13" spans="2:11" customFormat="1" ht="15" customHeight="1">
      <c r="B13" s="191"/>
      <c r="C13" s="192"/>
      <c r="D13" s="193" t="s">
        <v>751</v>
      </c>
      <c r="E13" s="190"/>
      <c r="F13" s="190"/>
      <c r="G13" s="190"/>
      <c r="H13" s="190"/>
      <c r="I13" s="190"/>
      <c r="J13" s="190"/>
      <c r="K13" s="188"/>
    </row>
    <row r="14" spans="2:11" customFormat="1" ht="12.75" customHeight="1">
      <c r="B14" s="191"/>
      <c r="C14" s="192"/>
      <c r="D14" s="192"/>
      <c r="E14" s="192"/>
      <c r="F14" s="192"/>
      <c r="G14" s="192"/>
      <c r="H14" s="192"/>
      <c r="I14" s="192"/>
      <c r="J14" s="192"/>
      <c r="K14" s="188"/>
    </row>
    <row r="15" spans="2:11" customFormat="1" ht="15" customHeight="1">
      <c r="B15" s="191"/>
      <c r="C15" s="192"/>
      <c r="D15" s="305" t="s">
        <v>752</v>
      </c>
      <c r="E15" s="305"/>
      <c r="F15" s="305"/>
      <c r="G15" s="305"/>
      <c r="H15" s="305"/>
      <c r="I15" s="305"/>
      <c r="J15" s="305"/>
      <c r="K15" s="188"/>
    </row>
    <row r="16" spans="2:11" customFormat="1" ht="15" customHeight="1">
      <c r="B16" s="191"/>
      <c r="C16" s="192"/>
      <c r="D16" s="305" t="s">
        <v>753</v>
      </c>
      <c r="E16" s="305"/>
      <c r="F16" s="305"/>
      <c r="G16" s="305"/>
      <c r="H16" s="305"/>
      <c r="I16" s="305"/>
      <c r="J16" s="305"/>
      <c r="K16" s="188"/>
    </row>
    <row r="17" spans="2:11" customFormat="1" ht="15" customHeight="1">
      <c r="B17" s="191"/>
      <c r="C17" s="192"/>
      <c r="D17" s="305" t="s">
        <v>754</v>
      </c>
      <c r="E17" s="305"/>
      <c r="F17" s="305"/>
      <c r="G17" s="305"/>
      <c r="H17" s="305"/>
      <c r="I17" s="305"/>
      <c r="J17" s="305"/>
      <c r="K17" s="188"/>
    </row>
    <row r="18" spans="2:11" customFormat="1" ht="15" customHeight="1">
      <c r="B18" s="191"/>
      <c r="C18" s="192"/>
      <c r="D18" s="192"/>
      <c r="E18" s="194" t="s">
        <v>74</v>
      </c>
      <c r="F18" s="305" t="s">
        <v>755</v>
      </c>
      <c r="G18" s="305"/>
      <c r="H18" s="305"/>
      <c r="I18" s="305"/>
      <c r="J18" s="305"/>
      <c r="K18" s="188"/>
    </row>
    <row r="19" spans="2:11" customFormat="1" ht="15" customHeight="1">
      <c r="B19" s="191"/>
      <c r="C19" s="192"/>
      <c r="D19" s="192"/>
      <c r="E19" s="194" t="s">
        <v>756</v>
      </c>
      <c r="F19" s="305" t="s">
        <v>757</v>
      </c>
      <c r="G19" s="305"/>
      <c r="H19" s="305"/>
      <c r="I19" s="305"/>
      <c r="J19" s="305"/>
      <c r="K19" s="188"/>
    </row>
    <row r="20" spans="2:11" customFormat="1" ht="15" customHeight="1">
      <c r="B20" s="191"/>
      <c r="C20" s="192"/>
      <c r="D20" s="192"/>
      <c r="E20" s="194" t="s">
        <v>758</v>
      </c>
      <c r="F20" s="305" t="s">
        <v>759</v>
      </c>
      <c r="G20" s="305"/>
      <c r="H20" s="305"/>
      <c r="I20" s="305"/>
      <c r="J20" s="305"/>
      <c r="K20" s="188"/>
    </row>
    <row r="21" spans="2:11" customFormat="1" ht="15" customHeight="1">
      <c r="B21" s="191"/>
      <c r="C21" s="192"/>
      <c r="D21" s="192"/>
      <c r="E21" s="194" t="s">
        <v>760</v>
      </c>
      <c r="F21" s="305" t="s">
        <v>761</v>
      </c>
      <c r="G21" s="305"/>
      <c r="H21" s="305"/>
      <c r="I21" s="305"/>
      <c r="J21" s="305"/>
      <c r="K21" s="188"/>
    </row>
    <row r="22" spans="2:11" customFormat="1" ht="15" customHeight="1">
      <c r="B22" s="191"/>
      <c r="C22" s="192"/>
      <c r="D22" s="192"/>
      <c r="E22" s="194" t="s">
        <v>762</v>
      </c>
      <c r="F22" s="305" t="s">
        <v>763</v>
      </c>
      <c r="G22" s="305"/>
      <c r="H22" s="305"/>
      <c r="I22" s="305"/>
      <c r="J22" s="305"/>
      <c r="K22" s="188"/>
    </row>
    <row r="23" spans="2:11" customFormat="1" ht="15" customHeight="1">
      <c r="B23" s="191"/>
      <c r="C23" s="192"/>
      <c r="D23" s="192"/>
      <c r="E23" s="194" t="s">
        <v>81</v>
      </c>
      <c r="F23" s="305" t="s">
        <v>764</v>
      </c>
      <c r="G23" s="305"/>
      <c r="H23" s="305"/>
      <c r="I23" s="305"/>
      <c r="J23" s="305"/>
      <c r="K23" s="188"/>
    </row>
    <row r="24" spans="2:11" customFormat="1" ht="12.75" customHeight="1">
      <c r="B24" s="191"/>
      <c r="C24" s="192"/>
      <c r="D24" s="192"/>
      <c r="E24" s="192"/>
      <c r="F24" s="192"/>
      <c r="G24" s="192"/>
      <c r="H24" s="192"/>
      <c r="I24" s="192"/>
      <c r="J24" s="192"/>
      <c r="K24" s="188"/>
    </row>
    <row r="25" spans="2:11" customFormat="1" ht="15" customHeight="1">
      <c r="B25" s="191"/>
      <c r="C25" s="305" t="s">
        <v>765</v>
      </c>
      <c r="D25" s="305"/>
      <c r="E25" s="305"/>
      <c r="F25" s="305"/>
      <c r="G25" s="305"/>
      <c r="H25" s="305"/>
      <c r="I25" s="305"/>
      <c r="J25" s="305"/>
      <c r="K25" s="188"/>
    </row>
    <row r="26" spans="2:11" customFormat="1" ht="15" customHeight="1">
      <c r="B26" s="191"/>
      <c r="C26" s="305" t="s">
        <v>766</v>
      </c>
      <c r="D26" s="305"/>
      <c r="E26" s="305"/>
      <c r="F26" s="305"/>
      <c r="G26" s="305"/>
      <c r="H26" s="305"/>
      <c r="I26" s="305"/>
      <c r="J26" s="305"/>
      <c r="K26" s="188"/>
    </row>
    <row r="27" spans="2:11" customFormat="1" ht="15" customHeight="1">
      <c r="B27" s="191"/>
      <c r="C27" s="190"/>
      <c r="D27" s="305" t="s">
        <v>767</v>
      </c>
      <c r="E27" s="305"/>
      <c r="F27" s="305"/>
      <c r="G27" s="305"/>
      <c r="H27" s="305"/>
      <c r="I27" s="305"/>
      <c r="J27" s="305"/>
      <c r="K27" s="188"/>
    </row>
    <row r="28" spans="2:11" customFormat="1" ht="15" customHeight="1">
      <c r="B28" s="191"/>
      <c r="C28" s="192"/>
      <c r="D28" s="305" t="s">
        <v>768</v>
      </c>
      <c r="E28" s="305"/>
      <c r="F28" s="305"/>
      <c r="G28" s="305"/>
      <c r="H28" s="305"/>
      <c r="I28" s="305"/>
      <c r="J28" s="305"/>
      <c r="K28" s="188"/>
    </row>
    <row r="29" spans="2:11" customFormat="1" ht="12.75" customHeight="1">
      <c r="B29" s="191"/>
      <c r="C29" s="192"/>
      <c r="D29" s="192"/>
      <c r="E29" s="192"/>
      <c r="F29" s="192"/>
      <c r="G29" s="192"/>
      <c r="H29" s="192"/>
      <c r="I29" s="192"/>
      <c r="J29" s="192"/>
      <c r="K29" s="188"/>
    </row>
    <row r="30" spans="2:11" customFormat="1" ht="15" customHeight="1">
      <c r="B30" s="191"/>
      <c r="C30" s="192"/>
      <c r="D30" s="305" t="s">
        <v>769</v>
      </c>
      <c r="E30" s="305"/>
      <c r="F30" s="305"/>
      <c r="G30" s="305"/>
      <c r="H30" s="305"/>
      <c r="I30" s="305"/>
      <c r="J30" s="305"/>
      <c r="K30" s="188"/>
    </row>
    <row r="31" spans="2:11" customFormat="1" ht="15" customHeight="1">
      <c r="B31" s="191"/>
      <c r="C31" s="192"/>
      <c r="D31" s="305" t="s">
        <v>770</v>
      </c>
      <c r="E31" s="305"/>
      <c r="F31" s="305"/>
      <c r="G31" s="305"/>
      <c r="H31" s="305"/>
      <c r="I31" s="305"/>
      <c r="J31" s="305"/>
      <c r="K31" s="188"/>
    </row>
    <row r="32" spans="2:11" customFormat="1" ht="12.75" customHeight="1">
      <c r="B32" s="191"/>
      <c r="C32" s="192"/>
      <c r="D32" s="192"/>
      <c r="E32" s="192"/>
      <c r="F32" s="192"/>
      <c r="G32" s="192"/>
      <c r="H32" s="192"/>
      <c r="I32" s="192"/>
      <c r="J32" s="192"/>
      <c r="K32" s="188"/>
    </row>
    <row r="33" spans="2:11" customFormat="1" ht="15" customHeight="1">
      <c r="B33" s="191"/>
      <c r="C33" s="192"/>
      <c r="D33" s="305" t="s">
        <v>771</v>
      </c>
      <c r="E33" s="305"/>
      <c r="F33" s="305"/>
      <c r="G33" s="305"/>
      <c r="H33" s="305"/>
      <c r="I33" s="305"/>
      <c r="J33" s="305"/>
      <c r="K33" s="188"/>
    </row>
    <row r="34" spans="2:11" customFormat="1" ht="15" customHeight="1">
      <c r="B34" s="191"/>
      <c r="C34" s="192"/>
      <c r="D34" s="305" t="s">
        <v>772</v>
      </c>
      <c r="E34" s="305"/>
      <c r="F34" s="305"/>
      <c r="G34" s="305"/>
      <c r="H34" s="305"/>
      <c r="I34" s="305"/>
      <c r="J34" s="305"/>
      <c r="K34" s="188"/>
    </row>
    <row r="35" spans="2:11" customFormat="1" ht="15" customHeight="1">
      <c r="B35" s="191"/>
      <c r="C35" s="192"/>
      <c r="D35" s="305" t="s">
        <v>773</v>
      </c>
      <c r="E35" s="305"/>
      <c r="F35" s="305"/>
      <c r="G35" s="305"/>
      <c r="H35" s="305"/>
      <c r="I35" s="305"/>
      <c r="J35" s="305"/>
      <c r="K35" s="188"/>
    </row>
    <row r="36" spans="2:11" customFormat="1" ht="15" customHeight="1">
      <c r="B36" s="191"/>
      <c r="C36" s="192"/>
      <c r="D36" s="190"/>
      <c r="E36" s="193" t="s">
        <v>124</v>
      </c>
      <c r="F36" s="190"/>
      <c r="G36" s="305" t="s">
        <v>774</v>
      </c>
      <c r="H36" s="305"/>
      <c r="I36" s="305"/>
      <c r="J36" s="305"/>
      <c r="K36" s="188"/>
    </row>
    <row r="37" spans="2:11" customFormat="1" ht="30.75" customHeight="1">
      <c r="B37" s="191"/>
      <c r="C37" s="192"/>
      <c r="D37" s="190"/>
      <c r="E37" s="193" t="s">
        <v>775</v>
      </c>
      <c r="F37" s="190"/>
      <c r="G37" s="305" t="s">
        <v>776</v>
      </c>
      <c r="H37" s="305"/>
      <c r="I37" s="305"/>
      <c r="J37" s="305"/>
      <c r="K37" s="188"/>
    </row>
    <row r="38" spans="2:11" customFormat="1" ht="15" customHeight="1">
      <c r="B38" s="191"/>
      <c r="C38" s="192"/>
      <c r="D38" s="190"/>
      <c r="E38" s="193" t="s">
        <v>49</v>
      </c>
      <c r="F38" s="190"/>
      <c r="G38" s="305" t="s">
        <v>777</v>
      </c>
      <c r="H38" s="305"/>
      <c r="I38" s="305"/>
      <c r="J38" s="305"/>
      <c r="K38" s="188"/>
    </row>
    <row r="39" spans="2:11" customFormat="1" ht="15" customHeight="1">
      <c r="B39" s="191"/>
      <c r="C39" s="192"/>
      <c r="D39" s="190"/>
      <c r="E39" s="193" t="s">
        <v>50</v>
      </c>
      <c r="F39" s="190"/>
      <c r="G39" s="305" t="s">
        <v>778</v>
      </c>
      <c r="H39" s="305"/>
      <c r="I39" s="305"/>
      <c r="J39" s="305"/>
      <c r="K39" s="188"/>
    </row>
    <row r="40" spans="2:11" customFormat="1" ht="15" customHeight="1">
      <c r="B40" s="191"/>
      <c r="C40" s="192"/>
      <c r="D40" s="190"/>
      <c r="E40" s="193" t="s">
        <v>125</v>
      </c>
      <c r="F40" s="190"/>
      <c r="G40" s="305" t="s">
        <v>779</v>
      </c>
      <c r="H40" s="305"/>
      <c r="I40" s="305"/>
      <c r="J40" s="305"/>
      <c r="K40" s="188"/>
    </row>
    <row r="41" spans="2:11" customFormat="1" ht="15" customHeight="1">
      <c r="B41" s="191"/>
      <c r="C41" s="192"/>
      <c r="D41" s="190"/>
      <c r="E41" s="193" t="s">
        <v>126</v>
      </c>
      <c r="F41" s="190"/>
      <c r="G41" s="305" t="s">
        <v>780</v>
      </c>
      <c r="H41" s="305"/>
      <c r="I41" s="305"/>
      <c r="J41" s="305"/>
      <c r="K41" s="188"/>
    </row>
    <row r="42" spans="2:11" customFormat="1" ht="15" customHeight="1">
      <c r="B42" s="191"/>
      <c r="C42" s="192"/>
      <c r="D42" s="190"/>
      <c r="E42" s="193" t="s">
        <v>781</v>
      </c>
      <c r="F42" s="190"/>
      <c r="G42" s="305" t="s">
        <v>782</v>
      </c>
      <c r="H42" s="305"/>
      <c r="I42" s="305"/>
      <c r="J42" s="305"/>
      <c r="K42" s="188"/>
    </row>
    <row r="43" spans="2:11" customFormat="1" ht="15" customHeight="1">
      <c r="B43" s="191"/>
      <c r="C43" s="192"/>
      <c r="D43" s="190"/>
      <c r="E43" s="193"/>
      <c r="F43" s="190"/>
      <c r="G43" s="305" t="s">
        <v>783</v>
      </c>
      <c r="H43" s="305"/>
      <c r="I43" s="305"/>
      <c r="J43" s="305"/>
      <c r="K43" s="188"/>
    </row>
    <row r="44" spans="2:11" customFormat="1" ht="15" customHeight="1">
      <c r="B44" s="191"/>
      <c r="C44" s="192"/>
      <c r="D44" s="190"/>
      <c r="E44" s="193" t="s">
        <v>784</v>
      </c>
      <c r="F44" s="190"/>
      <c r="G44" s="305" t="s">
        <v>785</v>
      </c>
      <c r="H44" s="305"/>
      <c r="I44" s="305"/>
      <c r="J44" s="305"/>
      <c r="K44" s="188"/>
    </row>
    <row r="45" spans="2:11" customFormat="1" ht="15" customHeight="1">
      <c r="B45" s="191"/>
      <c r="C45" s="192"/>
      <c r="D45" s="190"/>
      <c r="E45" s="193" t="s">
        <v>128</v>
      </c>
      <c r="F45" s="190"/>
      <c r="G45" s="305" t="s">
        <v>786</v>
      </c>
      <c r="H45" s="305"/>
      <c r="I45" s="305"/>
      <c r="J45" s="305"/>
      <c r="K45" s="188"/>
    </row>
    <row r="46" spans="2:11" customFormat="1" ht="12.75" customHeight="1">
      <c r="B46" s="191"/>
      <c r="C46" s="192"/>
      <c r="D46" s="190"/>
      <c r="E46" s="190"/>
      <c r="F46" s="190"/>
      <c r="G46" s="190"/>
      <c r="H46" s="190"/>
      <c r="I46" s="190"/>
      <c r="J46" s="190"/>
      <c r="K46" s="188"/>
    </row>
    <row r="47" spans="2:11" customFormat="1" ht="15" customHeight="1">
      <c r="B47" s="191"/>
      <c r="C47" s="192"/>
      <c r="D47" s="305" t="s">
        <v>787</v>
      </c>
      <c r="E47" s="305"/>
      <c r="F47" s="305"/>
      <c r="G47" s="305"/>
      <c r="H47" s="305"/>
      <c r="I47" s="305"/>
      <c r="J47" s="305"/>
      <c r="K47" s="188"/>
    </row>
    <row r="48" spans="2:11" customFormat="1" ht="15" customHeight="1">
      <c r="B48" s="191"/>
      <c r="C48" s="192"/>
      <c r="D48" s="192"/>
      <c r="E48" s="305" t="s">
        <v>788</v>
      </c>
      <c r="F48" s="305"/>
      <c r="G48" s="305"/>
      <c r="H48" s="305"/>
      <c r="I48" s="305"/>
      <c r="J48" s="305"/>
      <c r="K48" s="188"/>
    </row>
    <row r="49" spans="2:11" customFormat="1" ht="15" customHeight="1">
      <c r="B49" s="191"/>
      <c r="C49" s="192"/>
      <c r="D49" s="192"/>
      <c r="E49" s="305" t="s">
        <v>789</v>
      </c>
      <c r="F49" s="305"/>
      <c r="G49" s="305"/>
      <c r="H49" s="305"/>
      <c r="I49" s="305"/>
      <c r="J49" s="305"/>
      <c r="K49" s="188"/>
    </row>
    <row r="50" spans="2:11" customFormat="1" ht="15" customHeight="1">
      <c r="B50" s="191"/>
      <c r="C50" s="192"/>
      <c r="D50" s="192"/>
      <c r="E50" s="305" t="s">
        <v>790</v>
      </c>
      <c r="F50" s="305"/>
      <c r="G50" s="305"/>
      <c r="H50" s="305"/>
      <c r="I50" s="305"/>
      <c r="J50" s="305"/>
      <c r="K50" s="188"/>
    </row>
    <row r="51" spans="2:11" customFormat="1" ht="15" customHeight="1">
      <c r="B51" s="191"/>
      <c r="C51" s="192"/>
      <c r="D51" s="305" t="s">
        <v>791</v>
      </c>
      <c r="E51" s="305"/>
      <c r="F51" s="305"/>
      <c r="G51" s="305"/>
      <c r="H51" s="305"/>
      <c r="I51" s="305"/>
      <c r="J51" s="305"/>
      <c r="K51" s="188"/>
    </row>
    <row r="52" spans="2:11" customFormat="1" ht="25.5" customHeight="1">
      <c r="B52" s="187"/>
      <c r="C52" s="306" t="s">
        <v>792</v>
      </c>
      <c r="D52" s="306"/>
      <c r="E52" s="306"/>
      <c r="F52" s="306"/>
      <c r="G52" s="306"/>
      <c r="H52" s="306"/>
      <c r="I52" s="306"/>
      <c r="J52" s="306"/>
      <c r="K52" s="188"/>
    </row>
    <row r="53" spans="2:11" customFormat="1" ht="5.25" customHeight="1">
      <c r="B53" s="187"/>
      <c r="C53" s="189"/>
      <c r="D53" s="189"/>
      <c r="E53" s="189"/>
      <c r="F53" s="189"/>
      <c r="G53" s="189"/>
      <c r="H53" s="189"/>
      <c r="I53" s="189"/>
      <c r="J53" s="189"/>
      <c r="K53" s="188"/>
    </row>
    <row r="54" spans="2:11" customFormat="1" ht="15" customHeight="1">
      <c r="B54" s="187"/>
      <c r="C54" s="305" t="s">
        <v>793</v>
      </c>
      <c r="D54" s="305"/>
      <c r="E54" s="305"/>
      <c r="F54" s="305"/>
      <c r="G54" s="305"/>
      <c r="H54" s="305"/>
      <c r="I54" s="305"/>
      <c r="J54" s="305"/>
      <c r="K54" s="188"/>
    </row>
    <row r="55" spans="2:11" customFormat="1" ht="15" customHeight="1">
      <c r="B55" s="187"/>
      <c r="C55" s="305" t="s">
        <v>794</v>
      </c>
      <c r="D55" s="305"/>
      <c r="E55" s="305"/>
      <c r="F55" s="305"/>
      <c r="G55" s="305"/>
      <c r="H55" s="305"/>
      <c r="I55" s="305"/>
      <c r="J55" s="305"/>
      <c r="K55" s="188"/>
    </row>
    <row r="56" spans="2:11" customFormat="1" ht="12.75" customHeight="1">
      <c r="B56" s="187"/>
      <c r="C56" s="190"/>
      <c r="D56" s="190"/>
      <c r="E56" s="190"/>
      <c r="F56" s="190"/>
      <c r="G56" s="190"/>
      <c r="H56" s="190"/>
      <c r="I56" s="190"/>
      <c r="J56" s="190"/>
      <c r="K56" s="188"/>
    </row>
    <row r="57" spans="2:11" customFormat="1" ht="15" customHeight="1">
      <c r="B57" s="187"/>
      <c r="C57" s="305" t="s">
        <v>795</v>
      </c>
      <c r="D57" s="305"/>
      <c r="E57" s="305"/>
      <c r="F57" s="305"/>
      <c r="G57" s="305"/>
      <c r="H57" s="305"/>
      <c r="I57" s="305"/>
      <c r="J57" s="305"/>
      <c r="K57" s="188"/>
    </row>
    <row r="58" spans="2:11" customFormat="1" ht="15" customHeight="1">
      <c r="B58" s="187"/>
      <c r="C58" s="192"/>
      <c r="D58" s="305" t="s">
        <v>796</v>
      </c>
      <c r="E58" s="305"/>
      <c r="F58" s="305"/>
      <c r="G58" s="305"/>
      <c r="H58" s="305"/>
      <c r="I58" s="305"/>
      <c r="J58" s="305"/>
      <c r="K58" s="188"/>
    </row>
    <row r="59" spans="2:11" customFormat="1" ht="15" customHeight="1">
      <c r="B59" s="187"/>
      <c r="C59" s="192"/>
      <c r="D59" s="305" t="s">
        <v>797</v>
      </c>
      <c r="E59" s="305"/>
      <c r="F59" s="305"/>
      <c r="G59" s="305"/>
      <c r="H59" s="305"/>
      <c r="I59" s="305"/>
      <c r="J59" s="305"/>
      <c r="K59" s="188"/>
    </row>
    <row r="60" spans="2:11" customFormat="1" ht="15" customHeight="1">
      <c r="B60" s="187"/>
      <c r="C60" s="192"/>
      <c r="D60" s="305" t="s">
        <v>798</v>
      </c>
      <c r="E60" s="305"/>
      <c r="F60" s="305"/>
      <c r="G60" s="305"/>
      <c r="H60" s="305"/>
      <c r="I60" s="305"/>
      <c r="J60" s="305"/>
      <c r="K60" s="188"/>
    </row>
    <row r="61" spans="2:11" customFormat="1" ht="15" customHeight="1">
      <c r="B61" s="187"/>
      <c r="C61" s="192"/>
      <c r="D61" s="305" t="s">
        <v>799</v>
      </c>
      <c r="E61" s="305"/>
      <c r="F61" s="305"/>
      <c r="G61" s="305"/>
      <c r="H61" s="305"/>
      <c r="I61" s="305"/>
      <c r="J61" s="305"/>
      <c r="K61" s="188"/>
    </row>
    <row r="62" spans="2:11" customFormat="1" ht="15" customHeight="1">
      <c r="B62" s="187"/>
      <c r="C62" s="192"/>
      <c r="D62" s="307" t="s">
        <v>800</v>
      </c>
      <c r="E62" s="307"/>
      <c r="F62" s="307"/>
      <c r="G62" s="307"/>
      <c r="H62" s="307"/>
      <c r="I62" s="307"/>
      <c r="J62" s="307"/>
      <c r="K62" s="188"/>
    </row>
    <row r="63" spans="2:11" customFormat="1" ht="15" customHeight="1">
      <c r="B63" s="187"/>
      <c r="C63" s="192"/>
      <c r="D63" s="305" t="s">
        <v>801</v>
      </c>
      <c r="E63" s="305"/>
      <c r="F63" s="305"/>
      <c r="G63" s="305"/>
      <c r="H63" s="305"/>
      <c r="I63" s="305"/>
      <c r="J63" s="305"/>
      <c r="K63" s="188"/>
    </row>
    <row r="64" spans="2:11" customFormat="1" ht="12.75" customHeight="1">
      <c r="B64" s="187"/>
      <c r="C64" s="192"/>
      <c r="D64" s="192"/>
      <c r="E64" s="195"/>
      <c r="F64" s="192"/>
      <c r="G64" s="192"/>
      <c r="H64" s="192"/>
      <c r="I64" s="192"/>
      <c r="J64" s="192"/>
      <c r="K64" s="188"/>
    </row>
    <row r="65" spans="2:11" customFormat="1" ht="15" customHeight="1">
      <c r="B65" s="187"/>
      <c r="C65" s="192"/>
      <c r="D65" s="305" t="s">
        <v>802</v>
      </c>
      <c r="E65" s="305"/>
      <c r="F65" s="305"/>
      <c r="G65" s="305"/>
      <c r="H65" s="305"/>
      <c r="I65" s="305"/>
      <c r="J65" s="305"/>
      <c r="K65" s="188"/>
    </row>
    <row r="66" spans="2:11" customFormat="1" ht="15" customHeight="1">
      <c r="B66" s="187"/>
      <c r="C66" s="192"/>
      <c r="D66" s="307" t="s">
        <v>803</v>
      </c>
      <c r="E66" s="307"/>
      <c r="F66" s="307"/>
      <c r="G66" s="307"/>
      <c r="H66" s="307"/>
      <c r="I66" s="307"/>
      <c r="J66" s="307"/>
      <c r="K66" s="188"/>
    </row>
    <row r="67" spans="2:11" customFormat="1" ht="15" customHeight="1">
      <c r="B67" s="187"/>
      <c r="C67" s="192"/>
      <c r="D67" s="305" t="s">
        <v>804</v>
      </c>
      <c r="E67" s="305"/>
      <c r="F67" s="305"/>
      <c r="G67" s="305"/>
      <c r="H67" s="305"/>
      <c r="I67" s="305"/>
      <c r="J67" s="305"/>
      <c r="K67" s="188"/>
    </row>
    <row r="68" spans="2:11" customFormat="1" ht="15" customHeight="1">
      <c r="B68" s="187"/>
      <c r="C68" s="192"/>
      <c r="D68" s="305" t="s">
        <v>805</v>
      </c>
      <c r="E68" s="305"/>
      <c r="F68" s="305"/>
      <c r="G68" s="305"/>
      <c r="H68" s="305"/>
      <c r="I68" s="305"/>
      <c r="J68" s="305"/>
      <c r="K68" s="188"/>
    </row>
    <row r="69" spans="2:11" customFormat="1" ht="15" customHeight="1">
      <c r="B69" s="187"/>
      <c r="C69" s="192"/>
      <c r="D69" s="305" t="s">
        <v>806</v>
      </c>
      <c r="E69" s="305"/>
      <c r="F69" s="305"/>
      <c r="G69" s="305"/>
      <c r="H69" s="305"/>
      <c r="I69" s="305"/>
      <c r="J69" s="305"/>
      <c r="K69" s="188"/>
    </row>
    <row r="70" spans="2:11" customFormat="1" ht="15" customHeight="1">
      <c r="B70" s="187"/>
      <c r="C70" s="192"/>
      <c r="D70" s="305" t="s">
        <v>807</v>
      </c>
      <c r="E70" s="305"/>
      <c r="F70" s="305"/>
      <c r="G70" s="305"/>
      <c r="H70" s="305"/>
      <c r="I70" s="305"/>
      <c r="J70" s="305"/>
      <c r="K70" s="188"/>
    </row>
    <row r="71" spans="2:11" customFormat="1" ht="12.75" customHeight="1">
      <c r="B71" s="196"/>
      <c r="C71" s="197"/>
      <c r="D71" s="197"/>
      <c r="E71" s="197"/>
      <c r="F71" s="197"/>
      <c r="G71" s="197"/>
      <c r="H71" s="197"/>
      <c r="I71" s="197"/>
      <c r="J71" s="197"/>
      <c r="K71" s="198"/>
    </row>
    <row r="72" spans="2:11" customFormat="1" ht="18.75" customHeight="1">
      <c r="B72" s="199"/>
      <c r="C72" s="199"/>
      <c r="D72" s="199"/>
      <c r="E72" s="199"/>
      <c r="F72" s="199"/>
      <c r="G72" s="199"/>
      <c r="H72" s="199"/>
      <c r="I72" s="199"/>
      <c r="J72" s="199"/>
      <c r="K72" s="200"/>
    </row>
    <row r="73" spans="2:11" customFormat="1" ht="18.75" customHeight="1">
      <c r="B73" s="200"/>
      <c r="C73" s="200"/>
      <c r="D73" s="200"/>
      <c r="E73" s="200"/>
      <c r="F73" s="200"/>
      <c r="G73" s="200"/>
      <c r="H73" s="200"/>
      <c r="I73" s="200"/>
      <c r="J73" s="200"/>
      <c r="K73" s="200"/>
    </row>
    <row r="74" spans="2:11" customFormat="1" ht="7.5" customHeight="1">
      <c r="B74" s="201"/>
      <c r="C74" s="202"/>
      <c r="D74" s="202"/>
      <c r="E74" s="202"/>
      <c r="F74" s="202"/>
      <c r="G74" s="202"/>
      <c r="H74" s="202"/>
      <c r="I74" s="202"/>
      <c r="J74" s="202"/>
      <c r="K74" s="203"/>
    </row>
    <row r="75" spans="2:11" customFormat="1" ht="45" customHeight="1">
      <c r="B75" s="204"/>
      <c r="C75" s="300" t="s">
        <v>808</v>
      </c>
      <c r="D75" s="300"/>
      <c r="E75" s="300"/>
      <c r="F75" s="300"/>
      <c r="G75" s="300"/>
      <c r="H75" s="300"/>
      <c r="I75" s="300"/>
      <c r="J75" s="300"/>
      <c r="K75" s="205"/>
    </row>
    <row r="76" spans="2:11" customFormat="1" ht="17.25" customHeight="1">
      <c r="B76" s="204"/>
      <c r="C76" s="206" t="s">
        <v>809</v>
      </c>
      <c r="D76" s="206"/>
      <c r="E76" s="206"/>
      <c r="F76" s="206" t="s">
        <v>810</v>
      </c>
      <c r="G76" s="207"/>
      <c r="H76" s="206" t="s">
        <v>50</v>
      </c>
      <c r="I76" s="206" t="s">
        <v>53</v>
      </c>
      <c r="J76" s="206" t="s">
        <v>811</v>
      </c>
      <c r="K76" s="205"/>
    </row>
    <row r="77" spans="2:11" customFormat="1" ht="17.25" customHeight="1">
      <c r="B77" s="204"/>
      <c r="C77" s="208" t="s">
        <v>812</v>
      </c>
      <c r="D77" s="208"/>
      <c r="E77" s="208"/>
      <c r="F77" s="209" t="s">
        <v>813</v>
      </c>
      <c r="G77" s="210"/>
      <c r="H77" s="208"/>
      <c r="I77" s="208"/>
      <c r="J77" s="208" t="s">
        <v>814</v>
      </c>
      <c r="K77" s="205"/>
    </row>
    <row r="78" spans="2:11" customFormat="1" ht="5.25" customHeight="1">
      <c r="B78" s="204"/>
      <c r="C78" s="211"/>
      <c r="D78" s="211"/>
      <c r="E78" s="211"/>
      <c r="F78" s="211"/>
      <c r="G78" s="212"/>
      <c r="H78" s="211"/>
      <c r="I78" s="211"/>
      <c r="J78" s="211"/>
      <c r="K78" s="205"/>
    </row>
    <row r="79" spans="2:11" customFormat="1" ht="15" customHeight="1">
      <c r="B79" s="204"/>
      <c r="C79" s="193" t="s">
        <v>49</v>
      </c>
      <c r="D79" s="213"/>
      <c r="E79" s="213"/>
      <c r="F79" s="214" t="s">
        <v>815</v>
      </c>
      <c r="G79" s="215"/>
      <c r="H79" s="193" t="s">
        <v>816</v>
      </c>
      <c r="I79" s="193" t="s">
        <v>817</v>
      </c>
      <c r="J79" s="193">
        <v>20</v>
      </c>
      <c r="K79" s="205"/>
    </row>
    <row r="80" spans="2:11" customFormat="1" ht="15" customHeight="1">
      <c r="B80" s="204"/>
      <c r="C80" s="193" t="s">
        <v>818</v>
      </c>
      <c r="D80" s="193"/>
      <c r="E80" s="193"/>
      <c r="F80" s="214" t="s">
        <v>815</v>
      </c>
      <c r="G80" s="215"/>
      <c r="H80" s="193" t="s">
        <v>819</v>
      </c>
      <c r="I80" s="193" t="s">
        <v>817</v>
      </c>
      <c r="J80" s="193">
        <v>120</v>
      </c>
      <c r="K80" s="205"/>
    </row>
    <row r="81" spans="2:11" customFormat="1" ht="15" customHeight="1">
      <c r="B81" s="216"/>
      <c r="C81" s="193" t="s">
        <v>820</v>
      </c>
      <c r="D81" s="193"/>
      <c r="E81" s="193"/>
      <c r="F81" s="214" t="s">
        <v>821</v>
      </c>
      <c r="G81" s="215"/>
      <c r="H81" s="193" t="s">
        <v>822</v>
      </c>
      <c r="I81" s="193" t="s">
        <v>817</v>
      </c>
      <c r="J81" s="193">
        <v>50</v>
      </c>
      <c r="K81" s="205"/>
    </row>
    <row r="82" spans="2:11" customFormat="1" ht="15" customHeight="1">
      <c r="B82" s="216"/>
      <c r="C82" s="193" t="s">
        <v>823</v>
      </c>
      <c r="D82" s="193"/>
      <c r="E82" s="193"/>
      <c r="F82" s="214" t="s">
        <v>815</v>
      </c>
      <c r="G82" s="215"/>
      <c r="H82" s="193" t="s">
        <v>824</v>
      </c>
      <c r="I82" s="193" t="s">
        <v>825</v>
      </c>
      <c r="J82" s="193"/>
      <c r="K82" s="205"/>
    </row>
    <row r="83" spans="2:11" customFormat="1" ht="15" customHeight="1">
      <c r="B83" s="216"/>
      <c r="C83" s="193" t="s">
        <v>826</v>
      </c>
      <c r="D83" s="193"/>
      <c r="E83" s="193"/>
      <c r="F83" s="214" t="s">
        <v>821</v>
      </c>
      <c r="G83" s="193"/>
      <c r="H83" s="193" t="s">
        <v>827</v>
      </c>
      <c r="I83" s="193" t="s">
        <v>817</v>
      </c>
      <c r="J83" s="193">
        <v>15</v>
      </c>
      <c r="K83" s="205"/>
    </row>
    <row r="84" spans="2:11" customFormat="1" ht="15" customHeight="1">
      <c r="B84" s="216"/>
      <c r="C84" s="193" t="s">
        <v>828</v>
      </c>
      <c r="D84" s="193"/>
      <c r="E84" s="193"/>
      <c r="F84" s="214" t="s">
        <v>821</v>
      </c>
      <c r="G84" s="193"/>
      <c r="H84" s="193" t="s">
        <v>829</v>
      </c>
      <c r="I84" s="193" t="s">
        <v>817</v>
      </c>
      <c r="J84" s="193">
        <v>15</v>
      </c>
      <c r="K84" s="205"/>
    </row>
    <row r="85" spans="2:11" customFormat="1" ht="15" customHeight="1">
      <c r="B85" s="216"/>
      <c r="C85" s="193" t="s">
        <v>830</v>
      </c>
      <c r="D85" s="193"/>
      <c r="E85" s="193"/>
      <c r="F85" s="214" t="s">
        <v>821</v>
      </c>
      <c r="G85" s="193"/>
      <c r="H85" s="193" t="s">
        <v>831</v>
      </c>
      <c r="I85" s="193" t="s">
        <v>817</v>
      </c>
      <c r="J85" s="193">
        <v>20</v>
      </c>
      <c r="K85" s="205"/>
    </row>
    <row r="86" spans="2:11" customFormat="1" ht="15" customHeight="1">
      <c r="B86" s="216"/>
      <c r="C86" s="193" t="s">
        <v>832</v>
      </c>
      <c r="D86" s="193"/>
      <c r="E86" s="193"/>
      <c r="F86" s="214" t="s">
        <v>821</v>
      </c>
      <c r="G86" s="193"/>
      <c r="H86" s="193" t="s">
        <v>833</v>
      </c>
      <c r="I86" s="193" t="s">
        <v>817</v>
      </c>
      <c r="J86" s="193">
        <v>20</v>
      </c>
      <c r="K86" s="205"/>
    </row>
    <row r="87" spans="2:11" customFormat="1" ht="15" customHeight="1">
      <c r="B87" s="216"/>
      <c r="C87" s="193" t="s">
        <v>834</v>
      </c>
      <c r="D87" s="193"/>
      <c r="E87" s="193"/>
      <c r="F87" s="214" t="s">
        <v>821</v>
      </c>
      <c r="G87" s="215"/>
      <c r="H87" s="193" t="s">
        <v>835</v>
      </c>
      <c r="I87" s="193" t="s">
        <v>817</v>
      </c>
      <c r="J87" s="193">
        <v>50</v>
      </c>
      <c r="K87" s="205"/>
    </row>
    <row r="88" spans="2:11" customFormat="1" ht="15" customHeight="1">
      <c r="B88" s="216"/>
      <c r="C88" s="193" t="s">
        <v>836</v>
      </c>
      <c r="D88" s="193"/>
      <c r="E88" s="193"/>
      <c r="F88" s="214" t="s">
        <v>821</v>
      </c>
      <c r="G88" s="215"/>
      <c r="H88" s="193" t="s">
        <v>837</v>
      </c>
      <c r="I88" s="193" t="s">
        <v>817</v>
      </c>
      <c r="J88" s="193">
        <v>20</v>
      </c>
      <c r="K88" s="205"/>
    </row>
    <row r="89" spans="2:11" customFormat="1" ht="15" customHeight="1">
      <c r="B89" s="216"/>
      <c r="C89" s="193" t="s">
        <v>838</v>
      </c>
      <c r="D89" s="193"/>
      <c r="E89" s="193"/>
      <c r="F89" s="214" t="s">
        <v>821</v>
      </c>
      <c r="G89" s="215"/>
      <c r="H89" s="193" t="s">
        <v>839</v>
      </c>
      <c r="I89" s="193" t="s">
        <v>817</v>
      </c>
      <c r="J89" s="193">
        <v>20</v>
      </c>
      <c r="K89" s="205"/>
    </row>
    <row r="90" spans="2:11" customFormat="1" ht="15" customHeight="1">
      <c r="B90" s="216"/>
      <c r="C90" s="193" t="s">
        <v>840</v>
      </c>
      <c r="D90" s="193"/>
      <c r="E90" s="193"/>
      <c r="F90" s="214" t="s">
        <v>821</v>
      </c>
      <c r="G90" s="215"/>
      <c r="H90" s="193" t="s">
        <v>841</v>
      </c>
      <c r="I90" s="193" t="s">
        <v>817</v>
      </c>
      <c r="J90" s="193">
        <v>50</v>
      </c>
      <c r="K90" s="205"/>
    </row>
    <row r="91" spans="2:11" customFormat="1" ht="15" customHeight="1">
      <c r="B91" s="216"/>
      <c r="C91" s="193" t="s">
        <v>842</v>
      </c>
      <c r="D91" s="193"/>
      <c r="E91" s="193"/>
      <c r="F91" s="214" t="s">
        <v>821</v>
      </c>
      <c r="G91" s="215"/>
      <c r="H91" s="193" t="s">
        <v>842</v>
      </c>
      <c r="I91" s="193" t="s">
        <v>817</v>
      </c>
      <c r="J91" s="193">
        <v>50</v>
      </c>
      <c r="K91" s="205"/>
    </row>
    <row r="92" spans="2:11" customFormat="1" ht="15" customHeight="1">
      <c r="B92" s="216"/>
      <c r="C92" s="193" t="s">
        <v>843</v>
      </c>
      <c r="D92" s="193"/>
      <c r="E92" s="193"/>
      <c r="F92" s="214" t="s">
        <v>821</v>
      </c>
      <c r="G92" s="215"/>
      <c r="H92" s="193" t="s">
        <v>844</v>
      </c>
      <c r="I92" s="193" t="s">
        <v>817</v>
      </c>
      <c r="J92" s="193">
        <v>255</v>
      </c>
      <c r="K92" s="205"/>
    </row>
    <row r="93" spans="2:11" customFormat="1" ht="15" customHeight="1">
      <c r="B93" s="216"/>
      <c r="C93" s="193" t="s">
        <v>845</v>
      </c>
      <c r="D93" s="193"/>
      <c r="E93" s="193"/>
      <c r="F93" s="214" t="s">
        <v>815</v>
      </c>
      <c r="G93" s="215"/>
      <c r="H93" s="193" t="s">
        <v>846</v>
      </c>
      <c r="I93" s="193" t="s">
        <v>847</v>
      </c>
      <c r="J93" s="193"/>
      <c r="K93" s="205"/>
    </row>
    <row r="94" spans="2:11" customFormat="1" ht="15" customHeight="1">
      <c r="B94" s="216"/>
      <c r="C94" s="193" t="s">
        <v>848</v>
      </c>
      <c r="D94" s="193"/>
      <c r="E94" s="193"/>
      <c r="F94" s="214" t="s">
        <v>815</v>
      </c>
      <c r="G94" s="215"/>
      <c r="H94" s="193" t="s">
        <v>849</v>
      </c>
      <c r="I94" s="193" t="s">
        <v>850</v>
      </c>
      <c r="J94" s="193"/>
      <c r="K94" s="205"/>
    </row>
    <row r="95" spans="2:11" customFormat="1" ht="15" customHeight="1">
      <c r="B95" s="216"/>
      <c r="C95" s="193" t="s">
        <v>851</v>
      </c>
      <c r="D95" s="193"/>
      <c r="E95" s="193"/>
      <c r="F95" s="214" t="s">
        <v>815</v>
      </c>
      <c r="G95" s="215"/>
      <c r="H95" s="193" t="s">
        <v>851</v>
      </c>
      <c r="I95" s="193" t="s">
        <v>850</v>
      </c>
      <c r="J95" s="193"/>
      <c r="K95" s="205"/>
    </row>
    <row r="96" spans="2:11" customFormat="1" ht="15" customHeight="1">
      <c r="B96" s="216"/>
      <c r="C96" s="193" t="s">
        <v>34</v>
      </c>
      <c r="D96" s="193"/>
      <c r="E96" s="193"/>
      <c r="F96" s="214" t="s">
        <v>815</v>
      </c>
      <c r="G96" s="215"/>
      <c r="H96" s="193" t="s">
        <v>852</v>
      </c>
      <c r="I96" s="193" t="s">
        <v>850</v>
      </c>
      <c r="J96" s="193"/>
      <c r="K96" s="205"/>
    </row>
    <row r="97" spans="2:11" customFormat="1" ht="15" customHeight="1">
      <c r="B97" s="216"/>
      <c r="C97" s="193" t="s">
        <v>44</v>
      </c>
      <c r="D97" s="193"/>
      <c r="E97" s="193"/>
      <c r="F97" s="214" t="s">
        <v>815</v>
      </c>
      <c r="G97" s="215"/>
      <c r="H97" s="193" t="s">
        <v>853</v>
      </c>
      <c r="I97" s="193" t="s">
        <v>850</v>
      </c>
      <c r="J97" s="193"/>
      <c r="K97" s="205"/>
    </row>
    <row r="98" spans="2:11" customFormat="1" ht="15" customHeight="1">
      <c r="B98" s="217"/>
      <c r="C98" s="218"/>
      <c r="D98" s="218"/>
      <c r="E98" s="218"/>
      <c r="F98" s="218"/>
      <c r="G98" s="218"/>
      <c r="H98" s="218"/>
      <c r="I98" s="218"/>
      <c r="J98" s="218"/>
      <c r="K98" s="219"/>
    </row>
    <row r="99" spans="2:11" customFormat="1" ht="18.7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0"/>
    </row>
    <row r="100" spans="2:11" customFormat="1" ht="18.75" customHeight="1"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</row>
    <row r="101" spans="2:11" customFormat="1" ht="7.5" customHeight="1">
      <c r="B101" s="201"/>
      <c r="C101" s="202"/>
      <c r="D101" s="202"/>
      <c r="E101" s="202"/>
      <c r="F101" s="202"/>
      <c r="G101" s="202"/>
      <c r="H101" s="202"/>
      <c r="I101" s="202"/>
      <c r="J101" s="202"/>
      <c r="K101" s="203"/>
    </row>
    <row r="102" spans="2:11" customFormat="1" ht="45" customHeight="1">
      <c r="B102" s="204"/>
      <c r="C102" s="300" t="s">
        <v>854</v>
      </c>
      <c r="D102" s="300"/>
      <c r="E102" s="300"/>
      <c r="F102" s="300"/>
      <c r="G102" s="300"/>
      <c r="H102" s="300"/>
      <c r="I102" s="300"/>
      <c r="J102" s="300"/>
      <c r="K102" s="205"/>
    </row>
    <row r="103" spans="2:11" customFormat="1" ht="17.25" customHeight="1">
      <c r="B103" s="204"/>
      <c r="C103" s="206" t="s">
        <v>809</v>
      </c>
      <c r="D103" s="206"/>
      <c r="E103" s="206"/>
      <c r="F103" s="206" t="s">
        <v>810</v>
      </c>
      <c r="G103" s="207"/>
      <c r="H103" s="206" t="s">
        <v>50</v>
      </c>
      <c r="I103" s="206" t="s">
        <v>53</v>
      </c>
      <c r="J103" s="206" t="s">
        <v>811</v>
      </c>
      <c r="K103" s="205"/>
    </row>
    <row r="104" spans="2:11" customFormat="1" ht="17.25" customHeight="1">
      <c r="B104" s="204"/>
      <c r="C104" s="208" t="s">
        <v>812</v>
      </c>
      <c r="D104" s="208"/>
      <c r="E104" s="208"/>
      <c r="F104" s="209" t="s">
        <v>813</v>
      </c>
      <c r="G104" s="210"/>
      <c r="H104" s="208"/>
      <c r="I104" s="208"/>
      <c r="J104" s="208" t="s">
        <v>814</v>
      </c>
      <c r="K104" s="205"/>
    </row>
    <row r="105" spans="2:11" customFormat="1" ht="5.25" customHeight="1">
      <c r="B105" s="204"/>
      <c r="C105" s="206"/>
      <c r="D105" s="206"/>
      <c r="E105" s="206"/>
      <c r="F105" s="206"/>
      <c r="G105" s="222"/>
      <c r="H105" s="206"/>
      <c r="I105" s="206"/>
      <c r="J105" s="206"/>
      <c r="K105" s="205"/>
    </row>
    <row r="106" spans="2:11" customFormat="1" ht="15" customHeight="1">
      <c r="B106" s="204"/>
      <c r="C106" s="193" t="s">
        <v>49</v>
      </c>
      <c r="D106" s="213"/>
      <c r="E106" s="213"/>
      <c r="F106" s="214" t="s">
        <v>815</v>
      </c>
      <c r="G106" s="193"/>
      <c r="H106" s="193" t="s">
        <v>855</v>
      </c>
      <c r="I106" s="193" t="s">
        <v>817</v>
      </c>
      <c r="J106" s="193">
        <v>20</v>
      </c>
      <c r="K106" s="205"/>
    </row>
    <row r="107" spans="2:11" customFormat="1" ht="15" customHeight="1">
      <c r="B107" s="204"/>
      <c r="C107" s="193" t="s">
        <v>818</v>
      </c>
      <c r="D107" s="193"/>
      <c r="E107" s="193"/>
      <c r="F107" s="214" t="s">
        <v>815</v>
      </c>
      <c r="G107" s="193"/>
      <c r="H107" s="193" t="s">
        <v>855</v>
      </c>
      <c r="I107" s="193" t="s">
        <v>817</v>
      </c>
      <c r="J107" s="193">
        <v>120</v>
      </c>
      <c r="K107" s="205"/>
    </row>
    <row r="108" spans="2:11" customFormat="1" ht="15" customHeight="1">
      <c r="B108" s="216"/>
      <c r="C108" s="193" t="s">
        <v>820</v>
      </c>
      <c r="D108" s="193"/>
      <c r="E108" s="193"/>
      <c r="F108" s="214" t="s">
        <v>821</v>
      </c>
      <c r="G108" s="193"/>
      <c r="H108" s="193" t="s">
        <v>855</v>
      </c>
      <c r="I108" s="193" t="s">
        <v>817</v>
      </c>
      <c r="J108" s="193">
        <v>50</v>
      </c>
      <c r="K108" s="205"/>
    </row>
    <row r="109" spans="2:11" customFormat="1" ht="15" customHeight="1">
      <c r="B109" s="216"/>
      <c r="C109" s="193" t="s">
        <v>823</v>
      </c>
      <c r="D109" s="193"/>
      <c r="E109" s="193"/>
      <c r="F109" s="214" t="s">
        <v>815</v>
      </c>
      <c r="G109" s="193"/>
      <c r="H109" s="193" t="s">
        <v>855</v>
      </c>
      <c r="I109" s="193" t="s">
        <v>825</v>
      </c>
      <c r="J109" s="193"/>
      <c r="K109" s="205"/>
    </row>
    <row r="110" spans="2:11" customFormat="1" ht="15" customHeight="1">
      <c r="B110" s="216"/>
      <c r="C110" s="193" t="s">
        <v>834</v>
      </c>
      <c r="D110" s="193"/>
      <c r="E110" s="193"/>
      <c r="F110" s="214" t="s">
        <v>821</v>
      </c>
      <c r="G110" s="193"/>
      <c r="H110" s="193" t="s">
        <v>855</v>
      </c>
      <c r="I110" s="193" t="s">
        <v>817</v>
      </c>
      <c r="J110" s="193">
        <v>50</v>
      </c>
      <c r="K110" s="205"/>
    </row>
    <row r="111" spans="2:11" customFormat="1" ht="15" customHeight="1">
      <c r="B111" s="216"/>
      <c r="C111" s="193" t="s">
        <v>842</v>
      </c>
      <c r="D111" s="193"/>
      <c r="E111" s="193"/>
      <c r="F111" s="214" t="s">
        <v>821</v>
      </c>
      <c r="G111" s="193"/>
      <c r="H111" s="193" t="s">
        <v>855</v>
      </c>
      <c r="I111" s="193" t="s">
        <v>817</v>
      </c>
      <c r="J111" s="193">
        <v>50</v>
      </c>
      <c r="K111" s="205"/>
    </row>
    <row r="112" spans="2:11" customFormat="1" ht="15" customHeight="1">
      <c r="B112" s="216"/>
      <c r="C112" s="193" t="s">
        <v>840</v>
      </c>
      <c r="D112" s="193"/>
      <c r="E112" s="193"/>
      <c r="F112" s="214" t="s">
        <v>821</v>
      </c>
      <c r="G112" s="193"/>
      <c r="H112" s="193" t="s">
        <v>855</v>
      </c>
      <c r="I112" s="193" t="s">
        <v>817</v>
      </c>
      <c r="J112" s="193">
        <v>50</v>
      </c>
      <c r="K112" s="205"/>
    </row>
    <row r="113" spans="2:11" customFormat="1" ht="15" customHeight="1">
      <c r="B113" s="216"/>
      <c r="C113" s="193" t="s">
        <v>49</v>
      </c>
      <c r="D113" s="193"/>
      <c r="E113" s="193"/>
      <c r="F113" s="214" t="s">
        <v>815</v>
      </c>
      <c r="G113" s="193"/>
      <c r="H113" s="193" t="s">
        <v>856</v>
      </c>
      <c r="I113" s="193" t="s">
        <v>817</v>
      </c>
      <c r="J113" s="193">
        <v>20</v>
      </c>
      <c r="K113" s="205"/>
    </row>
    <row r="114" spans="2:11" customFormat="1" ht="15" customHeight="1">
      <c r="B114" s="216"/>
      <c r="C114" s="193" t="s">
        <v>857</v>
      </c>
      <c r="D114" s="193"/>
      <c r="E114" s="193"/>
      <c r="F114" s="214" t="s">
        <v>815</v>
      </c>
      <c r="G114" s="193"/>
      <c r="H114" s="193" t="s">
        <v>858</v>
      </c>
      <c r="I114" s="193" t="s">
        <v>817</v>
      </c>
      <c r="J114" s="193">
        <v>120</v>
      </c>
      <c r="K114" s="205"/>
    </row>
    <row r="115" spans="2:11" customFormat="1" ht="15" customHeight="1">
      <c r="B115" s="216"/>
      <c r="C115" s="193" t="s">
        <v>34</v>
      </c>
      <c r="D115" s="193"/>
      <c r="E115" s="193"/>
      <c r="F115" s="214" t="s">
        <v>815</v>
      </c>
      <c r="G115" s="193"/>
      <c r="H115" s="193" t="s">
        <v>859</v>
      </c>
      <c r="I115" s="193" t="s">
        <v>850</v>
      </c>
      <c r="J115" s="193"/>
      <c r="K115" s="205"/>
    </row>
    <row r="116" spans="2:11" customFormat="1" ht="15" customHeight="1">
      <c r="B116" s="216"/>
      <c r="C116" s="193" t="s">
        <v>44</v>
      </c>
      <c r="D116" s="193"/>
      <c r="E116" s="193"/>
      <c r="F116" s="214" t="s">
        <v>815</v>
      </c>
      <c r="G116" s="193"/>
      <c r="H116" s="193" t="s">
        <v>860</v>
      </c>
      <c r="I116" s="193" t="s">
        <v>850</v>
      </c>
      <c r="J116" s="193"/>
      <c r="K116" s="205"/>
    </row>
    <row r="117" spans="2:11" customFormat="1" ht="15" customHeight="1">
      <c r="B117" s="216"/>
      <c r="C117" s="193" t="s">
        <v>53</v>
      </c>
      <c r="D117" s="193"/>
      <c r="E117" s="193"/>
      <c r="F117" s="214" t="s">
        <v>815</v>
      </c>
      <c r="G117" s="193"/>
      <c r="H117" s="193" t="s">
        <v>861</v>
      </c>
      <c r="I117" s="193" t="s">
        <v>862</v>
      </c>
      <c r="J117" s="193"/>
      <c r="K117" s="205"/>
    </row>
    <row r="118" spans="2:11" customFormat="1" ht="15" customHeight="1">
      <c r="B118" s="217"/>
      <c r="C118" s="223"/>
      <c r="D118" s="223"/>
      <c r="E118" s="223"/>
      <c r="F118" s="223"/>
      <c r="G118" s="223"/>
      <c r="H118" s="223"/>
      <c r="I118" s="223"/>
      <c r="J118" s="223"/>
      <c r="K118" s="219"/>
    </row>
    <row r="119" spans="2:11" customFormat="1" ht="18.75" customHeight="1">
      <c r="B119" s="224"/>
      <c r="C119" s="225"/>
      <c r="D119" s="225"/>
      <c r="E119" s="225"/>
      <c r="F119" s="226"/>
      <c r="G119" s="225"/>
      <c r="H119" s="225"/>
      <c r="I119" s="225"/>
      <c r="J119" s="225"/>
      <c r="K119" s="224"/>
    </row>
    <row r="120" spans="2:11" customFormat="1" ht="18.75" customHeight="1"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</row>
    <row r="121" spans="2:11" customFormat="1" ht="7.5" customHeight="1">
      <c r="B121" s="227"/>
      <c r="C121" s="228"/>
      <c r="D121" s="228"/>
      <c r="E121" s="228"/>
      <c r="F121" s="228"/>
      <c r="G121" s="228"/>
      <c r="H121" s="228"/>
      <c r="I121" s="228"/>
      <c r="J121" s="228"/>
      <c r="K121" s="229"/>
    </row>
    <row r="122" spans="2:11" customFormat="1" ht="45" customHeight="1">
      <c r="B122" s="230"/>
      <c r="C122" s="301" t="s">
        <v>863</v>
      </c>
      <c r="D122" s="301"/>
      <c r="E122" s="301"/>
      <c r="F122" s="301"/>
      <c r="G122" s="301"/>
      <c r="H122" s="301"/>
      <c r="I122" s="301"/>
      <c r="J122" s="301"/>
      <c r="K122" s="231"/>
    </row>
    <row r="123" spans="2:11" customFormat="1" ht="17.25" customHeight="1">
      <c r="B123" s="232"/>
      <c r="C123" s="206" t="s">
        <v>809</v>
      </c>
      <c r="D123" s="206"/>
      <c r="E123" s="206"/>
      <c r="F123" s="206" t="s">
        <v>810</v>
      </c>
      <c r="G123" s="207"/>
      <c r="H123" s="206" t="s">
        <v>50</v>
      </c>
      <c r="I123" s="206" t="s">
        <v>53</v>
      </c>
      <c r="J123" s="206" t="s">
        <v>811</v>
      </c>
      <c r="K123" s="233"/>
    </row>
    <row r="124" spans="2:11" customFormat="1" ht="17.25" customHeight="1">
      <c r="B124" s="232"/>
      <c r="C124" s="208" t="s">
        <v>812</v>
      </c>
      <c r="D124" s="208"/>
      <c r="E124" s="208"/>
      <c r="F124" s="209" t="s">
        <v>813</v>
      </c>
      <c r="G124" s="210"/>
      <c r="H124" s="208"/>
      <c r="I124" s="208"/>
      <c r="J124" s="208" t="s">
        <v>814</v>
      </c>
      <c r="K124" s="233"/>
    </row>
    <row r="125" spans="2:11" customFormat="1" ht="5.25" customHeight="1">
      <c r="B125" s="234"/>
      <c r="C125" s="211"/>
      <c r="D125" s="211"/>
      <c r="E125" s="211"/>
      <c r="F125" s="211"/>
      <c r="G125" s="235"/>
      <c r="H125" s="211"/>
      <c r="I125" s="211"/>
      <c r="J125" s="211"/>
      <c r="K125" s="236"/>
    </row>
    <row r="126" spans="2:11" customFormat="1" ht="15" customHeight="1">
      <c r="B126" s="234"/>
      <c r="C126" s="193" t="s">
        <v>818</v>
      </c>
      <c r="D126" s="213"/>
      <c r="E126" s="213"/>
      <c r="F126" s="214" t="s">
        <v>815</v>
      </c>
      <c r="G126" s="193"/>
      <c r="H126" s="193" t="s">
        <v>855</v>
      </c>
      <c r="I126" s="193" t="s">
        <v>817</v>
      </c>
      <c r="J126" s="193">
        <v>120</v>
      </c>
      <c r="K126" s="237"/>
    </row>
    <row r="127" spans="2:11" customFormat="1" ht="15" customHeight="1">
      <c r="B127" s="234"/>
      <c r="C127" s="193" t="s">
        <v>864</v>
      </c>
      <c r="D127" s="193"/>
      <c r="E127" s="193"/>
      <c r="F127" s="214" t="s">
        <v>815</v>
      </c>
      <c r="G127" s="193"/>
      <c r="H127" s="193" t="s">
        <v>865</v>
      </c>
      <c r="I127" s="193" t="s">
        <v>817</v>
      </c>
      <c r="J127" s="193" t="s">
        <v>866</v>
      </c>
      <c r="K127" s="237"/>
    </row>
    <row r="128" spans="2:11" customFormat="1" ht="15" customHeight="1">
      <c r="B128" s="234"/>
      <c r="C128" s="193" t="s">
        <v>81</v>
      </c>
      <c r="D128" s="193"/>
      <c r="E128" s="193"/>
      <c r="F128" s="214" t="s">
        <v>815</v>
      </c>
      <c r="G128" s="193"/>
      <c r="H128" s="193" t="s">
        <v>867</v>
      </c>
      <c r="I128" s="193" t="s">
        <v>817</v>
      </c>
      <c r="J128" s="193" t="s">
        <v>866</v>
      </c>
      <c r="K128" s="237"/>
    </row>
    <row r="129" spans="2:11" customFormat="1" ht="15" customHeight="1">
      <c r="B129" s="234"/>
      <c r="C129" s="193" t="s">
        <v>826</v>
      </c>
      <c r="D129" s="193"/>
      <c r="E129" s="193"/>
      <c r="F129" s="214" t="s">
        <v>821</v>
      </c>
      <c r="G129" s="193"/>
      <c r="H129" s="193" t="s">
        <v>827</v>
      </c>
      <c r="I129" s="193" t="s">
        <v>817</v>
      </c>
      <c r="J129" s="193">
        <v>15</v>
      </c>
      <c r="K129" s="237"/>
    </row>
    <row r="130" spans="2:11" customFormat="1" ht="15" customHeight="1">
      <c r="B130" s="234"/>
      <c r="C130" s="193" t="s">
        <v>828</v>
      </c>
      <c r="D130" s="193"/>
      <c r="E130" s="193"/>
      <c r="F130" s="214" t="s">
        <v>821</v>
      </c>
      <c r="G130" s="193"/>
      <c r="H130" s="193" t="s">
        <v>829</v>
      </c>
      <c r="I130" s="193" t="s">
        <v>817</v>
      </c>
      <c r="J130" s="193">
        <v>15</v>
      </c>
      <c r="K130" s="237"/>
    </row>
    <row r="131" spans="2:11" customFormat="1" ht="15" customHeight="1">
      <c r="B131" s="234"/>
      <c r="C131" s="193" t="s">
        <v>830</v>
      </c>
      <c r="D131" s="193"/>
      <c r="E131" s="193"/>
      <c r="F131" s="214" t="s">
        <v>821</v>
      </c>
      <c r="G131" s="193"/>
      <c r="H131" s="193" t="s">
        <v>831</v>
      </c>
      <c r="I131" s="193" t="s">
        <v>817</v>
      </c>
      <c r="J131" s="193">
        <v>20</v>
      </c>
      <c r="K131" s="237"/>
    </row>
    <row r="132" spans="2:11" customFormat="1" ht="15" customHeight="1">
      <c r="B132" s="234"/>
      <c r="C132" s="193" t="s">
        <v>832</v>
      </c>
      <c r="D132" s="193"/>
      <c r="E132" s="193"/>
      <c r="F132" s="214" t="s">
        <v>821</v>
      </c>
      <c r="G132" s="193"/>
      <c r="H132" s="193" t="s">
        <v>833</v>
      </c>
      <c r="I132" s="193" t="s">
        <v>817</v>
      </c>
      <c r="J132" s="193">
        <v>20</v>
      </c>
      <c r="K132" s="237"/>
    </row>
    <row r="133" spans="2:11" customFormat="1" ht="15" customHeight="1">
      <c r="B133" s="234"/>
      <c r="C133" s="193" t="s">
        <v>820</v>
      </c>
      <c r="D133" s="193"/>
      <c r="E133" s="193"/>
      <c r="F133" s="214" t="s">
        <v>821</v>
      </c>
      <c r="G133" s="193"/>
      <c r="H133" s="193" t="s">
        <v>855</v>
      </c>
      <c r="I133" s="193" t="s">
        <v>817</v>
      </c>
      <c r="J133" s="193">
        <v>50</v>
      </c>
      <c r="K133" s="237"/>
    </row>
    <row r="134" spans="2:11" customFormat="1" ht="15" customHeight="1">
      <c r="B134" s="234"/>
      <c r="C134" s="193" t="s">
        <v>834</v>
      </c>
      <c r="D134" s="193"/>
      <c r="E134" s="193"/>
      <c r="F134" s="214" t="s">
        <v>821</v>
      </c>
      <c r="G134" s="193"/>
      <c r="H134" s="193" t="s">
        <v>855</v>
      </c>
      <c r="I134" s="193" t="s">
        <v>817</v>
      </c>
      <c r="J134" s="193">
        <v>50</v>
      </c>
      <c r="K134" s="237"/>
    </row>
    <row r="135" spans="2:11" customFormat="1" ht="15" customHeight="1">
      <c r="B135" s="234"/>
      <c r="C135" s="193" t="s">
        <v>840</v>
      </c>
      <c r="D135" s="193"/>
      <c r="E135" s="193"/>
      <c r="F135" s="214" t="s">
        <v>821</v>
      </c>
      <c r="G135" s="193"/>
      <c r="H135" s="193" t="s">
        <v>855</v>
      </c>
      <c r="I135" s="193" t="s">
        <v>817</v>
      </c>
      <c r="J135" s="193">
        <v>50</v>
      </c>
      <c r="K135" s="237"/>
    </row>
    <row r="136" spans="2:11" customFormat="1" ht="15" customHeight="1">
      <c r="B136" s="234"/>
      <c r="C136" s="193" t="s">
        <v>842</v>
      </c>
      <c r="D136" s="193"/>
      <c r="E136" s="193"/>
      <c r="F136" s="214" t="s">
        <v>821</v>
      </c>
      <c r="G136" s="193"/>
      <c r="H136" s="193" t="s">
        <v>855</v>
      </c>
      <c r="I136" s="193" t="s">
        <v>817</v>
      </c>
      <c r="J136" s="193">
        <v>50</v>
      </c>
      <c r="K136" s="237"/>
    </row>
    <row r="137" spans="2:11" customFormat="1" ht="15" customHeight="1">
      <c r="B137" s="234"/>
      <c r="C137" s="193" t="s">
        <v>843</v>
      </c>
      <c r="D137" s="193"/>
      <c r="E137" s="193"/>
      <c r="F137" s="214" t="s">
        <v>821</v>
      </c>
      <c r="G137" s="193"/>
      <c r="H137" s="193" t="s">
        <v>868</v>
      </c>
      <c r="I137" s="193" t="s">
        <v>817</v>
      </c>
      <c r="J137" s="193">
        <v>255</v>
      </c>
      <c r="K137" s="237"/>
    </row>
    <row r="138" spans="2:11" customFormat="1" ht="15" customHeight="1">
      <c r="B138" s="234"/>
      <c r="C138" s="193" t="s">
        <v>845</v>
      </c>
      <c r="D138" s="193"/>
      <c r="E138" s="193"/>
      <c r="F138" s="214" t="s">
        <v>815</v>
      </c>
      <c r="G138" s="193"/>
      <c r="H138" s="193" t="s">
        <v>869</v>
      </c>
      <c r="I138" s="193" t="s">
        <v>847</v>
      </c>
      <c r="J138" s="193"/>
      <c r="K138" s="237"/>
    </row>
    <row r="139" spans="2:11" customFormat="1" ht="15" customHeight="1">
      <c r="B139" s="234"/>
      <c r="C139" s="193" t="s">
        <v>848</v>
      </c>
      <c r="D139" s="193"/>
      <c r="E139" s="193"/>
      <c r="F139" s="214" t="s">
        <v>815</v>
      </c>
      <c r="G139" s="193"/>
      <c r="H139" s="193" t="s">
        <v>870</v>
      </c>
      <c r="I139" s="193" t="s">
        <v>850</v>
      </c>
      <c r="J139" s="193"/>
      <c r="K139" s="237"/>
    </row>
    <row r="140" spans="2:11" customFormat="1" ht="15" customHeight="1">
      <c r="B140" s="234"/>
      <c r="C140" s="193" t="s">
        <v>851</v>
      </c>
      <c r="D140" s="193"/>
      <c r="E140" s="193"/>
      <c r="F140" s="214" t="s">
        <v>815</v>
      </c>
      <c r="G140" s="193"/>
      <c r="H140" s="193" t="s">
        <v>851</v>
      </c>
      <c r="I140" s="193" t="s">
        <v>850</v>
      </c>
      <c r="J140" s="193"/>
      <c r="K140" s="237"/>
    </row>
    <row r="141" spans="2:11" customFormat="1" ht="15" customHeight="1">
      <c r="B141" s="234"/>
      <c r="C141" s="193" t="s">
        <v>34</v>
      </c>
      <c r="D141" s="193"/>
      <c r="E141" s="193"/>
      <c r="F141" s="214" t="s">
        <v>815</v>
      </c>
      <c r="G141" s="193"/>
      <c r="H141" s="193" t="s">
        <v>871</v>
      </c>
      <c r="I141" s="193" t="s">
        <v>850</v>
      </c>
      <c r="J141" s="193"/>
      <c r="K141" s="237"/>
    </row>
    <row r="142" spans="2:11" customFormat="1" ht="15" customHeight="1">
      <c r="B142" s="234"/>
      <c r="C142" s="193" t="s">
        <v>872</v>
      </c>
      <c r="D142" s="193"/>
      <c r="E142" s="193"/>
      <c r="F142" s="214" t="s">
        <v>815</v>
      </c>
      <c r="G142" s="193"/>
      <c r="H142" s="193" t="s">
        <v>873</v>
      </c>
      <c r="I142" s="193" t="s">
        <v>850</v>
      </c>
      <c r="J142" s="193"/>
      <c r="K142" s="237"/>
    </row>
    <row r="143" spans="2:11" customFormat="1" ht="15" customHeight="1">
      <c r="B143" s="238"/>
      <c r="C143" s="239"/>
      <c r="D143" s="239"/>
      <c r="E143" s="239"/>
      <c r="F143" s="239"/>
      <c r="G143" s="239"/>
      <c r="H143" s="239"/>
      <c r="I143" s="239"/>
      <c r="J143" s="239"/>
      <c r="K143" s="240"/>
    </row>
    <row r="144" spans="2:11" customFormat="1" ht="18.75" customHeight="1">
      <c r="B144" s="225"/>
      <c r="C144" s="225"/>
      <c r="D144" s="225"/>
      <c r="E144" s="225"/>
      <c r="F144" s="226"/>
      <c r="G144" s="225"/>
      <c r="H144" s="225"/>
      <c r="I144" s="225"/>
      <c r="J144" s="225"/>
      <c r="K144" s="225"/>
    </row>
    <row r="145" spans="2:11" customFormat="1" ht="18.75" customHeight="1"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</row>
    <row r="146" spans="2:11" customFormat="1" ht="7.5" customHeight="1">
      <c r="B146" s="201"/>
      <c r="C146" s="202"/>
      <c r="D146" s="202"/>
      <c r="E146" s="202"/>
      <c r="F146" s="202"/>
      <c r="G146" s="202"/>
      <c r="H146" s="202"/>
      <c r="I146" s="202"/>
      <c r="J146" s="202"/>
      <c r="K146" s="203"/>
    </row>
    <row r="147" spans="2:11" customFormat="1" ht="45" customHeight="1">
      <c r="B147" s="204"/>
      <c r="C147" s="300" t="s">
        <v>874</v>
      </c>
      <c r="D147" s="300"/>
      <c r="E147" s="300"/>
      <c r="F147" s="300"/>
      <c r="G147" s="300"/>
      <c r="H147" s="300"/>
      <c r="I147" s="300"/>
      <c r="J147" s="300"/>
      <c r="K147" s="205"/>
    </row>
    <row r="148" spans="2:11" customFormat="1" ht="17.25" customHeight="1">
      <c r="B148" s="204"/>
      <c r="C148" s="206" t="s">
        <v>809</v>
      </c>
      <c r="D148" s="206"/>
      <c r="E148" s="206"/>
      <c r="F148" s="206" t="s">
        <v>810</v>
      </c>
      <c r="G148" s="207"/>
      <c r="H148" s="206" t="s">
        <v>50</v>
      </c>
      <c r="I148" s="206" t="s">
        <v>53</v>
      </c>
      <c r="J148" s="206" t="s">
        <v>811</v>
      </c>
      <c r="K148" s="205"/>
    </row>
    <row r="149" spans="2:11" customFormat="1" ht="17.25" customHeight="1">
      <c r="B149" s="204"/>
      <c r="C149" s="208" t="s">
        <v>812</v>
      </c>
      <c r="D149" s="208"/>
      <c r="E149" s="208"/>
      <c r="F149" s="209" t="s">
        <v>813</v>
      </c>
      <c r="G149" s="210"/>
      <c r="H149" s="208"/>
      <c r="I149" s="208"/>
      <c r="J149" s="208" t="s">
        <v>814</v>
      </c>
      <c r="K149" s="205"/>
    </row>
    <row r="150" spans="2:11" customFormat="1" ht="5.25" customHeight="1">
      <c r="B150" s="216"/>
      <c r="C150" s="211"/>
      <c r="D150" s="211"/>
      <c r="E150" s="211"/>
      <c r="F150" s="211"/>
      <c r="G150" s="212"/>
      <c r="H150" s="211"/>
      <c r="I150" s="211"/>
      <c r="J150" s="211"/>
      <c r="K150" s="237"/>
    </row>
    <row r="151" spans="2:11" customFormat="1" ht="15" customHeight="1">
      <c r="B151" s="216"/>
      <c r="C151" s="241" t="s">
        <v>818</v>
      </c>
      <c r="D151" s="193"/>
      <c r="E151" s="193"/>
      <c r="F151" s="242" t="s">
        <v>815</v>
      </c>
      <c r="G151" s="193"/>
      <c r="H151" s="241" t="s">
        <v>855</v>
      </c>
      <c r="I151" s="241" t="s">
        <v>817</v>
      </c>
      <c r="J151" s="241">
        <v>120</v>
      </c>
      <c r="K151" s="237"/>
    </row>
    <row r="152" spans="2:11" customFormat="1" ht="15" customHeight="1">
      <c r="B152" s="216"/>
      <c r="C152" s="241" t="s">
        <v>864</v>
      </c>
      <c r="D152" s="193"/>
      <c r="E152" s="193"/>
      <c r="F152" s="242" t="s">
        <v>815</v>
      </c>
      <c r="G152" s="193"/>
      <c r="H152" s="241" t="s">
        <v>875</v>
      </c>
      <c r="I152" s="241" t="s">
        <v>817</v>
      </c>
      <c r="J152" s="241" t="s">
        <v>866</v>
      </c>
      <c r="K152" s="237"/>
    </row>
    <row r="153" spans="2:11" customFormat="1" ht="15" customHeight="1">
      <c r="B153" s="216"/>
      <c r="C153" s="241" t="s">
        <v>81</v>
      </c>
      <c r="D153" s="193"/>
      <c r="E153" s="193"/>
      <c r="F153" s="242" t="s">
        <v>815</v>
      </c>
      <c r="G153" s="193"/>
      <c r="H153" s="241" t="s">
        <v>876</v>
      </c>
      <c r="I153" s="241" t="s">
        <v>817</v>
      </c>
      <c r="J153" s="241" t="s">
        <v>866</v>
      </c>
      <c r="K153" s="237"/>
    </row>
    <row r="154" spans="2:11" customFormat="1" ht="15" customHeight="1">
      <c r="B154" s="216"/>
      <c r="C154" s="241" t="s">
        <v>820</v>
      </c>
      <c r="D154" s="193"/>
      <c r="E154" s="193"/>
      <c r="F154" s="242" t="s">
        <v>821</v>
      </c>
      <c r="G154" s="193"/>
      <c r="H154" s="241" t="s">
        <v>855</v>
      </c>
      <c r="I154" s="241" t="s">
        <v>817</v>
      </c>
      <c r="J154" s="241">
        <v>50</v>
      </c>
      <c r="K154" s="237"/>
    </row>
    <row r="155" spans="2:11" customFormat="1" ht="15" customHeight="1">
      <c r="B155" s="216"/>
      <c r="C155" s="241" t="s">
        <v>823</v>
      </c>
      <c r="D155" s="193"/>
      <c r="E155" s="193"/>
      <c r="F155" s="242" t="s">
        <v>815</v>
      </c>
      <c r="G155" s="193"/>
      <c r="H155" s="241" t="s">
        <v>855</v>
      </c>
      <c r="I155" s="241" t="s">
        <v>825</v>
      </c>
      <c r="J155" s="241"/>
      <c r="K155" s="237"/>
    </row>
    <row r="156" spans="2:11" customFormat="1" ht="15" customHeight="1">
      <c r="B156" s="216"/>
      <c r="C156" s="241" t="s">
        <v>834</v>
      </c>
      <c r="D156" s="193"/>
      <c r="E156" s="193"/>
      <c r="F156" s="242" t="s">
        <v>821</v>
      </c>
      <c r="G156" s="193"/>
      <c r="H156" s="241" t="s">
        <v>855</v>
      </c>
      <c r="I156" s="241" t="s">
        <v>817</v>
      </c>
      <c r="J156" s="241">
        <v>50</v>
      </c>
      <c r="K156" s="237"/>
    </row>
    <row r="157" spans="2:11" customFormat="1" ht="15" customHeight="1">
      <c r="B157" s="216"/>
      <c r="C157" s="241" t="s">
        <v>842</v>
      </c>
      <c r="D157" s="193"/>
      <c r="E157" s="193"/>
      <c r="F157" s="242" t="s">
        <v>821</v>
      </c>
      <c r="G157" s="193"/>
      <c r="H157" s="241" t="s">
        <v>855</v>
      </c>
      <c r="I157" s="241" t="s">
        <v>817</v>
      </c>
      <c r="J157" s="241">
        <v>50</v>
      </c>
      <c r="K157" s="237"/>
    </row>
    <row r="158" spans="2:11" customFormat="1" ht="15" customHeight="1">
      <c r="B158" s="216"/>
      <c r="C158" s="241" t="s">
        <v>840</v>
      </c>
      <c r="D158" s="193"/>
      <c r="E158" s="193"/>
      <c r="F158" s="242" t="s">
        <v>821</v>
      </c>
      <c r="G158" s="193"/>
      <c r="H158" s="241" t="s">
        <v>855</v>
      </c>
      <c r="I158" s="241" t="s">
        <v>817</v>
      </c>
      <c r="J158" s="241">
        <v>50</v>
      </c>
      <c r="K158" s="237"/>
    </row>
    <row r="159" spans="2:11" customFormat="1" ht="15" customHeight="1">
      <c r="B159" s="216"/>
      <c r="C159" s="241" t="s">
        <v>118</v>
      </c>
      <c r="D159" s="193"/>
      <c r="E159" s="193"/>
      <c r="F159" s="242" t="s">
        <v>815</v>
      </c>
      <c r="G159" s="193"/>
      <c r="H159" s="241" t="s">
        <v>877</v>
      </c>
      <c r="I159" s="241" t="s">
        <v>817</v>
      </c>
      <c r="J159" s="241" t="s">
        <v>878</v>
      </c>
      <c r="K159" s="237"/>
    </row>
    <row r="160" spans="2:11" customFormat="1" ht="15" customHeight="1">
      <c r="B160" s="216"/>
      <c r="C160" s="241" t="s">
        <v>879</v>
      </c>
      <c r="D160" s="193"/>
      <c r="E160" s="193"/>
      <c r="F160" s="242" t="s">
        <v>815</v>
      </c>
      <c r="G160" s="193"/>
      <c r="H160" s="241" t="s">
        <v>880</v>
      </c>
      <c r="I160" s="241" t="s">
        <v>850</v>
      </c>
      <c r="J160" s="241"/>
      <c r="K160" s="237"/>
    </row>
    <row r="161" spans="2:11" customFormat="1" ht="15" customHeight="1">
      <c r="B161" s="243"/>
      <c r="C161" s="223"/>
      <c r="D161" s="223"/>
      <c r="E161" s="223"/>
      <c r="F161" s="223"/>
      <c r="G161" s="223"/>
      <c r="H161" s="223"/>
      <c r="I161" s="223"/>
      <c r="J161" s="223"/>
      <c r="K161" s="244"/>
    </row>
    <row r="162" spans="2:11" customFormat="1" ht="18.75" customHeight="1">
      <c r="B162" s="225"/>
      <c r="C162" s="235"/>
      <c r="D162" s="235"/>
      <c r="E162" s="235"/>
      <c r="F162" s="245"/>
      <c r="G162" s="235"/>
      <c r="H162" s="235"/>
      <c r="I162" s="235"/>
      <c r="J162" s="235"/>
      <c r="K162" s="225"/>
    </row>
    <row r="163" spans="2:11" customFormat="1" ht="18.75" customHeight="1"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</row>
    <row r="164" spans="2:11" customFormat="1" ht="7.5" customHeight="1">
      <c r="B164" s="182"/>
      <c r="C164" s="183"/>
      <c r="D164" s="183"/>
      <c r="E164" s="183"/>
      <c r="F164" s="183"/>
      <c r="G164" s="183"/>
      <c r="H164" s="183"/>
      <c r="I164" s="183"/>
      <c r="J164" s="183"/>
      <c r="K164" s="184"/>
    </row>
    <row r="165" spans="2:11" customFormat="1" ht="45" customHeight="1">
      <c r="B165" s="185"/>
      <c r="C165" s="301" t="s">
        <v>881</v>
      </c>
      <c r="D165" s="301"/>
      <c r="E165" s="301"/>
      <c r="F165" s="301"/>
      <c r="G165" s="301"/>
      <c r="H165" s="301"/>
      <c r="I165" s="301"/>
      <c r="J165" s="301"/>
      <c r="K165" s="186"/>
    </row>
    <row r="166" spans="2:11" customFormat="1" ht="17.25" customHeight="1">
      <c r="B166" s="185"/>
      <c r="C166" s="206" t="s">
        <v>809</v>
      </c>
      <c r="D166" s="206"/>
      <c r="E166" s="206"/>
      <c r="F166" s="206" t="s">
        <v>810</v>
      </c>
      <c r="G166" s="246"/>
      <c r="H166" s="247" t="s">
        <v>50</v>
      </c>
      <c r="I166" s="247" t="s">
        <v>53</v>
      </c>
      <c r="J166" s="206" t="s">
        <v>811</v>
      </c>
      <c r="K166" s="186"/>
    </row>
    <row r="167" spans="2:11" customFormat="1" ht="17.25" customHeight="1">
      <c r="B167" s="187"/>
      <c r="C167" s="208" t="s">
        <v>812</v>
      </c>
      <c r="D167" s="208"/>
      <c r="E167" s="208"/>
      <c r="F167" s="209" t="s">
        <v>813</v>
      </c>
      <c r="G167" s="248"/>
      <c r="H167" s="249"/>
      <c r="I167" s="249"/>
      <c r="J167" s="208" t="s">
        <v>814</v>
      </c>
      <c r="K167" s="188"/>
    </row>
    <row r="168" spans="2:11" customFormat="1" ht="5.25" customHeight="1">
      <c r="B168" s="216"/>
      <c r="C168" s="211"/>
      <c r="D168" s="211"/>
      <c r="E168" s="211"/>
      <c r="F168" s="211"/>
      <c r="G168" s="212"/>
      <c r="H168" s="211"/>
      <c r="I168" s="211"/>
      <c r="J168" s="211"/>
      <c r="K168" s="237"/>
    </row>
    <row r="169" spans="2:11" customFormat="1" ht="15" customHeight="1">
      <c r="B169" s="216"/>
      <c r="C169" s="193" t="s">
        <v>818</v>
      </c>
      <c r="D169" s="193"/>
      <c r="E169" s="193"/>
      <c r="F169" s="214" t="s">
        <v>815</v>
      </c>
      <c r="G169" s="193"/>
      <c r="H169" s="193" t="s">
        <v>855</v>
      </c>
      <c r="I169" s="193" t="s">
        <v>817</v>
      </c>
      <c r="J169" s="193">
        <v>120</v>
      </c>
      <c r="K169" s="237"/>
    </row>
    <row r="170" spans="2:11" customFormat="1" ht="15" customHeight="1">
      <c r="B170" s="216"/>
      <c r="C170" s="193" t="s">
        <v>864</v>
      </c>
      <c r="D170" s="193"/>
      <c r="E170" s="193"/>
      <c r="F170" s="214" t="s">
        <v>815</v>
      </c>
      <c r="G170" s="193"/>
      <c r="H170" s="193" t="s">
        <v>865</v>
      </c>
      <c r="I170" s="193" t="s">
        <v>817</v>
      </c>
      <c r="J170" s="193" t="s">
        <v>866</v>
      </c>
      <c r="K170" s="237"/>
    </row>
    <row r="171" spans="2:11" customFormat="1" ht="15" customHeight="1">
      <c r="B171" s="216"/>
      <c r="C171" s="193" t="s">
        <v>81</v>
      </c>
      <c r="D171" s="193"/>
      <c r="E171" s="193"/>
      <c r="F171" s="214" t="s">
        <v>815</v>
      </c>
      <c r="G171" s="193"/>
      <c r="H171" s="193" t="s">
        <v>882</v>
      </c>
      <c r="I171" s="193" t="s">
        <v>817</v>
      </c>
      <c r="J171" s="193" t="s">
        <v>866</v>
      </c>
      <c r="K171" s="237"/>
    </row>
    <row r="172" spans="2:11" customFormat="1" ht="15" customHeight="1">
      <c r="B172" s="216"/>
      <c r="C172" s="193" t="s">
        <v>820</v>
      </c>
      <c r="D172" s="193"/>
      <c r="E172" s="193"/>
      <c r="F172" s="214" t="s">
        <v>821</v>
      </c>
      <c r="G172" s="193"/>
      <c r="H172" s="193" t="s">
        <v>882</v>
      </c>
      <c r="I172" s="193" t="s">
        <v>817</v>
      </c>
      <c r="J172" s="193">
        <v>50</v>
      </c>
      <c r="K172" s="237"/>
    </row>
    <row r="173" spans="2:11" customFormat="1" ht="15" customHeight="1">
      <c r="B173" s="216"/>
      <c r="C173" s="193" t="s">
        <v>823</v>
      </c>
      <c r="D173" s="193"/>
      <c r="E173" s="193"/>
      <c r="F173" s="214" t="s">
        <v>815</v>
      </c>
      <c r="G173" s="193"/>
      <c r="H173" s="193" t="s">
        <v>882</v>
      </c>
      <c r="I173" s="193" t="s">
        <v>825</v>
      </c>
      <c r="J173" s="193"/>
      <c r="K173" s="237"/>
    </row>
    <row r="174" spans="2:11" customFormat="1" ht="15" customHeight="1">
      <c r="B174" s="216"/>
      <c r="C174" s="193" t="s">
        <v>834</v>
      </c>
      <c r="D174" s="193"/>
      <c r="E174" s="193"/>
      <c r="F174" s="214" t="s">
        <v>821</v>
      </c>
      <c r="G174" s="193"/>
      <c r="H174" s="193" t="s">
        <v>882</v>
      </c>
      <c r="I174" s="193" t="s">
        <v>817</v>
      </c>
      <c r="J174" s="193">
        <v>50</v>
      </c>
      <c r="K174" s="237"/>
    </row>
    <row r="175" spans="2:11" customFormat="1" ht="15" customHeight="1">
      <c r="B175" s="216"/>
      <c r="C175" s="193" t="s">
        <v>842</v>
      </c>
      <c r="D175" s="193"/>
      <c r="E175" s="193"/>
      <c r="F175" s="214" t="s">
        <v>821</v>
      </c>
      <c r="G175" s="193"/>
      <c r="H175" s="193" t="s">
        <v>882</v>
      </c>
      <c r="I175" s="193" t="s">
        <v>817</v>
      </c>
      <c r="J175" s="193">
        <v>50</v>
      </c>
      <c r="K175" s="237"/>
    </row>
    <row r="176" spans="2:11" customFormat="1" ht="15" customHeight="1">
      <c r="B176" s="216"/>
      <c r="C176" s="193" t="s">
        <v>840</v>
      </c>
      <c r="D176" s="193"/>
      <c r="E176" s="193"/>
      <c r="F176" s="214" t="s">
        <v>821</v>
      </c>
      <c r="G176" s="193"/>
      <c r="H176" s="193" t="s">
        <v>882</v>
      </c>
      <c r="I176" s="193" t="s">
        <v>817</v>
      </c>
      <c r="J176" s="193">
        <v>50</v>
      </c>
      <c r="K176" s="237"/>
    </row>
    <row r="177" spans="2:11" customFormat="1" ht="15" customHeight="1">
      <c r="B177" s="216"/>
      <c r="C177" s="193" t="s">
        <v>124</v>
      </c>
      <c r="D177" s="193"/>
      <c r="E177" s="193"/>
      <c r="F177" s="214" t="s">
        <v>815</v>
      </c>
      <c r="G177" s="193"/>
      <c r="H177" s="193" t="s">
        <v>883</v>
      </c>
      <c r="I177" s="193" t="s">
        <v>884</v>
      </c>
      <c r="J177" s="193"/>
      <c r="K177" s="237"/>
    </row>
    <row r="178" spans="2:11" customFormat="1" ht="15" customHeight="1">
      <c r="B178" s="216"/>
      <c r="C178" s="193" t="s">
        <v>53</v>
      </c>
      <c r="D178" s="193"/>
      <c r="E178" s="193"/>
      <c r="F178" s="214" t="s">
        <v>815</v>
      </c>
      <c r="G178" s="193"/>
      <c r="H178" s="193" t="s">
        <v>885</v>
      </c>
      <c r="I178" s="193" t="s">
        <v>886</v>
      </c>
      <c r="J178" s="193">
        <v>1</v>
      </c>
      <c r="K178" s="237"/>
    </row>
    <row r="179" spans="2:11" customFormat="1" ht="15" customHeight="1">
      <c r="B179" s="216"/>
      <c r="C179" s="193" t="s">
        <v>49</v>
      </c>
      <c r="D179" s="193"/>
      <c r="E179" s="193"/>
      <c r="F179" s="214" t="s">
        <v>815</v>
      </c>
      <c r="G179" s="193"/>
      <c r="H179" s="193" t="s">
        <v>887</v>
      </c>
      <c r="I179" s="193" t="s">
        <v>817</v>
      </c>
      <c r="J179" s="193">
        <v>20</v>
      </c>
      <c r="K179" s="237"/>
    </row>
    <row r="180" spans="2:11" customFormat="1" ht="15" customHeight="1">
      <c r="B180" s="216"/>
      <c r="C180" s="193" t="s">
        <v>50</v>
      </c>
      <c r="D180" s="193"/>
      <c r="E180" s="193"/>
      <c r="F180" s="214" t="s">
        <v>815</v>
      </c>
      <c r="G180" s="193"/>
      <c r="H180" s="193" t="s">
        <v>888</v>
      </c>
      <c r="I180" s="193" t="s">
        <v>817</v>
      </c>
      <c r="J180" s="193">
        <v>255</v>
      </c>
      <c r="K180" s="237"/>
    </row>
    <row r="181" spans="2:11" customFormat="1" ht="15" customHeight="1">
      <c r="B181" s="216"/>
      <c r="C181" s="193" t="s">
        <v>125</v>
      </c>
      <c r="D181" s="193"/>
      <c r="E181" s="193"/>
      <c r="F181" s="214" t="s">
        <v>815</v>
      </c>
      <c r="G181" s="193"/>
      <c r="H181" s="193" t="s">
        <v>779</v>
      </c>
      <c r="I181" s="193" t="s">
        <v>817</v>
      </c>
      <c r="J181" s="193">
        <v>10</v>
      </c>
      <c r="K181" s="237"/>
    </row>
    <row r="182" spans="2:11" customFormat="1" ht="15" customHeight="1">
      <c r="B182" s="216"/>
      <c r="C182" s="193" t="s">
        <v>126</v>
      </c>
      <c r="D182" s="193"/>
      <c r="E182" s="193"/>
      <c r="F182" s="214" t="s">
        <v>815</v>
      </c>
      <c r="G182" s="193"/>
      <c r="H182" s="193" t="s">
        <v>889</v>
      </c>
      <c r="I182" s="193" t="s">
        <v>850</v>
      </c>
      <c r="J182" s="193"/>
      <c r="K182" s="237"/>
    </row>
    <row r="183" spans="2:11" customFormat="1" ht="15" customHeight="1">
      <c r="B183" s="216"/>
      <c r="C183" s="193" t="s">
        <v>890</v>
      </c>
      <c r="D183" s="193"/>
      <c r="E183" s="193"/>
      <c r="F183" s="214" t="s">
        <v>815</v>
      </c>
      <c r="G183" s="193"/>
      <c r="H183" s="193" t="s">
        <v>891</v>
      </c>
      <c r="I183" s="193" t="s">
        <v>850</v>
      </c>
      <c r="J183" s="193"/>
      <c r="K183" s="237"/>
    </row>
    <row r="184" spans="2:11" customFormat="1" ht="15" customHeight="1">
      <c r="B184" s="216"/>
      <c r="C184" s="193" t="s">
        <v>879</v>
      </c>
      <c r="D184" s="193"/>
      <c r="E184" s="193"/>
      <c r="F184" s="214" t="s">
        <v>815</v>
      </c>
      <c r="G184" s="193"/>
      <c r="H184" s="193" t="s">
        <v>892</v>
      </c>
      <c r="I184" s="193" t="s">
        <v>850</v>
      </c>
      <c r="J184" s="193"/>
      <c r="K184" s="237"/>
    </row>
    <row r="185" spans="2:11" customFormat="1" ht="15" customHeight="1">
      <c r="B185" s="216"/>
      <c r="C185" s="193" t="s">
        <v>128</v>
      </c>
      <c r="D185" s="193"/>
      <c r="E185" s="193"/>
      <c r="F185" s="214" t="s">
        <v>821</v>
      </c>
      <c r="G185" s="193"/>
      <c r="H185" s="193" t="s">
        <v>893</v>
      </c>
      <c r="I185" s="193" t="s">
        <v>817</v>
      </c>
      <c r="J185" s="193">
        <v>50</v>
      </c>
      <c r="K185" s="237"/>
    </row>
    <row r="186" spans="2:11" customFormat="1" ht="15" customHeight="1">
      <c r="B186" s="216"/>
      <c r="C186" s="193" t="s">
        <v>894</v>
      </c>
      <c r="D186" s="193"/>
      <c r="E186" s="193"/>
      <c r="F186" s="214" t="s">
        <v>821</v>
      </c>
      <c r="G186" s="193"/>
      <c r="H186" s="193" t="s">
        <v>895</v>
      </c>
      <c r="I186" s="193" t="s">
        <v>896</v>
      </c>
      <c r="J186" s="193"/>
      <c r="K186" s="237"/>
    </row>
    <row r="187" spans="2:11" customFormat="1" ht="15" customHeight="1">
      <c r="B187" s="216"/>
      <c r="C187" s="193" t="s">
        <v>897</v>
      </c>
      <c r="D187" s="193"/>
      <c r="E187" s="193"/>
      <c r="F187" s="214" t="s">
        <v>821</v>
      </c>
      <c r="G187" s="193"/>
      <c r="H187" s="193" t="s">
        <v>898</v>
      </c>
      <c r="I187" s="193" t="s">
        <v>896</v>
      </c>
      <c r="J187" s="193"/>
      <c r="K187" s="237"/>
    </row>
    <row r="188" spans="2:11" customFormat="1" ht="15" customHeight="1">
      <c r="B188" s="216"/>
      <c r="C188" s="193" t="s">
        <v>899</v>
      </c>
      <c r="D188" s="193"/>
      <c r="E188" s="193"/>
      <c r="F188" s="214" t="s">
        <v>821</v>
      </c>
      <c r="G188" s="193"/>
      <c r="H188" s="193" t="s">
        <v>900</v>
      </c>
      <c r="I188" s="193" t="s">
        <v>896</v>
      </c>
      <c r="J188" s="193"/>
      <c r="K188" s="237"/>
    </row>
    <row r="189" spans="2:11" customFormat="1" ht="15" customHeight="1">
      <c r="B189" s="216"/>
      <c r="C189" s="250" t="s">
        <v>901</v>
      </c>
      <c r="D189" s="193"/>
      <c r="E189" s="193"/>
      <c r="F189" s="214" t="s">
        <v>821</v>
      </c>
      <c r="G189" s="193"/>
      <c r="H189" s="193" t="s">
        <v>902</v>
      </c>
      <c r="I189" s="193" t="s">
        <v>903</v>
      </c>
      <c r="J189" s="251" t="s">
        <v>904</v>
      </c>
      <c r="K189" s="237"/>
    </row>
    <row r="190" spans="2:11" customFormat="1" ht="15" customHeight="1">
      <c r="B190" s="216"/>
      <c r="C190" s="250" t="s">
        <v>38</v>
      </c>
      <c r="D190" s="193"/>
      <c r="E190" s="193"/>
      <c r="F190" s="214" t="s">
        <v>815</v>
      </c>
      <c r="G190" s="193"/>
      <c r="H190" s="190" t="s">
        <v>905</v>
      </c>
      <c r="I190" s="193" t="s">
        <v>906</v>
      </c>
      <c r="J190" s="193"/>
      <c r="K190" s="237"/>
    </row>
    <row r="191" spans="2:11" customFormat="1" ht="15" customHeight="1">
      <c r="B191" s="216"/>
      <c r="C191" s="250" t="s">
        <v>907</v>
      </c>
      <c r="D191" s="193"/>
      <c r="E191" s="193"/>
      <c r="F191" s="214" t="s">
        <v>815</v>
      </c>
      <c r="G191" s="193"/>
      <c r="H191" s="193" t="s">
        <v>908</v>
      </c>
      <c r="I191" s="193" t="s">
        <v>850</v>
      </c>
      <c r="J191" s="193"/>
      <c r="K191" s="237"/>
    </row>
    <row r="192" spans="2:11" customFormat="1" ht="15" customHeight="1">
      <c r="B192" s="216"/>
      <c r="C192" s="250" t="s">
        <v>909</v>
      </c>
      <c r="D192" s="193"/>
      <c r="E192" s="193"/>
      <c r="F192" s="214" t="s">
        <v>815</v>
      </c>
      <c r="G192" s="193"/>
      <c r="H192" s="193" t="s">
        <v>910</v>
      </c>
      <c r="I192" s="193" t="s">
        <v>850</v>
      </c>
      <c r="J192" s="193"/>
      <c r="K192" s="237"/>
    </row>
    <row r="193" spans="2:11" customFormat="1" ht="15" customHeight="1">
      <c r="B193" s="216"/>
      <c r="C193" s="250" t="s">
        <v>911</v>
      </c>
      <c r="D193" s="193"/>
      <c r="E193" s="193"/>
      <c r="F193" s="214" t="s">
        <v>821</v>
      </c>
      <c r="G193" s="193"/>
      <c r="H193" s="193" t="s">
        <v>912</v>
      </c>
      <c r="I193" s="193" t="s">
        <v>850</v>
      </c>
      <c r="J193" s="193"/>
      <c r="K193" s="237"/>
    </row>
    <row r="194" spans="2:11" customFormat="1" ht="15" customHeight="1">
      <c r="B194" s="243"/>
      <c r="C194" s="252"/>
      <c r="D194" s="223"/>
      <c r="E194" s="223"/>
      <c r="F194" s="223"/>
      <c r="G194" s="223"/>
      <c r="H194" s="223"/>
      <c r="I194" s="223"/>
      <c r="J194" s="223"/>
      <c r="K194" s="244"/>
    </row>
    <row r="195" spans="2:11" customFormat="1" ht="18.75" customHeight="1">
      <c r="B195" s="225"/>
      <c r="C195" s="235"/>
      <c r="D195" s="235"/>
      <c r="E195" s="235"/>
      <c r="F195" s="245"/>
      <c r="G195" s="235"/>
      <c r="H195" s="235"/>
      <c r="I195" s="235"/>
      <c r="J195" s="235"/>
      <c r="K195" s="225"/>
    </row>
    <row r="196" spans="2:11" customFormat="1" ht="18.75" customHeight="1">
      <c r="B196" s="225"/>
      <c r="C196" s="235"/>
      <c r="D196" s="235"/>
      <c r="E196" s="235"/>
      <c r="F196" s="245"/>
      <c r="G196" s="235"/>
      <c r="H196" s="235"/>
      <c r="I196" s="235"/>
      <c r="J196" s="235"/>
      <c r="K196" s="225"/>
    </row>
    <row r="197" spans="2:11" customFormat="1" ht="18.75" customHeight="1"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</row>
    <row r="198" spans="2:11" customFormat="1" ht="12">
      <c r="B198" s="182"/>
      <c r="C198" s="183"/>
      <c r="D198" s="183"/>
      <c r="E198" s="183"/>
      <c r="F198" s="183"/>
      <c r="G198" s="183"/>
      <c r="H198" s="183"/>
      <c r="I198" s="183"/>
      <c r="J198" s="183"/>
      <c r="K198" s="184"/>
    </row>
    <row r="199" spans="2:11" customFormat="1" ht="22.2">
      <c r="B199" s="185"/>
      <c r="C199" s="301" t="s">
        <v>913</v>
      </c>
      <c r="D199" s="301"/>
      <c r="E199" s="301"/>
      <c r="F199" s="301"/>
      <c r="G199" s="301"/>
      <c r="H199" s="301"/>
      <c r="I199" s="301"/>
      <c r="J199" s="301"/>
      <c r="K199" s="186"/>
    </row>
    <row r="200" spans="2:11" customFormat="1" ht="25.5" customHeight="1">
      <c r="B200" s="185"/>
      <c r="C200" s="253" t="s">
        <v>914</v>
      </c>
      <c r="D200" s="253"/>
      <c r="E200" s="253"/>
      <c r="F200" s="253" t="s">
        <v>915</v>
      </c>
      <c r="G200" s="254"/>
      <c r="H200" s="302" t="s">
        <v>916</v>
      </c>
      <c r="I200" s="302"/>
      <c r="J200" s="302"/>
      <c r="K200" s="186"/>
    </row>
    <row r="201" spans="2:11" customFormat="1" ht="5.25" customHeight="1">
      <c r="B201" s="216"/>
      <c r="C201" s="211"/>
      <c r="D201" s="211"/>
      <c r="E201" s="211"/>
      <c r="F201" s="211"/>
      <c r="G201" s="235"/>
      <c r="H201" s="211"/>
      <c r="I201" s="211"/>
      <c r="J201" s="211"/>
      <c r="K201" s="237"/>
    </row>
    <row r="202" spans="2:11" customFormat="1" ht="15" customHeight="1">
      <c r="B202" s="216"/>
      <c r="C202" s="193" t="s">
        <v>906</v>
      </c>
      <c r="D202" s="193"/>
      <c r="E202" s="193"/>
      <c r="F202" s="214" t="s">
        <v>39</v>
      </c>
      <c r="G202" s="193"/>
      <c r="H202" s="303" t="s">
        <v>917</v>
      </c>
      <c r="I202" s="303"/>
      <c r="J202" s="303"/>
      <c r="K202" s="237"/>
    </row>
    <row r="203" spans="2:11" customFormat="1" ht="15" customHeight="1">
      <c r="B203" s="216"/>
      <c r="C203" s="193"/>
      <c r="D203" s="193"/>
      <c r="E203" s="193"/>
      <c r="F203" s="214" t="s">
        <v>40</v>
      </c>
      <c r="G203" s="193"/>
      <c r="H203" s="303" t="s">
        <v>918</v>
      </c>
      <c r="I203" s="303"/>
      <c r="J203" s="303"/>
      <c r="K203" s="237"/>
    </row>
    <row r="204" spans="2:11" customFormat="1" ht="15" customHeight="1">
      <c r="B204" s="216"/>
      <c r="C204" s="193"/>
      <c r="D204" s="193"/>
      <c r="E204" s="193"/>
      <c r="F204" s="214" t="s">
        <v>43</v>
      </c>
      <c r="G204" s="193"/>
      <c r="H204" s="303" t="s">
        <v>919</v>
      </c>
      <c r="I204" s="303"/>
      <c r="J204" s="303"/>
      <c r="K204" s="237"/>
    </row>
    <row r="205" spans="2:11" customFormat="1" ht="15" customHeight="1">
      <c r="B205" s="216"/>
      <c r="C205" s="193"/>
      <c r="D205" s="193"/>
      <c r="E205" s="193"/>
      <c r="F205" s="214" t="s">
        <v>41</v>
      </c>
      <c r="G205" s="193"/>
      <c r="H205" s="303" t="s">
        <v>920</v>
      </c>
      <c r="I205" s="303"/>
      <c r="J205" s="303"/>
      <c r="K205" s="237"/>
    </row>
    <row r="206" spans="2:11" customFormat="1" ht="15" customHeight="1">
      <c r="B206" s="216"/>
      <c r="C206" s="193"/>
      <c r="D206" s="193"/>
      <c r="E206" s="193"/>
      <c r="F206" s="214" t="s">
        <v>42</v>
      </c>
      <c r="G206" s="193"/>
      <c r="H206" s="303" t="s">
        <v>921</v>
      </c>
      <c r="I206" s="303"/>
      <c r="J206" s="303"/>
      <c r="K206" s="237"/>
    </row>
    <row r="207" spans="2:11" customFormat="1" ht="15" customHeight="1">
      <c r="B207" s="216"/>
      <c r="C207" s="193"/>
      <c r="D207" s="193"/>
      <c r="E207" s="193"/>
      <c r="F207" s="214"/>
      <c r="G207" s="193"/>
      <c r="H207" s="193"/>
      <c r="I207" s="193"/>
      <c r="J207" s="193"/>
      <c r="K207" s="237"/>
    </row>
    <row r="208" spans="2:11" customFormat="1" ht="15" customHeight="1">
      <c r="B208" s="216"/>
      <c r="C208" s="193" t="s">
        <v>862</v>
      </c>
      <c r="D208" s="193"/>
      <c r="E208" s="193"/>
      <c r="F208" s="214" t="s">
        <v>74</v>
      </c>
      <c r="G208" s="193"/>
      <c r="H208" s="303" t="s">
        <v>922</v>
      </c>
      <c r="I208" s="303"/>
      <c r="J208" s="303"/>
      <c r="K208" s="237"/>
    </row>
    <row r="209" spans="2:11" customFormat="1" ht="15" customHeight="1">
      <c r="B209" s="216"/>
      <c r="C209" s="193"/>
      <c r="D209" s="193"/>
      <c r="E209" s="193"/>
      <c r="F209" s="214" t="s">
        <v>758</v>
      </c>
      <c r="G209" s="193"/>
      <c r="H209" s="303" t="s">
        <v>759</v>
      </c>
      <c r="I209" s="303"/>
      <c r="J209" s="303"/>
      <c r="K209" s="237"/>
    </row>
    <row r="210" spans="2:11" customFormat="1" ht="15" customHeight="1">
      <c r="B210" s="216"/>
      <c r="C210" s="193"/>
      <c r="D210" s="193"/>
      <c r="E210" s="193"/>
      <c r="F210" s="214" t="s">
        <v>756</v>
      </c>
      <c r="G210" s="193"/>
      <c r="H210" s="303" t="s">
        <v>923</v>
      </c>
      <c r="I210" s="303"/>
      <c r="J210" s="303"/>
      <c r="K210" s="237"/>
    </row>
    <row r="211" spans="2:11" customFormat="1" ht="15" customHeight="1">
      <c r="B211" s="255"/>
      <c r="C211" s="193"/>
      <c r="D211" s="193"/>
      <c r="E211" s="193"/>
      <c r="F211" s="214" t="s">
        <v>760</v>
      </c>
      <c r="G211" s="250"/>
      <c r="H211" s="304" t="s">
        <v>761</v>
      </c>
      <c r="I211" s="304"/>
      <c r="J211" s="304"/>
      <c r="K211" s="256"/>
    </row>
    <row r="212" spans="2:11" customFormat="1" ht="15" customHeight="1">
      <c r="B212" s="255"/>
      <c r="C212" s="193"/>
      <c r="D212" s="193"/>
      <c r="E212" s="193"/>
      <c r="F212" s="214" t="s">
        <v>762</v>
      </c>
      <c r="G212" s="250"/>
      <c r="H212" s="304" t="s">
        <v>924</v>
      </c>
      <c r="I212" s="304"/>
      <c r="J212" s="304"/>
      <c r="K212" s="256"/>
    </row>
    <row r="213" spans="2:11" customFormat="1" ht="15" customHeight="1">
      <c r="B213" s="255"/>
      <c r="C213" s="193"/>
      <c r="D213" s="193"/>
      <c r="E213" s="193"/>
      <c r="F213" s="214"/>
      <c r="G213" s="250"/>
      <c r="H213" s="241"/>
      <c r="I213" s="241"/>
      <c r="J213" s="241"/>
      <c r="K213" s="256"/>
    </row>
    <row r="214" spans="2:11" customFormat="1" ht="15" customHeight="1">
      <c r="B214" s="255"/>
      <c r="C214" s="193" t="s">
        <v>886</v>
      </c>
      <c r="D214" s="193"/>
      <c r="E214" s="193"/>
      <c r="F214" s="214">
        <v>1</v>
      </c>
      <c r="G214" s="250"/>
      <c r="H214" s="304" t="s">
        <v>925</v>
      </c>
      <c r="I214" s="304"/>
      <c r="J214" s="304"/>
      <c r="K214" s="256"/>
    </row>
    <row r="215" spans="2:11" customFormat="1" ht="15" customHeight="1">
      <c r="B215" s="255"/>
      <c r="C215" s="193"/>
      <c r="D215" s="193"/>
      <c r="E215" s="193"/>
      <c r="F215" s="214">
        <v>2</v>
      </c>
      <c r="G215" s="250"/>
      <c r="H215" s="304" t="s">
        <v>926</v>
      </c>
      <c r="I215" s="304"/>
      <c r="J215" s="304"/>
      <c r="K215" s="256"/>
    </row>
    <row r="216" spans="2:11" customFormat="1" ht="15" customHeight="1">
      <c r="B216" s="255"/>
      <c r="C216" s="193"/>
      <c r="D216" s="193"/>
      <c r="E216" s="193"/>
      <c r="F216" s="214">
        <v>3</v>
      </c>
      <c r="G216" s="250"/>
      <c r="H216" s="304" t="s">
        <v>927</v>
      </c>
      <c r="I216" s="304"/>
      <c r="J216" s="304"/>
      <c r="K216" s="256"/>
    </row>
    <row r="217" spans="2:11" customFormat="1" ht="15" customHeight="1">
      <c r="B217" s="255"/>
      <c r="C217" s="193"/>
      <c r="D217" s="193"/>
      <c r="E217" s="193"/>
      <c r="F217" s="214">
        <v>4</v>
      </c>
      <c r="G217" s="250"/>
      <c r="H217" s="304" t="s">
        <v>928</v>
      </c>
      <c r="I217" s="304"/>
      <c r="J217" s="304"/>
      <c r="K217" s="256"/>
    </row>
    <row r="218" spans="2:11" customFormat="1" ht="12.75" customHeight="1">
      <c r="B218" s="257"/>
      <c r="C218" s="258"/>
      <c r="D218" s="258"/>
      <c r="E218" s="258"/>
      <c r="F218" s="258"/>
      <c r="G218" s="258"/>
      <c r="H218" s="258"/>
      <c r="I218" s="258"/>
      <c r="J218" s="258"/>
      <c r="K218" s="25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01a - Přímé výdaje</vt:lpstr>
      <vt:lpstr>02a - Přímé výdaje</vt:lpstr>
      <vt:lpstr>02b - Přímé doprovodné vý...</vt:lpstr>
      <vt:lpstr>02c - Nepřímé náklady</vt:lpstr>
      <vt:lpstr>03a - Přímévýdaje</vt:lpstr>
      <vt:lpstr>03b - Nepřímé náklady</vt:lpstr>
      <vt:lpstr>04a - Přímé výdaje</vt:lpstr>
      <vt:lpstr>04b - přímé doprovodné vý...</vt:lpstr>
      <vt:lpstr>04c - Nepřímé náklady</vt:lpstr>
      <vt:lpstr>Seznam figur</vt:lpstr>
      <vt:lpstr>Pokyny pro vyplnění</vt:lpstr>
      <vt:lpstr>'01a - Přímé výdaje'!Názvy_tisku</vt:lpstr>
      <vt:lpstr>'02a - Přímé výdaje'!Názvy_tisku</vt:lpstr>
      <vt:lpstr>'02b - Přímé doprovodné vý...'!Názvy_tisku</vt:lpstr>
      <vt:lpstr>'02c - Nepřímé náklady'!Názvy_tisku</vt:lpstr>
      <vt:lpstr>'03a - Přímévýdaje'!Názvy_tisku</vt:lpstr>
      <vt:lpstr>'03b - Nepřímé náklady'!Názvy_tisku</vt:lpstr>
      <vt:lpstr>'04a - Přímé výdaje'!Názvy_tisku</vt:lpstr>
      <vt:lpstr>'04b - přímé doprovodné vý...'!Názvy_tisku</vt:lpstr>
      <vt:lpstr>'04c - Nepřímé náklady'!Názvy_tisku</vt:lpstr>
      <vt:lpstr>'Rekapitulace stavby'!Názvy_tisku</vt:lpstr>
      <vt:lpstr>'Seznam figur'!Názvy_tisku</vt:lpstr>
      <vt:lpstr>'01a - Přímé výdaje'!Oblast_tisku</vt:lpstr>
      <vt:lpstr>'02a - Přímé výdaje'!Oblast_tisku</vt:lpstr>
      <vt:lpstr>'02b - Přímé doprovodné vý...'!Oblast_tisku</vt:lpstr>
      <vt:lpstr>'02c - Nepřímé náklady'!Oblast_tisku</vt:lpstr>
      <vt:lpstr>'03a - Přímévýdaje'!Oblast_tisku</vt:lpstr>
      <vt:lpstr>'03b - Nepřímé náklady'!Oblast_tisku</vt:lpstr>
      <vt:lpstr>'04a - Přímé výdaje'!Oblast_tisku</vt:lpstr>
      <vt:lpstr>'04b - přímé doprovodné vý...'!Oblast_tisku</vt:lpstr>
      <vt:lpstr>'04c - Nepřímé náklady'!Oblast_tisku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DESKTOP-C275LRE\Jindra</dc:creator>
  <cp:lastModifiedBy>Mgr. Martin Chroust</cp:lastModifiedBy>
  <dcterms:created xsi:type="dcterms:W3CDTF">2023-09-12T08:48:26Z</dcterms:created>
  <dcterms:modified xsi:type="dcterms:W3CDTF">2024-11-19T08:19:26Z</dcterms:modified>
</cp:coreProperties>
</file>