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ROP - Cyklo Fukov II a III etapa a Cyklo Harta\Realizace\VŘ\"/>
    </mc:Choice>
  </mc:AlternateContent>
  <xr:revisionPtr revIDLastSave="0" documentId="13_ncr:1_{A6A035F7-BFBB-4CF8-A065-F928DA333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a - přímé výdaje" sheetId="2" r:id="rId2"/>
    <sheet name="101a - Přímé výdaje" sheetId="3" r:id="rId3"/>
    <sheet name="101b - Přímé doprovodné v..." sheetId="4" r:id="rId4"/>
    <sheet name="101c - Nepřímé náklady" sheetId="5" r:id="rId5"/>
    <sheet name="301a - Přímé výdaje" sheetId="6" r:id="rId6"/>
    <sheet name="301b - Nepřímé náklady" sheetId="7" r:id="rId7"/>
    <sheet name="05a - Přímévýdaje" sheetId="8" r:id="rId8"/>
    <sheet name="05b - Přímé doprovodné vý..." sheetId="9" r:id="rId9"/>
    <sheet name="05c - Nepřímé náklady" sheetId="10" r:id="rId10"/>
    <sheet name="Seznam figur" sheetId="11" r:id="rId11"/>
    <sheet name="Pokyny pro vyplnění" sheetId="12" r:id="rId12"/>
  </sheets>
  <definedNames>
    <definedName name="_xlnm._FilterDatabase" localSheetId="1" hidden="1">'01a - přímé výdaje'!$C$85:$K$231</definedName>
    <definedName name="_xlnm._FilterDatabase" localSheetId="7" hidden="1">'05a - Přímévýdaje'!$C$87:$K$97</definedName>
    <definedName name="_xlnm._FilterDatabase" localSheetId="8" hidden="1">'05b - Přímé doprovodné vý...'!$C$87:$K$93</definedName>
    <definedName name="_xlnm._FilterDatabase" localSheetId="9" hidden="1">'05c - Nepřímé náklady'!$C$87:$K$97</definedName>
    <definedName name="_xlnm._FilterDatabase" localSheetId="2" hidden="1">'101a - Přímé výdaje'!$C$92:$K$255</definedName>
    <definedName name="_xlnm._FilterDatabase" localSheetId="3" hidden="1">'101b - Přímé doprovodné v...'!$C$89:$K$142</definedName>
    <definedName name="_xlnm._FilterDatabase" localSheetId="4" hidden="1">'101c - Nepřímé náklady'!$C$86:$K$93</definedName>
    <definedName name="_xlnm._FilterDatabase" localSheetId="5" hidden="1">'301a - Přímé výdaje'!$C$88:$K$125</definedName>
    <definedName name="_xlnm._FilterDatabase" localSheetId="6" hidden="1">'301b - Nepřímé náklady'!$C$86:$K$93</definedName>
    <definedName name="_xlnm.Print_Titles" localSheetId="1">'01a - přímé výdaje'!$85:$85</definedName>
    <definedName name="_xlnm.Print_Titles" localSheetId="7">'05a - Přímévýdaje'!$87:$87</definedName>
    <definedName name="_xlnm.Print_Titles" localSheetId="8">'05b - Přímé doprovodné vý...'!$87:$87</definedName>
    <definedName name="_xlnm.Print_Titles" localSheetId="9">'05c - Nepřímé náklady'!$87:$87</definedName>
    <definedName name="_xlnm.Print_Titles" localSheetId="2">'101a - Přímé výdaje'!$92:$92</definedName>
    <definedName name="_xlnm.Print_Titles" localSheetId="3">'101b - Přímé doprovodné v...'!$89:$89</definedName>
    <definedName name="_xlnm.Print_Titles" localSheetId="4">'101c - Nepřímé náklady'!$86:$86</definedName>
    <definedName name="_xlnm.Print_Titles" localSheetId="5">'301a - Přímé výdaje'!$88:$88</definedName>
    <definedName name="_xlnm.Print_Titles" localSheetId="6">'301b - Nepřímé náklady'!$86:$86</definedName>
    <definedName name="_xlnm.Print_Titles" localSheetId="0">'Rekapitulace stavby'!$52:$52</definedName>
    <definedName name="_xlnm.Print_Titles" localSheetId="10">'Seznam figur'!$9:$9</definedName>
    <definedName name="_xlnm.Print_Area" localSheetId="1">'01a - přímé výdaje'!$C$4:$J$41,'01a - přímé výdaje'!$C$47:$J$65,'01a - přímé výdaje'!$C$71:$K$231</definedName>
    <definedName name="_xlnm.Print_Area" localSheetId="7">'05a - Přímévýdaje'!$C$4:$J$41,'05a - Přímévýdaje'!$C$47:$J$67,'05a - Přímévýdaje'!$C$73:$K$97</definedName>
    <definedName name="_xlnm.Print_Area" localSheetId="8">'05b - Přímé doprovodné vý...'!$C$4:$J$41,'05b - Přímé doprovodné vý...'!$C$47:$J$67,'05b - Přímé doprovodné vý...'!$C$73:$K$93</definedName>
    <definedName name="_xlnm.Print_Area" localSheetId="9">'05c - Nepřímé náklady'!$C$4:$J$41,'05c - Nepřímé náklady'!$C$47:$J$67,'05c - Nepřímé náklady'!$C$73:$K$97</definedName>
    <definedName name="_xlnm.Print_Area" localSheetId="2">'101a - Přímé výdaje'!$C$4:$J$41,'101a - Přímé výdaje'!$C$47:$J$72,'101a - Přímé výdaje'!$C$78:$K$255</definedName>
    <definedName name="_xlnm.Print_Area" localSheetId="3">'101b - Přímé doprovodné v...'!$C$4:$J$41,'101b - Přímé doprovodné v...'!$C$47:$J$69,'101b - Přímé doprovodné v...'!$C$75:$K$142</definedName>
    <definedName name="_xlnm.Print_Area" localSheetId="4">'101c - Nepřímé náklady'!$C$4:$J$41,'101c - Nepřímé náklady'!$C$47:$J$66,'101c - Nepřímé náklady'!$C$72:$K$93</definedName>
    <definedName name="_xlnm.Print_Area" localSheetId="5">'301a - Přímé výdaje'!$C$4:$J$41,'301a - Přímé výdaje'!$C$47:$J$68,'301a - Přímé výdaje'!$C$74:$K$125</definedName>
    <definedName name="_xlnm.Print_Area" localSheetId="6">'301b - Nepřímé náklady'!$C$4:$J$41,'301b - Nepřímé náklady'!$C$47:$J$66,'301b - Nepřímé náklady'!$C$72:$K$93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0">'Seznam figur'!$C$4:$G$69</definedName>
  </definedNames>
  <calcPr calcId="181029"/>
</workbook>
</file>

<file path=xl/calcChain.xml><?xml version="1.0" encoding="utf-8"?>
<calcChain xmlns="http://schemas.openxmlformats.org/spreadsheetml/2006/main">
  <c r="D7" i="11" l="1"/>
  <c r="J39" i="10"/>
  <c r="J38" i="10"/>
  <c r="AY67" i="1"/>
  <c r="J37" i="10"/>
  <c r="AX67" i="1" s="1"/>
  <c r="BI96" i="10"/>
  <c r="BH96" i="10"/>
  <c r="BG96" i="10"/>
  <c r="BF96" i="10"/>
  <c r="T96" i="10"/>
  <c r="T95" i="10"/>
  <c r="R96" i="10"/>
  <c r="R95" i="10" s="1"/>
  <c r="P96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F82" i="10"/>
  <c r="E80" i="10"/>
  <c r="F56" i="10"/>
  <c r="E54" i="10"/>
  <c r="J26" i="10"/>
  <c r="E26" i="10"/>
  <c r="J85" i="10" s="1"/>
  <c r="J25" i="10"/>
  <c r="J23" i="10"/>
  <c r="E23" i="10"/>
  <c r="J58" i="10" s="1"/>
  <c r="J22" i="10"/>
  <c r="J20" i="10"/>
  <c r="E20" i="10"/>
  <c r="F59" i="10" s="1"/>
  <c r="J19" i="10"/>
  <c r="J17" i="10"/>
  <c r="E17" i="10"/>
  <c r="F84" i="10" s="1"/>
  <c r="J16" i="10"/>
  <c r="J14" i="10"/>
  <c r="J56" i="10"/>
  <c r="E7" i="10"/>
  <c r="E50" i="10"/>
  <c r="J93" i="9"/>
  <c r="J66" i="9" s="1"/>
  <c r="J39" i="9"/>
  <c r="J38" i="9"/>
  <c r="AY66" i="1"/>
  <c r="J37" i="9"/>
  <c r="AX66" i="1"/>
  <c r="BI91" i="9"/>
  <c r="F39" i="9" s="1"/>
  <c r="BD66" i="1" s="1"/>
  <c r="BH91" i="9"/>
  <c r="BG91" i="9"/>
  <c r="F37" i="9" s="1"/>
  <c r="BB66" i="1" s="1"/>
  <c r="BF91" i="9"/>
  <c r="T91" i="9"/>
  <c r="T90" i="9" s="1"/>
  <c r="T89" i="9" s="1"/>
  <c r="T88" i="9" s="1"/>
  <c r="R91" i="9"/>
  <c r="R90" i="9" s="1"/>
  <c r="R89" i="9" s="1"/>
  <c r="R88" i="9" s="1"/>
  <c r="P91" i="9"/>
  <c r="P90" i="9" s="1"/>
  <c r="P89" i="9" s="1"/>
  <c r="P88" i="9" s="1"/>
  <c r="AU66" i="1" s="1"/>
  <c r="F82" i="9"/>
  <c r="E80" i="9"/>
  <c r="F56" i="9"/>
  <c r="E54" i="9"/>
  <c r="J26" i="9"/>
  <c r="E26" i="9"/>
  <c r="J59" i="9" s="1"/>
  <c r="J25" i="9"/>
  <c r="J23" i="9"/>
  <c r="E23" i="9"/>
  <c r="J58" i="9" s="1"/>
  <c r="J22" i="9"/>
  <c r="J20" i="9"/>
  <c r="E20" i="9"/>
  <c r="F85" i="9" s="1"/>
  <c r="J19" i="9"/>
  <c r="J17" i="9"/>
  <c r="E17" i="9"/>
  <c r="F84" i="9" s="1"/>
  <c r="J16" i="9"/>
  <c r="J14" i="9"/>
  <c r="J56" i="9"/>
  <c r="E7" i="9"/>
  <c r="E50" i="9"/>
  <c r="J39" i="8"/>
  <c r="J38" i="8"/>
  <c r="AY65" i="1" s="1"/>
  <c r="J37" i="8"/>
  <c r="AX65" i="1" s="1"/>
  <c r="BI96" i="8"/>
  <c r="BH96" i="8"/>
  <c r="BG96" i="8"/>
  <c r="BF96" i="8"/>
  <c r="T96" i="8"/>
  <c r="T95" i="8" s="1"/>
  <c r="R96" i="8"/>
  <c r="R95" i="8" s="1"/>
  <c r="P96" i="8"/>
  <c r="P95" i="8" s="1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F82" i="8"/>
  <c r="E80" i="8"/>
  <c r="F56" i="8"/>
  <c r="E54" i="8"/>
  <c r="J26" i="8"/>
  <c r="E26" i="8"/>
  <c r="J85" i="8" s="1"/>
  <c r="J25" i="8"/>
  <c r="J23" i="8"/>
  <c r="E23" i="8"/>
  <c r="J58" i="8" s="1"/>
  <c r="J22" i="8"/>
  <c r="J20" i="8"/>
  <c r="E20" i="8"/>
  <c r="F85" i="8" s="1"/>
  <c r="J19" i="8"/>
  <c r="J17" i="8"/>
  <c r="E17" i="8"/>
  <c r="F58" i="8" s="1"/>
  <c r="J16" i="8"/>
  <c r="J14" i="8"/>
  <c r="J82" i="8" s="1"/>
  <c r="E7" i="8"/>
  <c r="E50" i="8"/>
  <c r="J39" i="7"/>
  <c r="J38" i="7"/>
  <c r="AY63" i="1" s="1"/>
  <c r="J37" i="7"/>
  <c r="AX63" i="1"/>
  <c r="BI90" i="7"/>
  <c r="BH90" i="7"/>
  <c r="BG90" i="7"/>
  <c r="BF90" i="7"/>
  <c r="F36" i="7" s="1"/>
  <c r="BA63" i="1" s="1"/>
  <c r="T90" i="7"/>
  <c r="T89" i="7" s="1"/>
  <c r="T88" i="7" s="1"/>
  <c r="T87" i="7" s="1"/>
  <c r="R90" i="7"/>
  <c r="R89" i="7" s="1"/>
  <c r="R88" i="7" s="1"/>
  <c r="R87" i="7" s="1"/>
  <c r="P90" i="7"/>
  <c r="P89" i="7" s="1"/>
  <c r="P88" i="7" s="1"/>
  <c r="P87" i="7" s="1"/>
  <c r="AU63" i="1" s="1"/>
  <c r="J84" i="7"/>
  <c r="F84" i="7"/>
  <c r="J83" i="7"/>
  <c r="F83" i="7"/>
  <c r="F81" i="7"/>
  <c r="E79" i="7"/>
  <c r="J59" i="7"/>
  <c r="F59" i="7"/>
  <c r="J58" i="7"/>
  <c r="F58" i="7"/>
  <c r="F56" i="7"/>
  <c r="E54" i="7"/>
  <c r="J14" i="7"/>
  <c r="J56" i="7"/>
  <c r="E7" i="7"/>
  <c r="E50" i="7" s="1"/>
  <c r="J39" i="6"/>
  <c r="J38" i="6"/>
  <c r="AY62" i="1"/>
  <c r="J37" i="6"/>
  <c r="AX62" i="1" s="1"/>
  <c r="BI123" i="6"/>
  <c r="BH123" i="6"/>
  <c r="BG123" i="6"/>
  <c r="BF123" i="6"/>
  <c r="T123" i="6"/>
  <c r="T122" i="6"/>
  <c r="R123" i="6"/>
  <c r="R122" i="6" s="1"/>
  <c r="P123" i="6"/>
  <c r="P122" i="6"/>
  <c r="BI119" i="6"/>
  <c r="BH119" i="6"/>
  <c r="BG119" i="6"/>
  <c r="BF119" i="6"/>
  <c r="T119" i="6"/>
  <c r="R119" i="6"/>
  <c r="P119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J86" i="6"/>
  <c r="F86" i="6"/>
  <c r="J85" i="6"/>
  <c r="F85" i="6"/>
  <c r="F83" i="6"/>
  <c r="E81" i="6"/>
  <c r="J59" i="6"/>
  <c r="F59" i="6"/>
  <c r="J58" i="6"/>
  <c r="F58" i="6"/>
  <c r="F56" i="6"/>
  <c r="E54" i="6"/>
  <c r="J14" i="6"/>
  <c r="J83" i="6" s="1"/>
  <c r="E7" i="6"/>
  <c r="E50" i="6"/>
  <c r="J39" i="5"/>
  <c r="J38" i="5"/>
  <c r="AY60" i="1" s="1"/>
  <c r="J37" i="5"/>
  <c r="AX60" i="1"/>
  <c r="BI90" i="5"/>
  <c r="BH90" i="5"/>
  <c r="BG90" i="5"/>
  <c r="F37" i="5" s="1"/>
  <c r="BB60" i="1" s="1"/>
  <c r="BF90" i="5"/>
  <c r="F36" i="5" s="1"/>
  <c r="BA60" i="1" s="1"/>
  <c r="T90" i="5"/>
  <c r="T89" i="5" s="1"/>
  <c r="T88" i="5" s="1"/>
  <c r="T87" i="5" s="1"/>
  <c r="R90" i="5"/>
  <c r="R89" i="5" s="1"/>
  <c r="R88" i="5" s="1"/>
  <c r="R87" i="5" s="1"/>
  <c r="P90" i="5"/>
  <c r="P89" i="5" s="1"/>
  <c r="P88" i="5" s="1"/>
  <c r="P87" i="5" s="1"/>
  <c r="AU60" i="1" s="1"/>
  <c r="J84" i="5"/>
  <c r="F84" i="5"/>
  <c r="J83" i="5"/>
  <c r="F83" i="5"/>
  <c r="F81" i="5"/>
  <c r="E79" i="5"/>
  <c r="J59" i="5"/>
  <c r="F59" i="5"/>
  <c r="J58" i="5"/>
  <c r="F58" i="5"/>
  <c r="F56" i="5"/>
  <c r="E54" i="5"/>
  <c r="J14" i="5"/>
  <c r="J56" i="5"/>
  <c r="E7" i="5"/>
  <c r="E75" i="5" s="1"/>
  <c r="J39" i="4"/>
  <c r="J38" i="4"/>
  <c r="AY59" i="1"/>
  <c r="J37" i="4"/>
  <c r="AX59" i="1" s="1"/>
  <c r="BI141" i="4"/>
  <c r="BH141" i="4"/>
  <c r="BG141" i="4"/>
  <c r="BF141" i="4"/>
  <c r="T141" i="4"/>
  <c r="T140" i="4"/>
  <c r="R141" i="4"/>
  <c r="R140" i="4" s="1"/>
  <c r="P141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7" i="4"/>
  <c r="F87" i="4"/>
  <c r="J86" i="4"/>
  <c r="F86" i="4"/>
  <c r="F84" i="4"/>
  <c r="E82" i="4"/>
  <c r="J59" i="4"/>
  <c r="F59" i="4"/>
  <c r="J58" i="4"/>
  <c r="F58" i="4"/>
  <c r="F56" i="4"/>
  <c r="E54" i="4"/>
  <c r="J14" i="4"/>
  <c r="J56" i="4"/>
  <c r="E7" i="4"/>
  <c r="E78" i="4"/>
  <c r="J39" i="3"/>
  <c r="J38" i="3"/>
  <c r="AY58" i="1" s="1"/>
  <c r="J37" i="3"/>
  <c r="AX58" i="1" s="1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T241" i="3"/>
  <c r="R242" i="3"/>
  <c r="R241" i="3"/>
  <c r="P242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J90" i="3"/>
  <c r="F90" i="3"/>
  <c r="J89" i="3"/>
  <c r="F89" i="3"/>
  <c r="F87" i="3"/>
  <c r="E85" i="3"/>
  <c r="J59" i="3"/>
  <c r="F59" i="3"/>
  <c r="J58" i="3"/>
  <c r="F58" i="3"/>
  <c r="F56" i="3"/>
  <c r="E54" i="3"/>
  <c r="J14" i="3"/>
  <c r="J87" i="3" s="1"/>
  <c r="E7" i="3"/>
  <c r="E81" i="3" s="1"/>
  <c r="J39" i="2"/>
  <c r="J38" i="2"/>
  <c r="AY56" i="1"/>
  <c r="J37" i="2"/>
  <c r="AX56" i="1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3" i="2"/>
  <c r="F83" i="2"/>
  <c r="J82" i="2"/>
  <c r="F82" i="2"/>
  <c r="F80" i="2"/>
  <c r="E78" i="2"/>
  <c r="J59" i="2"/>
  <c r="F59" i="2"/>
  <c r="J58" i="2"/>
  <c r="F58" i="2"/>
  <c r="F56" i="2"/>
  <c r="E54" i="2"/>
  <c r="J14" i="2"/>
  <c r="J80" i="2" s="1"/>
  <c r="E7" i="2"/>
  <c r="E50" i="2" s="1"/>
  <c r="L50" i="1"/>
  <c r="AM50" i="1"/>
  <c r="AM49" i="1"/>
  <c r="L49" i="1"/>
  <c r="AM47" i="1"/>
  <c r="L47" i="1"/>
  <c r="L45" i="1"/>
  <c r="L44" i="1"/>
  <c r="J220" i="2"/>
  <c r="BK132" i="2"/>
  <c r="AS61" i="1"/>
  <c r="J184" i="2"/>
  <c r="BK114" i="2"/>
  <c r="J102" i="2"/>
  <c r="J235" i="3"/>
  <c r="J168" i="3"/>
  <c r="BK103" i="3"/>
  <c r="J172" i="3"/>
  <c r="J214" i="3"/>
  <c r="J109" i="3"/>
  <c r="BK221" i="3"/>
  <c r="BK128" i="4"/>
  <c r="J126" i="4"/>
  <c r="J103" i="4"/>
  <c r="BK123" i="6"/>
  <c r="J92" i="6"/>
  <c r="J104" i="6"/>
  <c r="BK91" i="8"/>
  <c r="BK91" i="9"/>
  <c r="J91" i="10"/>
  <c r="BK172" i="2"/>
  <c r="BK105" i="2"/>
  <c r="BK168" i="2"/>
  <c r="J99" i="2"/>
  <c r="J176" i="2"/>
  <c r="J108" i="2"/>
  <c r="BK153" i="2"/>
  <c r="J228" i="3"/>
  <c r="J147" i="3"/>
  <c r="J121" i="3"/>
  <c r="BK191" i="3"/>
  <c r="J232" i="3"/>
  <c r="J113" i="3"/>
  <c r="BK207" i="3"/>
  <c r="BK126" i="4"/>
  <c r="BK103" i="4"/>
  <c r="J96" i="4"/>
  <c r="BK110" i="6"/>
  <c r="J91" i="9"/>
  <c r="BK93" i="10"/>
  <c r="J224" i="2"/>
  <c r="J129" i="2"/>
  <c r="BK224" i="2"/>
  <c r="J172" i="2"/>
  <c r="J91" i="2"/>
  <c r="BK162" i="2"/>
  <c r="J208" i="2"/>
  <c r="BK250" i="3"/>
  <c r="J184" i="3"/>
  <c r="BK113" i="3"/>
  <c r="BK195" i="3"/>
  <c r="BK109" i="3"/>
  <c r="J221" i="3"/>
  <c r="J134" i="3"/>
  <c r="J250" i="3"/>
  <c r="J201" i="3"/>
  <c r="J133" i="4"/>
  <c r="BK119" i="4"/>
  <c r="BK113" i="4"/>
  <c r="F38" i="5"/>
  <c r="BC60" i="1"/>
  <c r="BK93" i="8"/>
  <c r="J96" i="10"/>
  <c r="BK184" i="2"/>
  <c r="J120" i="2"/>
  <c r="BK208" i="2"/>
  <c r="BK138" i="2"/>
  <c r="BK88" i="2"/>
  <c r="J138" i="2"/>
  <c r="BK94" i="2"/>
  <c r="AS55" i="1"/>
  <c r="BK226" i="3"/>
  <c r="J127" i="3"/>
  <c r="BK209" i="3"/>
  <c r="BK121" i="3"/>
  <c r="J207" i="3"/>
  <c r="BK127" i="3"/>
  <c r="BK212" i="3"/>
  <c r="BK122" i="4"/>
  <c r="J113" i="4"/>
  <c r="J122" i="4"/>
  <c r="F39" i="7"/>
  <c r="BD63" i="1" s="1"/>
  <c r="J93" i="10"/>
  <c r="J188" i="2"/>
  <c r="BK141" i="2"/>
  <c r="AS57" i="1"/>
  <c r="BK97" i="2"/>
  <c r="J141" i="2"/>
  <c r="J97" i="2"/>
  <c r="AS64" i="1"/>
  <c r="J164" i="3"/>
  <c r="BK235" i="3"/>
  <c r="BK134" i="3"/>
  <c r="J180" i="3"/>
  <c r="J131" i="3"/>
  <c r="BK247" i="3"/>
  <c r="BK164" i="3"/>
  <c r="J138" i="4"/>
  <c r="J135" i="4"/>
  <c r="BK93" i="4"/>
  <c r="BK116" i="6"/>
  <c r="BK119" i="6"/>
  <c r="BK100" i="6"/>
  <c r="J96" i="8"/>
  <c r="F38" i="9"/>
  <c r="BC66" i="1" s="1"/>
  <c r="BK91" i="10"/>
  <c r="J165" i="2"/>
  <c r="J111" i="2"/>
  <c r="J212" i="2"/>
  <c r="J156" i="2"/>
  <c r="BK216" i="2"/>
  <c r="BK144" i="2"/>
  <c r="BK111" i="2"/>
  <c r="BK165" i="2"/>
  <c r="J242" i="3"/>
  <c r="J160" i="3"/>
  <c r="J212" i="3"/>
  <c r="BK160" i="3"/>
  <c r="BK238" i="3"/>
  <c r="BK138" i="4"/>
  <c r="J99" i="4"/>
  <c r="J116" i="6"/>
  <c r="BK90" i="7"/>
  <c r="J91" i="8"/>
  <c r="BK159" i="2"/>
  <c r="BK108" i="2"/>
  <c r="BK176" i="2"/>
  <c r="BK123" i="2"/>
  <c r="J196" i="2"/>
  <c r="J126" i="2"/>
  <c r="BK212" i="2"/>
  <c r="J247" i="3"/>
  <c r="BK180" i="3"/>
  <c r="BK253" i="3"/>
  <c r="BK143" i="3"/>
  <c r="BK224" i="3"/>
  <c r="BK168" i="3"/>
  <c r="J253" i="3"/>
  <c r="J195" i="3"/>
  <c r="BK99" i="4"/>
  <c r="J141" i="4"/>
  <c r="J107" i="4"/>
  <c r="J110" i="6"/>
  <c r="J112" i="6"/>
  <c r="BK92" i="6"/>
  <c r="BK96" i="8"/>
  <c r="BK126" i="2"/>
  <c r="BK204" i="2"/>
  <c r="BK150" i="2"/>
  <c r="J228" i="2"/>
  <c r="BK129" i="2"/>
  <c r="J216" i="2"/>
  <c r="BK120" i="2"/>
  <c r="J224" i="3"/>
  <c r="J176" i="3"/>
  <c r="J99" i="3"/>
  <c r="BK152" i="3"/>
  <c r="BK218" i="3"/>
  <c r="J143" i="3"/>
  <c r="J226" i="3"/>
  <c r="BK141" i="4"/>
  <c r="J131" i="4"/>
  <c r="BK116" i="4"/>
  <c r="F39" i="5"/>
  <c r="BD60" i="1" s="1"/>
  <c r="BK112" i="6"/>
  <c r="F38" i="7"/>
  <c r="BC63" i="1" s="1"/>
  <c r="BK180" i="2"/>
  <c r="BK147" i="2"/>
  <c r="BK228" i="2"/>
  <c r="BK196" i="2"/>
  <c r="BK135" i="2"/>
  <c r="BK188" i="2"/>
  <c r="J123" i="2"/>
  <c r="BK99" i="2"/>
  <c r="J147" i="2"/>
  <c r="BK232" i="3"/>
  <c r="BK131" i="3"/>
  <c r="BK204" i="3"/>
  <c r="BK99" i="3"/>
  <c r="J218" i="3"/>
  <c r="BK176" i="3"/>
  <c r="J119" i="4"/>
  <c r="BK133" i="4"/>
  <c r="J128" i="4"/>
  <c r="J90" i="5"/>
  <c r="BK104" i="6"/>
  <c r="BK96" i="6"/>
  <c r="J36" i="9"/>
  <c r="AW66" i="1"/>
  <c r="J168" i="2"/>
  <c r="J144" i="2"/>
  <c r="BK200" i="2"/>
  <c r="J159" i="2"/>
  <c r="J94" i="2"/>
  <c r="J150" i="2"/>
  <c r="J105" i="2"/>
  <c r="BK156" i="2"/>
  <c r="BK198" i="3"/>
  <c r="BK156" i="3"/>
  <c r="J198" i="3"/>
  <c r="J103" i="3"/>
  <c r="J209" i="3"/>
  <c r="BK137" i="3"/>
  <c r="BK242" i="3"/>
  <c r="J156" i="3"/>
  <c r="BK135" i="4"/>
  <c r="BK131" i="4"/>
  <c r="BK90" i="5"/>
  <c r="J123" i="6"/>
  <c r="J119" i="6"/>
  <c r="F37" i="7"/>
  <c r="BB63" i="1" s="1"/>
  <c r="J204" i="2"/>
  <c r="J162" i="2"/>
  <c r="J117" i="2"/>
  <c r="J192" i="2"/>
  <c r="J132" i="2"/>
  <c r="BK192" i="2"/>
  <c r="BK117" i="2"/>
  <c r="J180" i="2"/>
  <c r="J238" i="3"/>
  <c r="J191" i="3"/>
  <c r="BK201" i="3"/>
  <c r="J117" i="3"/>
  <c r="J96" i="3"/>
  <c r="BK184" i="3"/>
  <c r="J110" i="4"/>
  <c r="J116" i="4"/>
  <c r="BK110" i="4"/>
  <c r="J100" i="6"/>
  <c r="J107" i="6"/>
  <c r="J90" i="7"/>
  <c r="J93" i="8"/>
  <c r="BK96" i="10"/>
  <c r="J200" i="2"/>
  <c r="J153" i="2"/>
  <c r="BK102" i="2"/>
  <c r="BK220" i="2"/>
  <c r="J114" i="2"/>
  <c r="J135" i="2"/>
  <c r="J88" i="2"/>
  <c r="BK91" i="2"/>
  <c r="BK214" i="3"/>
  <c r="BK172" i="3"/>
  <c r="BK96" i="3"/>
  <c r="J204" i="3"/>
  <c r="J137" i="3"/>
  <c r="J152" i="3"/>
  <c r="BK117" i="3"/>
  <c r="BK228" i="3"/>
  <c r="BK147" i="3"/>
  <c r="BK96" i="4"/>
  <c r="BK107" i="4"/>
  <c r="J93" i="4"/>
  <c r="J96" i="6"/>
  <c r="BK107" i="6"/>
  <c r="T87" i="2" l="1"/>
  <c r="T86" i="2" s="1"/>
  <c r="T95" i="3"/>
  <c r="BK159" i="3"/>
  <c r="J159" i="3" s="1"/>
  <c r="J67" i="3" s="1"/>
  <c r="T159" i="3"/>
  <c r="T190" i="3"/>
  <c r="R246" i="3"/>
  <c r="R245" i="3" s="1"/>
  <c r="BK92" i="4"/>
  <c r="J92" i="4"/>
  <c r="J65" i="4" s="1"/>
  <c r="BK106" i="4"/>
  <c r="J106" i="4" s="1"/>
  <c r="J66" i="4" s="1"/>
  <c r="R106" i="4"/>
  <c r="T125" i="4"/>
  <c r="BK91" i="6"/>
  <c r="J91" i="6" s="1"/>
  <c r="J65" i="6" s="1"/>
  <c r="R91" i="6"/>
  <c r="P103" i="6"/>
  <c r="R90" i="8"/>
  <c r="R89" i="8"/>
  <c r="R88" i="8"/>
  <c r="BK87" i="2"/>
  <c r="J87" i="2" s="1"/>
  <c r="J64" i="2" s="1"/>
  <c r="R87" i="2"/>
  <c r="R86" i="2" s="1"/>
  <c r="BK95" i="3"/>
  <c r="J95" i="3"/>
  <c r="J65" i="3"/>
  <c r="P95" i="3"/>
  <c r="BK151" i="3"/>
  <c r="J151" i="3"/>
  <c r="J66" i="3"/>
  <c r="R151" i="3"/>
  <c r="T151" i="3"/>
  <c r="BK190" i="3"/>
  <c r="J190" i="3"/>
  <c r="J68" i="3" s="1"/>
  <c r="R190" i="3"/>
  <c r="BK246" i="3"/>
  <c r="J246" i="3"/>
  <c r="J71" i="3" s="1"/>
  <c r="T246" i="3"/>
  <c r="T245" i="3"/>
  <c r="R92" i="4"/>
  <c r="P106" i="4"/>
  <c r="BK125" i="4"/>
  <c r="J125" i="4" s="1"/>
  <c r="J67" i="4" s="1"/>
  <c r="R125" i="4"/>
  <c r="BK103" i="6"/>
  <c r="J103" i="6" s="1"/>
  <c r="J66" i="6" s="1"/>
  <c r="R103" i="6"/>
  <c r="BK90" i="8"/>
  <c r="J90" i="8" s="1"/>
  <c r="J65" i="8" s="1"/>
  <c r="T90" i="8"/>
  <c r="T89" i="8" s="1"/>
  <c r="T88" i="8" s="1"/>
  <c r="BK90" i="10"/>
  <c r="R90" i="10"/>
  <c r="R89" i="10" s="1"/>
  <c r="R88" i="10" s="1"/>
  <c r="P87" i="2"/>
  <c r="P86" i="2" s="1"/>
  <c r="AU56" i="1" s="1"/>
  <c r="AU55" i="1" s="1"/>
  <c r="R95" i="3"/>
  <c r="P151" i="3"/>
  <c r="P159" i="3"/>
  <c r="R159" i="3"/>
  <c r="P190" i="3"/>
  <c r="P246" i="3"/>
  <c r="P245" i="3" s="1"/>
  <c r="P92" i="4"/>
  <c r="T92" i="4"/>
  <c r="T106" i="4"/>
  <c r="P125" i="4"/>
  <c r="P91" i="6"/>
  <c r="P90" i="6"/>
  <c r="P89" i="6"/>
  <c r="AU62" i="1" s="1"/>
  <c r="AU61" i="1" s="1"/>
  <c r="T91" i="6"/>
  <c r="T103" i="6"/>
  <c r="P90" i="8"/>
  <c r="P89" i="8" s="1"/>
  <c r="P88" i="8" s="1"/>
  <c r="AU65" i="1" s="1"/>
  <c r="P90" i="10"/>
  <c r="P89" i="10" s="1"/>
  <c r="P88" i="10" s="1"/>
  <c r="AU67" i="1" s="1"/>
  <c r="T90" i="10"/>
  <c r="T89" i="10" s="1"/>
  <c r="T88" i="10" s="1"/>
  <c r="BK122" i="6"/>
  <c r="J122" i="6"/>
  <c r="J67" i="6" s="1"/>
  <c r="BK89" i="7"/>
  <c r="J89" i="7"/>
  <c r="J65" i="7" s="1"/>
  <c r="BK95" i="10"/>
  <c r="J95" i="10" s="1"/>
  <c r="J66" i="10" s="1"/>
  <c r="BK241" i="3"/>
  <c r="J241" i="3" s="1"/>
  <c r="J69" i="3" s="1"/>
  <c r="BK140" i="4"/>
  <c r="J140" i="4" s="1"/>
  <c r="J68" i="4" s="1"/>
  <c r="BK89" i="5"/>
  <c r="J89" i="5"/>
  <c r="J65" i="5" s="1"/>
  <c r="BK95" i="8"/>
  <c r="J95" i="8" s="1"/>
  <c r="J66" i="8" s="1"/>
  <c r="BK90" i="9"/>
  <c r="J90" i="9" s="1"/>
  <c r="J65" i="9" s="1"/>
  <c r="J59" i="10"/>
  <c r="F85" i="10"/>
  <c r="BE93" i="10"/>
  <c r="F58" i="10"/>
  <c r="E76" i="10"/>
  <c r="J82" i="10"/>
  <c r="J84" i="10"/>
  <c r="BE91" i="10"/>
  <c r="BE96" i="10"/>
  <c r="E76" i="9"/>
  <c r="J82" i="9"/>
  <c r="J85" i="9"/>
  <c r="BE91" i="9"/>
  <c r="F35" i="9" s="1"/>
  <c r="AZ66" i="1" s="1"/>
  <c r="F59" i="9"/>
  <c r="J84" i="9"/>
  <c r="F58" i="9"/>
  <c r="F59" i="8"/>
  <c r="J84" i="8"/>
  <c r="BE91" i="8"/>
  <c r="J56" i="8"/>
  <c r="E76" i="8"/>
  <c r="F84" i="8"/>
  <c r="BE93" i="8"/>
  <c r="J59" i="8"/>
  <c r="BE96" i="8"/>
  <c r="J81" i="7"/>
  <c r="BE90" i="7"/>
  <c r="F35" i="7" s="1"/>
  <c r="AZ63" i="1" s="1"/>
  <c r="E75" i="7"/>
  <c r="BE92" i="6"/>
  <c r="BE96" i="6"/>
  <c r="BE100" i="6"/>
  <c r="BE104" i="6"/>
  <c r="BE110" i="6"/>
  <c r="BE119" i="6"/>
  <c r="E77" i="6"/>
  <c r="BE107" i="6"/>
  <c r="BE116" i="6"/>
  <c r="BE112" i="6"/>
  <c r="BE123" i="6"/>
  <c r="J56" i="6"/>
  <c r="J81" i="5"/>
  <c r="E50" i="5"/>
  <c r="BE90" i="5"/>
  <c r="J35" i="5" s="1"/>
  <c r="AV60" i="1" s="1"/>
  <c r="E50" i="4"/>
  <c r="BE113" i="4"/>
  <c r="BE119" i="4"/>
  <c r="J84" i="4"/>
  <c r="BE99" i="4"/>
  <c r="BE107" i="4"/>
  <c r="BE116" i="4"/>
  <c r="BE122" i="4"/>
  <c r="BE128" i="4"/>
  <c r="BE135" i="4"/>
  <c r="BE141" i="4"/>
  <c r="BE93" i="4"/>
  <c r="BE96" i="4"/>
  <c r="BE131" i="4"/>
  <c r="BE133" i="4"/>
  <c r="BE138" i="4"/>
  <c r="BE103" i="4"/>
  <c r="BE110" i="4"/>
  <c r="BE126" i="4"/>
  <c r="BE180" i="3"/>
  <c r="BE195" i="3"/>
  <c r="BE214" i="3"/>
  <c r="BE232" i="3"/>
  <c r="J56" i="3"/>
  <c r="BE109" i="3"/>
  <c r="BE113" i="3"/>
  <c r="BE121" i="3"/>
  <c r="BE137" i="3"/>
  <c r="BE143" i="3"/>
  <c r="BE156" i="3"/>
  <c r="BE176" i="3"/>
  <c r="BE191" i="3"/>
  <c r="BE198" i="3"/>
  <c r="BE226" i="3"/>
  <c r="BE235" i="3"/>
  <c r="E50" i="3"/>
  <c r="BE99" i="3"/>
  <c r="BE103" i="3"/>
  <c r="BE127" i="3"/>
  <c r="BE131" i="3"/>
  <c r="BE152" i="3"/>
  <c r="BE164" i="3"/>
  <c r="BE168" i="3"/>
  <c r="BE184" i="3"/>
  <c r="BE212" i="3"/>
  <c r="BE221" i="3"/>
  <c r="BE224" i="3"/>
  <c r="BE228" i="3"/>
  <c r="BE238" i="3"/>
  <c r="BE242" i="3"/>
  <c r="BE250" i="3"/>
  <c r="BE96" i="3"/>
  <c r="BE117" i="3"/>
  <c r="BE134" i="3"/>
  <c r="BE147" i="3"/>
  <c r="BE160" i="3"/>
  <c r="BE172" i="3"/>
  <c r="BE201" i="3"/>
  <c r="BE204" i="3"/>
  <c r="BE207" i="3"/>
  <c r="BE209" i="3"/>
  <c r="BE218" i="3"/>
  <c r="BE247" i="3"/>
  <c r="BE253" i="3"/>
  <c r="BE108" i="2"/>
  <c r="BE111" i="2"/>
  <c r="BE114" i="2"/>
  <c r="BE123" i="2"/>
  <c r="BE129" i="2"/>
  <c r="BE132" i="2"/>
  <c r="BE150" i="2"/>
  <c r="BE153" i="2"/>
  <c r="BE162" i="2"/>
  <c r="BE184" i="2"/>
  <c r="BE192" i="2"/>
  <c r="BE208" i="2"/>
  <c r="BE216" i="2"/>
  <c r="BE220" i="2"/>
  <c r="J56" i="2"/>
  <c r="BE91" i="2"/>
  <c r="BE97" i="2"/>
  <c r="BE120" i="2"/>
  <c r="BE138" i="2"/>
  <c r="BE147" i="2"/>
  <c r="BE165" i="2"/>
  <c r="BE168" i="2"/>
  <c r="BE172" i="2"/>
  <c r="BE176" i="2"/>
  <c r="BE200" i="2"/>
  <c r="BE224" i="2"/>
  <c r="E74" i="2"/>
  <c r="BE99" i="2"/>
  <c r="BE102" i="2"/>
  <c r="BE105" i="2"/>
  <c r="BE117" i="2"/>
  <c r="BE126" i="2"/>
  <c r="BE141" i="2"/>
  <c r="BE144" i="2"/>
  <c r="BE156" i="2"/>
  <c r="BE159" i="2"/>
  <c r="BE180" i="2"/>
  <c r="BE228" i="2"/>
  <c r="BE88" i="2"/>
  <c r="BE94" i="2"/>
  <c r="BE135" i="2"/>
  <c r="BE188" i="2"/>
  <c r="BE196" i="2"/>
  <c r="BE204" i="2"/>
  <c r="BE212" i="2"/>
  <c r="F37" i="3"/>
  <c r="BB58" i="1" s="1"/>
  <c r="F37" i="8"/>
  <c r="BB65" i="1" s="1"/>
  <c r="F39" i="8"/>
  <c r="BD65" i="1" s="1"/>
  <c r="F39" i="2"/>
  <c r="BD56" i="1" s="1"/>
  <c r="BD55" i="1" s="1"/>
  <c r="F36" i="6"/>
  <c r="BA62" i="1"/>
  <c r="BA61" i="1" s="1"/>
  <c r="AW61" i="1" s="1"/>
  <c r="F36" i="3"/>
  <c r="BA58" i="1" s="1"/>
  <c r="F37" i="6"/>
  <c r="BB62" i="1" s="1"/>
  <c r="BB61" i="1" s="1"/>
  <c r="AX61" i="1" s="1"/>
  <c r="J36" i="2"/>
  <c r="AW56" i="1" s="1"/>
  <c r="F38" i="4"/>
  <c r="BC59" i="1"/>
  <c r="F36" i="10"/>
  <c r="BA67" i="1" s="1"/>
  <c r="J36" i="4"/>
  <c r="AW59" i="1" s="1"/>
  <c r="F39" i="4"/>
  <c r="BD59" i="1" s="1"/>
  <c r="F39" i="6"/>
  <c r="BD62" i="1"/>
  <c r="BD61" i="1" s="1"/>
  <c r="F37" i="10"/>
  <c r="BB67" i="1" s="1"/>
  <c r="F38" i="3"/>
  <c r="BC58" i="1" s="1"/>
  <c r="F38" i="8"/>
  <c r="BC65" i="1" s="1"/>
  <c r="F36" i="2"/>
  <c r="BA56" i="1" s="1"/>
  <c r="BA55" i="1" s="1"/>
  <c r="J36" i="5"/>
  <c r="AW60" i="1"/>
  <c r="J36" i="10"/>
  <c r="AW67" i="1" s="1"/>
  <c r="AS54" i="1"/>
  <c r="F36" i="4"/>
  <c r="BA59" i="1" s="1"/>
  <c r="J36" i="6"/>
  <c r="AW62" i="1" s="1"/>
  <c r="F36" i="8"/>
  <c r="BA65" i="1" s="1"/>
  <c r="F38" i="10"/>
  <c r="BC67" i="1" s="1"/>
  <c r="F37" i="2"/>
  <c r="BB56" i="1"/>
  <c r="BB55" i="1" s="1"/>
  <c r="AX55" i="1" s="1"/>
  <c r="F38" i="6"/>
  <c r="BC62" i="1"/>
  <c r="BC61" i="1"/>
  <c r="AY61" i="1" s="1"/>
  <c r="F38" i="2"/>
  <c r="BC56" i="1" s="1"/>
  <c r="BC55" i="1" s="1"/>
  <c r="F37" i="4"/>
  <c r="BB59" i="1" s="1"/>
  <c r="F39" i="10"/>
  <c r="BD67" i="1" s="1"/>
  <c r="F39" i="3"/>
  <c r="BD58" i="1"/>
  <c r="J36" i="8"/>
  <c r="AW65" i="1" s="1"/>
  <c r="J36" i="3"/>
  <c r="AW58" i="1" s="1"/>
  <c r="J36" i="7"/>
  <c r="AW63" i="1" s="1"/>
  <c r="F36" i="9"/>
  <c r="BA66" i="1" s="1"/>
  <c r="BK86" i="2" l="1"/>
  <c r="J86" i="2" s="1"/>
  <c r="J63" i="2" s="1"/>
  <c r="BD64" i="1"/>
  <c r="BB64" i="1"/>
  <c r="AX64" i="1" s="1"/>
  <c r="BC64" i="1"/>
  <c r="AY64" i="1" s="1"/>
  <c r="R91" i="4"/>
  <c r="R90" i="4" s="1"/>
  <c r="P94" i="3"/>
  <c r="P93" i="3"/>
  <c r="AU58" i="1" s="1"/>
  <c r="T90" i="6"/>
  <c r="T89" i="6"/>
  <c r="P91" i="4"/>
  <c r="P90" i="4" s="1"/>
  <c r="AU59" i="1" s="1"/>
  <c r="BK89" i="10"/>
  <c r="BK88" i="10" s="1"/>
  <c r="J88" i="10" s="1"/>
  <c r="J32" i="10" s="1"/>
  <c r="AG67" i="1" s="1"/>
  <c r="BK90" i="6"/>
  <c r="BK89" i="6"/>
  <c r="J89" i="6"/>
  <c r="J32" i="6" s="1"/>
  <c r="AG62" i="1" s="1"/>
  <c r="T91" i="4"/>
  <c r="T90" i="4"/>
  <c r="R94" i="3"/>
  <c r="R93" i="3"/>
  <c r="R90" i="6"/>
  <c r="R89" i="6" s="1"/>
  <c r="T94" i="3"/>
  <c r="T93" i="3"/>
  <c r="BK245" i="3"/>
  <c r="J245" i="3"/>
  <c r="J70" i="3"/>
  <c r="BK91" i="4"/>
  <c r="J91" i="4" s="1"/>
  <c r="J64" i="4" s="1"/>
  <c r="BK89" i="8"/>
  <c r="J89" i="8" s="1"/>
  <c r="J64" i="8" s="1"/>
  <c r="J90" i="10"/>
  <c r="J65" i="10"/>
  <c r="BK88" i="5"/>
  <c r="J88" i="5" s="1"/>
  <c r="J64" i="5" s="1"/>
  <c r="BK89" i="9"/>
  <c r="J89" i="9" s="1"/>
  <c r="J64" i="9" s="1"/>
  <c r="BK94" i="3"/>
  <c r="J94" i="3"/>
  <c r="J64" i="3" s="1"/>
  <c r="BK88" i="7"/>
  <c r="J88" i="7"/>
  <c r="J64" i="7" s="1"/>
  <c r="F35" i="3"/>
  <c r="AZ58" i="1"/>
  <c r="J35" i="9"/>
  <c r="AV66" i="1" s="1"/>
  <c r="AT66" i="1" s="1"/>
  <c r="F35" i="2"/>
  <c r="AZ56" i="1" s="1"/>
  <c r="AZ55" i="1" s="1"/>
  <c r="AV55" i="1" s="1"/>
  <c r="AY55" i="1"/>
  <c r="AT60" i="1"/>
  <c r="J35" i="8"/>
  <c r="AV65" i="1" s="1"/>
  <c r="AT65" i="1" s="1"/>
  <c r="J35" i="3"/>
  <c r="AV58" i="1"/>
  <c r="AT58" i="1" s="1"/>
  <c r="AW55" i="1"/>
  <c r="BB57" i="1"/>
  <c r="AX57" i="1" s="1"/>
  <c r="BC57" i="1"/>
  <c r="AY57" i="1" s="1"/>
  <c r="F35" i="6"/>
  <c r="AZ62" i="1"/>
  <c r="AZ61" i="1" s="1"/>
  <c r="AV61" i="1" s="1"/>
  <c r="AT61" i="1" s="1"/>
  <c r="F35" i="10"/>
  <c r="AZ67" i="1" s="1"/>
  <c r="AU64" i="1"/>
  <c r="J35" i="4"/>
  <c r="AV59" i="1"/>
  <c r="AT59" i="1"/>
  <c r="J35" i="10"/>
  <c r="AV67" i="1" s="1"/>
  <c r="AT67" i="1" s="1"/>
  <c r="F35" i="5"/>
  <c r="AZ60" i="1" s="1"/>
  <c r="BA57" i="1"/>
  <c r="AW57" i="1" s="1"/>
  <c r="BD57" i="1"/>
  <c r="J35" i="6"/>
  <c r="AV62" i="1" s="1"/>
  <c r="AT62" i="1" s="1"/>
  <c r="F35" i="4"/>
  <c r="AZ59" i="1" s="1"/>
  <c r="F35" i="8"/>
  <c r="AZ65" i="1" s="1"/>
  <c r="BA64" i="1"/>
  <c r="AW64" i="1" s="1"/>
  <c r="J35" i="2"/>
  <c r="AV56" i="1" s="1"/>
  <c r="AT56" i="1" s="1"/>
  <c r="J35" i="7"/>
  <c r="AV63" i="1"/>
  <c r="AT63" i="1" s="1"/>
  <c r="J32" i="2" l="1"/>
  <c r="AG56" i="1" s="1"/>
  <c r="AG55" i="1" s="1"/>
  <c r="AN55" i="1" s="1"/>
  <c r="AN67" i="1"/>
  <c r="AN62" i="1"/>
  <c r="BK88" i="8"/>
  <c r="J88" i="8" s="1"/>
  <c r="J32" i="8" s="1"/>
  <c r="AG65" i="1" s="1"/>
  <c r="BK87" i="5"/>
  <c r="J87" i="5" s="1"/>
  <c r="J32" i="5" s="1"/>
  <c r="AG60" i="1" s="1"/>
  <c r="BK88" i="9"/>
  <c r="J88" i="9" s="1"/>
  <c r="J32" i="9" s="1"/>
  <c r="AG66" i="1" s="1"/>
  <c r="J89" i="10"/>
  <c r="J64" i="10" s="1"/>
  <c r="BK90" i="4"/>
  <c r="J90" i="4" s="1"/>
  <c r="J32" i="4" s="1"/>
  <c r="AG59" i="1" s="1"/>
  <c r="J90" i="6"/>
  <c r="J64" i="6" s="1"/>
  <c r="J63" i="10"/>
  <c r="BK93" i="3"/>
  <c r="J93" i="3"/>
  <c r="J63" i="3" s="1"/>
  <c r="J63" i="6"/>
  <c r="BK87" i="7"/>
  <c r="J87" i="7" s="1"/>
  <c r="J63" i="7" s="1"/>
  <c r="J41" i="10"/>
  <c r="J41" i="6"/>
  <c r="AZ64" i="1"/>
  <c r="AV64" i="1" s="1"/>
  <c r="AT64" i="1" s="1"/>
  <c r="AZ57" i="1"/>
  <c r="AV57" i="1" s="1"/>
  <c r="AT57" i="1" s="1"/>
  <c r="BA54" i="1"/>
  <c r="AW54" i="1" s="1"/>
  <c r="AK30" i="1" s="1"/>
  <c r="BC54" i="1"/>
  <c r="AY54" i="1" s="1"/>
  <c r="BB54" i="1"/>
  <c r="W31" i="1" s="1"/>
  <c r="AU57" i="1"/>
  <c r="AU54" i="1"/>
  <c r="BD54" i="1"/>
  <c r="W33" i="1" s="1"/>
  <c r="AT55" i="1"/>
  <c r="J41" i="2" l="1"/>
  <c r="AN56" i="1"/>
  <c r="J41" i="4"/>
  <c r="J41" i="9"/>
  <c r="J41" i="8"/>
  <c r="J63" i="9"/>
  <c r="J63" i="8"/>
  <c r="J63" i="5"/>
  <c r="J41" i="5"/>
  <c r="J63" i="4"/>
  <c r="AN66" i="1"/>
  <c r="AN59" i="1"/>
  <c r="AN60" i="1"/>
  <c r="AN65" i="1"/>
  <c r="J32" i="7"/>
  <c r="AG63" i="1" s="1"/>
  <c r="AG61" i="1" s="1"/>
  <c r="AN61" i="1" s="1"/>
  <c r="AG64" i="1"/>
  <c r="AX54" i="1"/>
  <c r="AZ54" i="1"/>
  <c r="W29" i="1" s="1"/>
  <c r="W32" i="1"/>
  <c r="W30" i="1"/>
  <c r="J32" i="3"/>
  <c r="AG58" i="1"/>
  <c r="AG57" i="1" s="1"/>
  <c r="J41" i="7" l="1"/>
  <c r="J41" i="3"/>
  <c r="AN58" i="1"/>
  <c r="AN63" i="1"/>
  <c r="AN57" i="1"/>
  <c r="AN64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<sst xmlns="http://schemas.openxmlformats.org/spreadsheetml/2006/main" count="5382" uniqueCount="973">
  <si>
    <t>Export Komplet</t>
  </si>
  <si>
    <t>VZ</t>
  </si>
  <si>
    <t>2.0</t>
  </si>
  <si>
    <t/>
  </si>
  <si>
    <t>False</t>
  </si>
  <si>
    <t>{7d0b0c4e-de85-4d37-b1a2-26320809288f}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</si>
  <si>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</si>
  <si>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</si>
  <si>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</si>
  <si>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</si>
  <si>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</si>
  <si>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</si>
  <si>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</si>
  <si>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</si>
  <si>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20230905</t>
  </si>
  <si>
    <t>Stavba:</t>
  </si>
  <si>
    <t>Cyklostezka Šluknov - Fukov - III.etapa</t>
  </si>
  <si>
    <t>KSO:</t>
  </si>
  <si>
    <t>CC-CZ:</t>
  </si>
  <si>
    <t>Místo:</t>
  </si>
  <si>
    <t>Šluknov</t>
  </si>
  <si>
    <t>Datum:</t>
  </si>
  <si>
    <t>5. 9. 2023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</si>
  <si>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</si>
  <si>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</si>
  <si>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</si>
  <si>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</si>
  <si>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</si>
  <si>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</si>
  <si>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</si>
  <si>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</si>
  <si>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</si>
  <si>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</si>
  <si>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</si>
  <si>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</si>
  <si>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</si>
  <si>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</si>
  <si>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</si>
  <si>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</si>
  <si>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</si>
  <si>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</si>
  <si>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</si>
  <si>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</si>
  <si>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</si>
  <si>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</si>
  <si>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</si>
  <si>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</si>
  <si>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</si>
  <si>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</si>
  <si>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</si>
  <si>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</si>
  <si>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</si>
  <si>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</si>
  <si>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</si>
  <si>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</si>
  <si>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</si>
  <si>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</si>
  <si>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</si>
  <si>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</si>
  <si>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</si>
  <si>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</si>
  <si>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</si>
  <si>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</si>
  <si>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</si>
  <si>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</si>
  <si>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</si>
  <si>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</si>
  <si>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</si>
  <si>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</si>
  <si>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</si>
  <si>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</si>
  <si>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</si>
  <si>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</si>
  <si>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Bourací práce a kácení dřevin</t>
  </si>
  <si>
    <t>STA</t>
  </si>
  <si>
    <t>1</t>
  </si>
  <si>
    <t>{2ea3d6c6-11bb-438a-8646-57514f16e083}</t>
  </si>
  <si>
    <t>2</t>
  </si>
  <si>
    <t>/</t>
  </si>
  <si>
    <t>01a</t>
  </si>
  <si>
    <t>přímé výdaje</t>
  </si>
  <si>
    <t>Soupis</t>
  </si>
  <si>
    <t>{902684d9-3933-4fa8-b189-6307a32f391f}</t>
  </si>
  <si>
    <t>SO 101</t>
  </si>
  <si>
    <t>Stezka se společným provozem pro pěší a cyklisty</t>
  </si>
  <si>
    <t>{310bcd84-79af-4c40-a2a9-af9def8dabdf}</t>
  </si>
  <si>
    <t>101a</t>
  </si>
  <si>
    <t>Přímé výdaje</t>
  </si>
  <si>
    <t>{dbba8ac7-5eba-4306-a6cf-006721fad504}</t>
  </si>
  <si>
    <t>101b</t>
  </si>
  <si>
    <t>Přímé doprovodné výdaje</t>
  </si>
  <si>
    <t>{20585faa-3e48-427f-8ca6-a360c758e8ea}</t>
  </si>
  <si>
    <t>101c</t>
  </si>
  <si>
    <t>Nepřímé náklady</t>
  </si>
  <si>
    <t>{1a97c989-85d0-43ff-89d1-100ad91ed4c6}</t>
  </si>
  <si>
    <t>SO 301</t>
  </si>
  <si>
    <t>Vodohospodářské objekty - propustky</t>
  </si>
  <si>
    <t>{b07f41d0-9424-48c4-9dd8-cc5d3e14ad0e}</t>
  </si>
  <si>
    <t>301a</t>
  </si>
  <si>
    <t>{16729607-246b-4f8a-befe-5840f937fdab}</t>
  </si>
  <si>
    <t>301b</t>
  </si>
  <si>
    <t>{97c96f37-c6a1-4c84-a185-71a5c0cfadce}</t>
  </si>
  <si>
    <t>05</t>
  </si>
  <si>
    <t>VRN</t>
  </si>
  <si>
    <t>{e584d3d3-35f6-4cf3-9d3f-6dfc592e57d5}</t>
  </si>
  <si>
    <t>05a</t>
  </si>
  <si>
    <t>Přímévýdaje</t>
  </si>
  <si>
    <t>{9c0c579e-5c6d-42a1-a2a6-d25e8e40f746}</t>
  </si>
  <si>
    <t>05b</t>
  </si>
  <si>
    <t>{6228a8e4-85d5-484f-96cd-f3ea535e5fb3}</t>
  </si>
  <si>
    <t>05c</t>
  </si>
  <si>
    <t>{04f1bfaa-5857-45a5-a6b4-42213f2eadd4}</t>
  </si>
  <si>
    <t>KRYCÍ LIST SOUPISU PRACÍ</t>
  </si>
  <si>
    <t>Objekt:</t>
  </si>
  <si>
    <t>SO 01 - Bourací práce a kácení dřevin</t>
  </si>
  <si>
    <t>Soupis:</t>
  </si>
  <si>
    <t>01a - přímé výdaje</t>
  </si>
  <si>
    <t>REKAPITULACE ČLENĚNÍ SOUPISU PRACÍ</t>
  </si>
  <si>
    <t>Kód dílu - Popis</t>
  </si>
  <si>
    <t>Cena celkem [CZK]</t>
  </si>
  <si>
    <t>-1</t>
  </si>
  <si>
    <t>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</si>
  <si>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</si>
  <si>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</si>
  <si>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</si>
  <si>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</si>
  <si>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</si>
  <si>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</si>
  <si>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</si>
  <si>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</si>
  <si>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</si>
  <si>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</si>
  <si>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</si>
  <si>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</si>
  <si>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</si>
  <si>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</si>
  <si>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</si>
  <si>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</si>
  <si>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</si>
  <si>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</si>
  <si>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</si>
  <si>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02</t>
  </si>
  <si>
    <t>4</t>
  </si>
  <si>
    <t>1259262294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</si>
  <si>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</si>
  <si>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</si>
  <si>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</si>
  <si>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https://podminky.urs.cz/item/CS_URS_2023_02/111251102</t>
  </si>
  <si>
    <t>112101101</t>
  </si>
  <si>
    <t>Odstranění stromů s odřezáním kmene a s odvětvením listnatých, průměru kmene přes 100 do 300 mm</t>
  </si>
  <si>
    <t>kus</t>
  </si>
  <si>
    <t>CS ÚRS 2019 01</t>
  </si>
  <si>
    <t>571192141</t>
  </si>
  <si>
    <t>VV</t>
  </si>
  <si>
    <t>9+19</t>
  </si>
  <si>
    <t>3</t>
  </si>
  <si>
    <t>112101102</t>
  </si>
  <si>
    <t>Odstranění stromů s odřezáním kmene a s odvětvením listnatých, průměru kmene přes 300 do 500 mm</t>
  </si>
  <si>
    <t>1641540808</t>
  </si>
  <si>
    <t>3+4</t>
  </si>
  <si>
    <t>112101103</t>
  </si>
  <si>
    <t>Odstranění stromů s odřezáním kmene a s odvětvením listnatých, průměru kmene přes 500 do 700 mm</t>
  </si>
  <si>
    <t>-421630255</t>
  </si>
  <si>
    <t>5</t>
  </si>
  <si>
    <t>112101104</t>
  </si>
  <si>
    <t>Odstranění stromů listnatých průměru kmene přes 700 do 900 mm</t>
  </si>
  <si>
    <t>1578257949</t>
  </si>
  <si>
    <t>Odstranění stromů s odřezáním kmene a s odvětvením listnatých, průměru kmene přes 700 do 900 mm</t>
  </si>
  <si>
    <t>https://podminky.urs.cz/item/CS_URS_2023_02/112101104</t>
  </si>
  <si>
    <t>6</t>
  </si>
  <si>
    <t>112101105</t>
  </si>
  <si>
    <t>Odstranění stromů listnatých průměru kmene přes 900 do 1100 mm</t>
  </si>
  <si>
    <t>-1244756158</t>
  </si>
  <si>
    <t>Odstranění stromů s odřezáním kmene a s odvětvením listnatých, průměru kmene přes 900 do 1100 mm</t>
  </si>
  <si>
    <t>https://podminky.urs.cz/item/CS_URS_2023_02/112101105</t>
  </si>
  <si>
    <t>7</t>
  </si>
  <si>
    <t>112251101</t>
  </si>
  <si>
    <t>Odstranění pařezů průměru přes 100 do 300 mm</t>
  </si>
  <si>
    <t>-29851453</t>
  </si>
  <si>
    <t>Odstranění pařezů strojně s jejich vykopáním nebo vytrháním průměru přes 100 do 300 mm</t>
  </si>
  <si>
    <t>https://podminky.urs.cz/item/CS_URS_2023_02/112251101</t>
  </si>
  <si>
    <t>8</t>
  </si>
  <si>
    <t>112251102</t>
  </si>
  <si>
    <t>Odstranění pařezů průměru přes 300 do 500 mm</t>
  </si>
  <si>
    <t>609416334</t>
  </si>
  <si>
    <t>Odstranění pařezů strojně s jejich vykopáním nebo vytrháním průměru přes 300 do 500 mm</t>
  </si>
  <si>
    <t>https://podminky.urs.cz/item/CS_URS_2023_02/112251102</t>
  </si>
  <si>
    <t>9</t>
  </si>
  <si>
    <t>112251103</t>
  </si>
  <si>
    <t>Odstranění pařezů průměru přes 500 do 700 mm</t>
  </si>
  <si>
    <t>2095520279</t>
  </si>
  <si>
    <t>Odstranění pařezů strojně s jejich vykopáním nebo vytrháním průměru přes 500 do 700 mm</t>
  </si>
  <si>
    <t>https://podminky.urs.cz/item/CS_URS_2023_02/112251103</t>
  </si>
  <si>
    <t>10</t>
  </si>
  <si>
    <t>112251104</t>
  </si>
  <si>
    <t>Odstranění pařezů průměru přes 700 do 900 mm</t>
  </si>
  <si>
    <t>1169749876</t>
  </si>
  <si>
    <t>Odstranění pařezů strojně s jejich vykopáním nebo vytrháním průměru přes 700 do 900 mm</t>
  </si>
  <si>
    <t>https://podminky.urs.cz/item/CS_URS_2023_02/112251104</t>
  </si>
  <si>
    <t>11</t>
  </si>
  <si>
    <t>112251105</t>
  </si>
  <si>
    <t>Odstranění pařezů průměru přes 900 do 1100 mm</t>
  </si>
  <si>
    <t>-771417354</t>
  </si>
  <si>
    <t>Odstranění pařezů strojně s jejich vykopáním nebo vytrháním průměru přes 900 do 1100 mm</t>
  </si>
  <si>
    <t>https://podminky.urs.cz/item/CS_URS_2023_02/112251105</t>
  </si>
  <si>
    <t>12</t>
  </si>
  <si>
    <t>162201401</t>
  </si>
  <si>
    <t>Vodorovné přemístění větví stromů listnatých do 1 km D kmene přes 100 do 300 mm</t>
  </si>
  <si>
    <t>1489266423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</si>
  <si>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</si>
  <si>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</si>
  <si>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13</t>
  </si>
  <si>
    <t>162201402</t>
  </si>
  <si>
    <t>Vodorovné přemístění větví stromů listnatých do 1 km D kmene přes 300 do 500 mm</t>
  </si>
  <si>
    <t>-21516859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</si>
  <si>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</si>
  <si>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</si>
  <si>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14</t>
  </si>
  <si>
    <t>162201403</t>
  </si>
  <si>
    <t>Vodorovné přemístění větví stromů listnatých do 1 km D kmene přes 500 do 700 mm</t>
  </si>
  <si>
    <t>1339963618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</si>
  <si>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</si>
  <si>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</si>
  <si>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162201404</t>
  </si>
  <si>
    <t>Vodorovné přemístění větví stromů listnatých do 1 km D kmene přes 700 do 900 mm</t>
  </si>
  <si>
    <t>-122194160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</si>
  <si>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</si>
  <si>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</si>
  <si>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</t>
  </si>
  <si>
    <t>162201411</t>
  </si>
  <si>
    <t>Vodorovné přemístění kmenů stromů listnatých do 1 km D kmene přes 100 do 300 mm</t>
  </si>
  <si>
    <t>-586410645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</si>
  <si>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</si>
  <si>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</si>
  <si>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17</t>
  </si>
  <si>
    <t>162201412</t>
  </si>
  <si>
    <t>Vodorovné přemístění kmenů stromů listnatých do 1 km D kmene přes 300 do 500 mm</t>
  </si>
  <si>
    <t>1261868139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</si>
  <si>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</si>
  <si>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</si>
  <si>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18</t>
  </si>
  <si>
    <t>162201413</t>
  </si>
  <si>
    <t>Vodorovné přemístění kmenů stromů listnatých do 1 km D kmene přes 500 do 700 mm</t>
  </si>
  <si>
    <t>1895393792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</si>
  <si>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</si>
  <si>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</si>
  <si>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19</t>
  </si>
  <si>
    <t>162201414</t>
  </si>
  <si>
    <t>Vodorovné přemístění kmenů stromů listnatých do 1 km D kmene přes 700 do 900 mm</t>
  </si>
  <si>
    <t>-791520218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</si>
  <si>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</si>
  <si>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</si>
  <si>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20</t>
  </si>
  <si>
    <t>162201421</t>
  </si>
  <si>
    <t>Vodorovné přemístění pařezů do 1 km D přes 100 do 300 mm</t>
  </si>
  <si>
    <t>-83652187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</si>
  <si>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</si>
  <si>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</si>
  <si>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162201422</t>
  </si>
  <si>
    <t>Vodorovné přemístění pařezů do 1 km D přes 300 do 500 mm</t>
  </si>
  <si>
    <t>1778828948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</si>
  <si>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</si>
  <si>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</si>
  <si>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22</t>
  </si>
  <si>
    <t>162201423</t>
  </si>
  <si>
    <t>Vodorovné přemístění pařezů do 1 km D přes 500 do 700 mm</t>
  </si>
  <si>
    <t>-1639634034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</si>
  <si>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</si>
  <si>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</si>
  <si>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23</t>
  </si>
  <si>
    <t>162201424</t>
  </si>
  <si>
    <t>Vodorovné přemístění pařezů do 1 km D přes 700 do 900 mm</t>
  </si>
  <si>
    <t>-221886383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</si>
  <si>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</si>
  <si>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</si>
  <si>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24</t>
  </si>
  <si>
    <t>162201500</t>
  </si>
  <si>
    <t>Vodorovné přemístění větví stromů listnatých do 1 km D kmene přes 900 do 1100 mm</t>
  </si>
  <si>
    <t>1478543575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</si>
  <si>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</si>
  <si>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</si>
  <si>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25</t>
  </si>
  <si>
    <t>162201510</t>
  </si>
  <si>
    <t>Vodorovné přemístění kmenů stromů listnatých do 1 km D kmene přes 900 do 1100 mm</t>
  </si>
  <si>
    <t>-377148477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</si>
  <si>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</si>
  <si>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</si>
  <si>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26</t>
  </si>
  <si>
    <t>162201520</t>
  </si>
  <si>
    <t>Vodorovné přemístění pařezů do 1 km D přes 900 do 1100 mm</t>
  </si>
  <si>
    <t>2062919186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</si>
  <si>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</si>
  <si>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</si>
  <si>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27</t>
  </si>
  <si>
    <t>162301501</t>
  </si>
  <si>
    <t>Vodorovné přemístění křovin do 5 km D kmene do 100 mm</t>
  </si>
  <si>
    <t>2069700729</t>
  </si>
  <si>
    <t>Vodorovné přemístění smýcených křovin do průměru kmene 100 mm na vzdálenost do 5 000 m</t>
  </si>
  <si>
    <t>https://podminky.urs.cz/item/CS_URS_2023_02/162301501</t>
  </si>
  <si>
    <t>28</t>
  </si>
  <si>
    <t>162301931</t>
  </si>
  <si>
    <t>Příplatek k vodorovnému přemístění větví stromů listnatých D kmene přes 100 do 300 mm ZKD 1 km</t>
  </si>
  <si>
    <t>384735356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</si>
  <si>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</si>
  <si>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</si>
  <si>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28*9 'Přepočtené koeficientem množství</t>
  </si>
  <si>
    <t>29</t>
  </si>
  <si>
    <t>162301932</t>
  </si>
  <si>
    <t>Příplatek k vodorovnému přemístění větví stromů listnatých D kmene přes 300 do 500 mm ZKD 1 km</t>
  </si>
  <si>
    <t>752531725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</si>
  <si>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</si>
  <si>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</si>
  <si>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7*9 'Přepočtené koeficientem množství</t>
  </si>
  <si>
    <t>30</t>
  </si>
  <si>
    <t>162301933</t>
  </si>
  <si>
    <t>Příplatek k vodorovnému přemístění větví stromů listnatých D kmene přes 500 do 700 mm ZKD 1 km</t>
  </si>
  <si>
    <t>574064850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</si>
  <si>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</si>
  <si>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</si>
  <si>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3*9 'Přepočtené koeficientem množství</t>
  </si>
  <si>
    <t>31</t>
  </si>
  <si>
    <t>162301934</t>
  </si>
  <si>
    <t>Příplatek k vodorovnému přemístění větví stromů listnatých D kmene přes 700 do 900 mm ZKD 1 km</t>
  </si>
  <si>
    <t>-138086236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</si>
  <si>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</si>
  <si>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</si>
  <si>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4*9 'Přepočtené koeficientem množství</t>
  </si>
  <si>
    <t>32</t>
  </si>
  <si>
    <t>162301935</t>
  </si>
  <si>
    <t>Příplatek k vodorovnému přemístění větví stromů listnatých D kmene přes 900 do 1100 mm ZKD 1 km</t>
  </si>
  <si>
    <t>-223888569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</si>
  <si>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</si>
  <si>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</si>
  <si>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2*9 'Přepočtené koeficientem množství</t>
  </si>
  <si>
    <t>33</t>
  </si>
  <si>
    <t>162301951</t>
  </si>
  <si>
    <t>Příplatek k vodorovnému přemístění kmenů stromů listnatých D kmene přes 100 do 300 mm ZKD 1 km</t>
  </si>
  <si>
    <t>1517976629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</si>
  <si>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</si>
  <si>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</si>
  <si>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34</t>
  </si>
  <si>
    <t>162301952</t>
  </si>
  <si>
    <t>Příplatek k vodorovnému přemístění kmenů stromů listnatých D kmene přes 300 do 500 mm ZKD 1 km</t>
  </si>
  <si>
    <t>-1990250836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</si>
  <si>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</si>
  <si>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</si>
  <si>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35</t>
  </si>
  <si>
    <t>162301953</t>
  </si>
  <si>
    <t>Příplatek k vodorovnému přemístění kmenů stromů listnatých D kmene přes 500 do 700 mm ZKD 1 km</t>
  </si>
  <si>
    <t>-843799409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</si>
  <si>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</si>
  <si>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</si>
  <si>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36</t>
  </si>
  <si>
    <t>162301954</t>
  </si>
  <si>
    <t>Příplatek k vodorovnému přemístění kmenů stromů listnatých D kmene přes 700 do 900 mm ZKD 1 km</t>
  </si>
  <si>
    <t>-69652905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</si>
  <si>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</si>
  <si>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</si>
  <si>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37</t>
  </si>
  <si>
    <t>162301955</t>
  </si>
  <si>
    <t>Příplatek k vodorovnému přemístění kmenů stromů listnatých D kmene přes 900 do 1100 mm ZKD 1 km</t>
  </si>
  <si>
    <t>1819629693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</si>
  <si>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</si>
  <si>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</si>
  <si>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38</t>
  </si>
  <si>
    <t>162301971</t>
  </si>
  <si>
    <t>Příplatek k vodorovnému přemístění pařezů D přes 100 do 300 mm ZKD 1 km</t>
  </si>
  <si>
    <t>-685352818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</si>
  <si>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</si>
  <si>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</si>
  <si>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39</t>
  </si>
  <si>
    <t>162301972</t>
  </si>
  <si>
    <t>Příplatek k vodorovnému přemístění pařezů D přes 300 do 500 mm ZKD 1 km</t>
  </si>
  <si>
    <t>-806234200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</si>
  <si>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</si>
  <si>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</si>
  <si>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40</t>
  </si>
  <si>
    <t>162301973</t>
  </si>
  <si>
    <t>Příplatek k vodorovnému přemístění pařezů D přes 500 do 700 mm ZKD 1 km</t>
  </si>
  <si>
    <t>-1427682818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</si>
  <si>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</si>
  <si>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</si>
  <si>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41</t>
  </si>
  <si>
    <t>162301974</t>
  </si>
  <si>
    <t>Příplatek k vodorovnému přemístění pařezů D přes 700 do 900 mm ZKD 1 km</t>
  </si>
  <si>
    <t>-12419468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</si>
  <si>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</si>
  <si>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</si>
  <si>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42</t>
  </si>
  <si>
    <t>162301975</t>
  </si>
  <si>
    <t>Příplatek k vodorovnému přemístění pařezů D přes 900 do 1100 mm ZKD 1 km</t>
  </si>
  <si>
    <t>167388048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</si>
  <si>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</si>
  <si>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</si>
  <si>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43</t>
  </si>
  <si>
    <t>162301981</t>
  </si>
  <si>
    <t>Příplatek k vodorovnému přemístění křovin D kmene do 100 mm ZKD 1 km</t>
  </si>
  <si>
    <t>2056938944</t>
  </si>
  <si>
    <t>Vodorovné přemístění smýcených křovin Příplatek k ceně za každých dalších i započatých 1 000 m</t>
  </si>
  <si>
    <t>https://podminky.urs.cz/item/CS_URS_2023_02/162301981</t>
  </si>
  <si>
    <t>315*5 'Přepočtené koeficientem množství</t>
  </si>
  <si>
    <t>cyklo</t>
  </si>
  <si>
    <t>3824</t>
  </si>
  <si>
    <t>cyklo_souběžně</t>
  </si>
  <si>
    <t>2791</t>
  </si>
  <si>
    <t>cyklo_společně</t>
  </si>
  <si>
    <t>1033</t>
  </si>
  <si>
    <t>ornice</t>
  </si>
  <si>
    <t>1330,5</t>
  </si>
  <si>
    <t>krajnice_svahování</t>
  </si>
  <si>
    <t>504</t>
  </si>
  <si>
    <t>SO 101 - Stezka se společným provozem pro pěší a cyklisty</t>
  </si>
  <si>
    <t>101a - Přímé výdaje</t>
  </si>
  <si>
    <t>VPH s.r.o.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</si>
  <si>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</si>
  <si>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</si>
  <si>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</si>
  <si>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</si>
  <si>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</si>
  <si>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</si>
  <si>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</si>
  <si>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</si>
  <si>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</si>
  <si>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</si>
  <si>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M</t>
  </si>
  <si>
    <t>10364101</t>
  </si>
  <si>
    <t>zemina pro terénní úpravy - ornice</t>
  </si>
  <si>
    <t>t</t>
  </si>
  <si>
    <t>505030118</t>
  </si>
  <si>
    <t>ornice*0,2*1,65</t>
  </si>
  <si>
    <t>122552206</t>
  </si>
  <si>
    <t>Odkopávky a prokopávky nezapažené pro silnice a dálnice v hornině třídy těžitelnosti III objem do 5000 m3 strojně</t>
  </si>
  <si>
    <t>m3</t>
  </si>
  <si>
    <t>1035294327</t>
  </si>
  <si>
    <t>Odkopávky a prokopávky nezapažené pro silnice a dálnice strojně v hornině třídy těžitelnosti III přes 1 000 do 5 000 m3</t>
  </si>
  <si>
    <t>https://podminky.urs.cz/item/CS_URS_2023_02/122552206</t>
  </si>
  <si>
    <t>1080*1,65+846*2,9+220*1,1"z příčných řezů</t>
  </si>
  <si>
    <t>162751117</t>
  </si>
  <si>
    <t>Vodorovné přemístění přes 9 000 do 10000 m výkopku/sypaniny z horniny třídy těžitelnosti I skupiny 1 až 3</t>
  </si>
  <si>
    <t>187752139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</si>
  <si>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</si>
  <si>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</si>
  <si>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4477,4-29,6-661,2</t>
  </si>
  <si>
    <t>ornice*0,2</t>
  </si>
  <si>
    <t>Součet</t>
  </si>
  <si>
    <t>171152111</t>
  </si>
  <si>
    <t>Uložení sypaniny z hornin nesoudržných a sypkých do násypů zhutněných v aktivní zóně silnic a dálnic</t>
  </si>
  <si>
    <t>520852425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</si>
  <si>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</si>
  <si>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</si>
  <si>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40*0,42+20*0,64"z příčných řezů</t>
  </si>
  <si>
    <t>171251201</t>
  </si>
  <si>
    <t>Uložení sypaniny na skládky nebo meziskládky</t>
  </si>
  <si>
    <t>1776245545</t>
  </si>
  <si>
    <t>Uložení sypaniny na skládky nebo meziskládky bez hutnění s upravením uložené sypaniny do předepsaného tvaru</t>
  </si>
  <si>
    <t>https://podminky.urs.cz/item/CS_URS_2023_02/171251201</t>
  </si>
  <si>
    <t>3786,6</t>
  </si>
  <si>
    <t>181111121</t>
  </si>
  <si>
    <t>Plošná úprava terénu do 500 m2 zemina skupiny 1 až 4 nerovnosti přes 100 do 150 mm v rovinně a svahu do 1:5</t>
  </si>
  <si>
    <t>1411891929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</si>
  <si>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</si>
  <si>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https://podminky.urs.cz/item/CS_URS_2023_02/181111121</t>
  </si>
  <si>
    <t>181351113</t>
  </si>
  <si>
    <t>Rozprostření ornice tl vrstvy do 200 mm pl přes 500 m2 v rovině nebo ve svahu do 1:5 strojně</t>
  </si>
  <si>
    <t>24246349</t>
  </si>
  <si>
    <t>Rozprostření a urovnání ornice v rovině nebo ve svahu sklonu do 1:5 strojně při souvislé ploše přes 500 m2, tl. vrstvy do 200 mm</t>
  </si>
  <si>
    <t>https://podminky.urs.cz/item/CS_URS_2023_02/181351113</t>
  </si>
  <si>
    <t>(382+381+51+431+85+98+225)*0,5</t>
  </si>
  <si>
    <t>120*1,1+310*1,2</t>
  </si>
  <si>
    <t>181411121</t>
  </si>
  <si>
    <t>Založení lučního trávníku výsevem pl do 1000 m2 v rovině a ve svahu do 1:5</t>
  </si>
  <si>
    <t>-81127677</t>
  </si>
  <si>
    <t>Založení trávníku na půdě předem připravené plochy do 1000 m2 výsevem včetně utažení lučního v rovině nebo na svahu do 1:5</t>
  </si>
  <si>
    <t>https://podminky.urs.cz/item/CS_URS_2023_02/181411121</t>
  </si>
  <si>
    <t>00572100</t>
  </si>
  <si>
    <t>osivo jetelotráva intenzivní víceletá</t>
  </si>
  <si>
    <t>kg</t>
  </si>
  <si>
    <t>-1393514797</t>
  </si>
  <si>
    <t>1330,5*0,015 "Přepočtené koeficientem množství</t>
  </si>
  <si>
    <t>181951111</t>
  </si>
  <si>
    <t>Úprava pláně v hornině třídy těžitelnosti I skupiny 1 až 3 bez zhutnění strojně</t>
  </si>
  <si>
    <t>1590910130</t>
  </si>
  <si>
    <t>Úprava pláně vyrovnáním výškových rozdílů strojně v hornině třídy těžitelnosti I, skupiny 1 až 3 bez zhutnění</t>
  </si>
  <si>
    <t>https://podminky.urs.cz/item/CS_URS_2023_02/181951111</t>
  </si>
  <si>
    <t>181951112</t>
  </si>
  <si>
    <t>Úprava pláně v hornině třídy těžitelnosti I skupiny 1 až 3 se zhutněním strojně</t>
  </si>
  <si>
    <t>-2045478190</t>
  </si>
  <si>
    <t>Úprava pláně vyrovnáním výškových rozdílů strojně v hornině třídy těžitelnosti I, skupiny 1 až 3 se zhutněním</t>
  </si>
  <si>
    <t>https://podminky.urs.cz/item/CS_URS_2023_02/181951112</t>
  </si>
  <si>
    <t>cyklo_souběžně*1,55</t>
  </si>
  <si>
    <t>cyklo_společně*1,8</t>
  </si>
  <si>
    <t>182151111</t>
  </si>
  <si>
    <t>Svahování v zářezech v hornině třídy těžitelnosti I skupiny 1 až 3 strojně</t>
  </si>
  <si>
    <t>281899093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</si>
  <si>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</si>
  <si>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</si>
  <si>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65*0,7</t>
  </si>
  <si>
    <t>182251101</t>
  </si>
  <si>
    <t>Svahování násypů strojně</t>
  </si>
  <si>
    <t>1415395570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</si>
  <si>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</si>
  <si>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</si>
  <si>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krajnice_svahování-65*0,7</t>
  </si>
  <si>
    <t>Zakládání</t>
  </si>
  <si>
    <t>232221131</t>
  </si>
  <si>
    <t>Zaražení ocelových jehel svisle hmotnosti přes 70 kg/m dl od 0 do 3 m</t>
  </si>
  <si>
    <t>m</t>
  </si>
  <si>
    <t>-1498606651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</si>
  <si>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</si>
  <si>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https://podminky.urs.cz/item/CS_URS_2023_02/232221131</t>
  </si>
  <si>
    <t>0,7*(4+40+39)</t>
  </si>
  <si>
    <t>13010984.1</t>
  </si>
  <si>
    <t>sloupek z ocele profilové HE-B 240 jakost 11 375 včetně spojovacího materiálu a povrchové úpravy</t>
  </si>
  <si>
    <t>-1456753086</t>
  </si>
  <si>
    <t>(1,9*(40+39)+0,8*4)*0,0832</t>
  </si>
  <si>
    <t>Komunikace pozemní</t>
  </si>
  <si>
    <t>564861111</t>
  </si>
  <si>
    <t>Podklad ze štěrkodrtě ŠD plochy přes 100 m2 tl 200 mm</t>
  </si>
  <si>
    <t>-1468806534</t>
  </si>
  <si>
    <t>Podklad ze štěrkodrti ŠD s rozprostřením a zhutněním plochy přes 100 m2, po zhutnění tl. 200 mm</t>
  </si>
  <si>
    <t>https://podminky.urs.cz/item/CS_URS_2023_02/564861111</t>
  </si>
  <si>
    <t>564952111</t>
  </si>
  <si>
    <t>Podklad z mechanicky zpevněného kameniva MZK tl 150 mm</t>
  </si>
  <si>
    <t>-925393394</t>
  </si>
  <si>
    <t>Podklad z mechanicky zpevněného kameniva MZK (minerální beton) s rozprostřením a s hutněním, po zhutnění tl. 150 mm</t>
  </si>
  <si>
    <t>https://podminky.urs.cz/item/CS_URS_2023_02/564952111</t>
  </si>
  <si>
    <t>565145111</t>
  </si>
  <si>
    <t>Asfaltový beton vrstva podkladní ACP 16 (obalované kamenivo OKS) tl 60 mm š do 3 m</t>
  </si>
  <si>
    <t>733213294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</si>
  <si>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</si>
  <si>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</si>
  <si>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569903311</t>
  </si>
  <si>
    <t>Zřízení zemních krajnic se zhutněním</t>
  </si>
  <si>
    <t>105399447</t>
  </si>
  <si>
    <t>Zřízení zemních krajnic z hornin jakékoliv třídy se zhutněním</t>
  </si>
  <si>
    <t>https://podminky.urs.cz/item/CS_URS_2023_02/569903311</t>
  </si>
  <si>
    <t>krajnice</t>
  </si>
  <si>
    <t>(382+381+51+431+85+98+225)*0,4</t>
  </si>
  <si>
    <t>573191111</t>
  </si>
  <si>
    <t>Postřik infiltrační kationaktivní emulzí v množství 1 kg/m2</t>
  </si>
  <si>
    <t>655695323</t>
  </si>
  <si>
    <t>Postřik infiltrační kationaktivní emulzí v množství 1,00 kg/m2</t>
  </si>
  <si>
    <t>https://podminky.urs.cz/item/CS_URS_2023_02/573191111</t>
  </si>
  <si>
    <t>573231108</t>
  </si>
  <si>
    <t>Postřik živičný spojovací ze silniční emulze v množství 0,50 kg/m2</t>
  </si>
  <si>
    <t>300429358</t>
  </si>
  <si>
    <t>Postřik spojovací PS bez posypu kamenivem ze silniční emulze, v množství 0,50 kg/m2</t>
  </si>
  <si>
    <t>https://podminky.urs.cz/item/CS_URS_2023_02/573231108</t>
  </si>
  <si>
    <t>577134111</t>
  </si>
  <si>
    <t>Asfaltový beton vrstva obrusná ACO 11 (ABS) tř. I tl 40 mm š do 3 m z nemodifikovaného asfaltu</t>
  </si>
  <si>
    <t>-1440961116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</si>
  <si>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</si>
  <si>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</si>
  <si>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2265+526</t>
  </si>
  <si>
    <t>Ostatní konstrukce a práce, bourání</t>
  </si>
  <si>
    <t>914111111</t>
  </si>
  <si>
    <t>Montáž svislé dopravní značky do velikosti 1 m2 objímkami na sloupek nebo konzolu</t>
  </si>
  <si>
    <t>1615099190</t>
  </si>
  <si>
    <t>Montáž svislé dopravní značky základní velikosti do 1 m2 objímkami na sloupky nebo konzoly</t>
  </si>
  <si>
    <t>https://podminky.urs.cz/item/CS_URS_2023_02/914111111</t>
  </si>
  <si>
    <t>6+8+4</t>
  </si>
  <si>
    <t>40445600</t>
  </si>
  <si>
    <t>výstražné dopravní značky A1-A30, A33 700mm</t>
  </si>
  <si>
    <t>1855571800</t>
  </si>
  <si>
    <t>6"A22</t>
  </si>
  <si>
    <t>40445619</t>
  </si>
  <si>
    <t>zákazové, příkazové dopravní značky B1-B34, C1-15 500mm</t>
  </si>
  <si>
    <t>508213082</t>
  </si>
  <si>
    <t>4"C9</t>
  </si>
  <si>
    <t>40445650</t>
  </si>
  <si>
    <t>dodatkové tabulky E7, E12, E13 500x300mm</t>
  </si>
  <si>
    <t>-995057874</t>
  </si>
  <si>
    <t>8"E13</t>
  </si>
  <si>
    <t>914511111</t>
  </si>
  <si>
    <t>Montáž sloupku dopravních značek délky do 3,5 m s betonovým základem</t>
  </si>
  <si>
    <t>1348153055</t>
  </si>
  <si>
    <t>Montáž sloupku dopravních značek délky do 3,5 m do betonového základu</t>
  </si>
  <si>
    <t>https://podminky.urs.cz/item/CS_URS_2023_02/914511111</t>
  </si>
  <si>
    <t>40445230</t>
  </si>
  <si>
    <t>sloupek pro dopravní značku Zn D 70mm v 3,5m</t>
  </si>
  <si>
    <t>1268977645</t>
  </si>
  <si>
    <t>40445257</t>
  </si>
  <si>
    <t>svorka upínací na sloupek D 70mm</t>
  </si>
  <si>
    <t>-371271725</t>
  </si>
  <si>
    <t>9,000*2</t>
  </si>
  <si>
    <t>40445254</t>
  </si>
  <si>
    <t>víčko plastové na sloupek D 70mm</t>
  </si>
  <si>
    <t>14588963</t>
  </si>
  <si>
    <t>915231112</t>
  </si>
  <si>
    <t>Vodorovné dopravní značení přechody pro chodce, šipky, symboly retroreflexní bílý plast</t>
  </si>
  <si>
    <t>-455850933</t>
  </si>
  <si>
    <t>Vodorovné dopravní značení stříkaným plastem přechody pro chodce, šipky, symboly nápisy bílé retroreflexní</t>
  </si>
  <si>
    <t>https://podminky.urs.cz/item/CS_URS_2023_02/915231112</t>
  </si>
  <si>
    <t>2*13</t>
  </si>
  <si>
    <t>915621111</t>
  </si>
  <si>
    <t>Předznačení vodorovného plošného značení</t>
  </si>
  <si>
    <t>-1954157516</t>
  </si>
  <si>
    <t>Předznačení pro vodorovné značení stříkané barvou nebo prováděné z nátěrových hmot plošné šipky, symboly, nápisy</t>
  </si>
  <si>
    <t>https://podminky.urs.cz/item/CS_URS_2023_02/915621111</t>
  </si>
  <si>
    <t>915621111.1</t>
  </si>
  <si>
    <t>Instalace plastových varovných pásů</t>
  </si>
  <si>
    <t>-1311007711</t>
  </si>
  <si>
    <t>13*1</t>
  </si>
  <si>
    <t>283111111.1</t>
  </si>
  <si>
    <t>varovné pásy  600x420mm bílé</t>
  </si>
  <si>
    <t>-1441556852</t>
  </si>
  <si>
    <t>283111111.2</t>
  </si>
  <si>
    <t>dvousložkové lepidlo na bázi metakrylátové pryskyřice</t>
  </si>
  <si>
    <t>-249763480</t>
  </si>
  <si>
    <t>916131213</t>
  </si>
  <si>
    <t>Osazení silničního obrubníku betonového stojatého s boční opěrou do lože z betonu prostého</t>
  </si>
  <si>
    <t>-1261348637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</si>
  <si>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</si>
  <si>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</si>
  <si>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420+412+435+1068</t>
  </si>
  <si>
    <t>59217016</t>
  </si>
  <si>
    <t>obrubník betonový chodníkový 1000x80x250mm</t>
  </si>
  <si>
    <t>-1696360075</t>
  </si>
  <si>
    <t>2335*1,01 "Přepočtené koeficientem množství</t>
  </si>
  <si>
    <t>919731122</t>
  </si>
  <si>
    <t>Zarovnání styčné plochy podkladu nebo krytu živičného tl přes 50 do 100 mm</t>
  </si>
  <si>
    <t>-972288317</t>
  </si>
  <si>
    <t>Zarovnání styčné plochy podkladu nebo krytu podél vybourané části komunikace nebo zpevněné plochy živičné tl. přes 50 do 100 mm</t>
  </si>
  <si>
    <t>https://podminky.urs.cz/item/CS_URS_2023_02/919731122</t>
  </si>
  <si>
    <t>919735122</t>
  </si>
  <si>
    <t>Řezání stávajícího betonového krytu hl přes 50 do 100 mm</t>
  </si>
  <si>
    <t>2080054393</t>
  </si>
  <si>
    <t>Řezání stávajícího betonového krytu nebo podkladu hloubky přes 50 do 100 mm</t>
  </si>
  <si>
    <t>https://podminky.urs.cz/item/CS_URS_2023_02/919735122</t>
  </si>
  <si>
    <t>998</t>
  </si>
  <si>
    <t>Přesun hmot</t>
  </si>
  <si>
    <t>998225111</t>
  </si>
  <si>
    <t>Přesun hmot pro pozemní komunikace s krytem z kamene, monolitickým betonovým nebo živičným</t>
  </si>
  <si>
    <t>1491889546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</si>
  <si>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</si>
  <si>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</si>
  <si>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PSV</t>
  </si>
  <si>
    <t>Práce a dodávky PSV</t>
  </si>
  <si>
    <t>762</t>
  </si>
  <si>
    <t>Konstrukce tesařské</t>
  </si>
  <si>
    <t>762222141.1</t>
  </si>
  <si>
    <t>Montáž zábradlí osové vzdálenosti sloupků do 3000 mm rovného</t>
  </si>
  <si>
    <t>-1967183406</t>
  </si>
  <si>
    <t>122+119</t>
  </si>
  <si>
    <t>05217118.1</t>
  </si>
  <si>
    <t>tyče dřevěné v kůře D 200mm do dl 4m včetně povrchové úpravy</t>
  </si>
  <si>
    <t>626805216</t>
  </si>
  <si>
    <t>4*3,6+3*3*(39+38)</t>
  </si>
  <si>
    <t>998762101</t>
  </si>
  <si>
    <t>Přesun hmot tonážní pro kce tesařské v objektech v do 6 m</t>
  </si>
  <si>
    <t>-650173101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</si>
  <si>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</si>
  <si>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</si>
  <si>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sjezdy</t>
  </si>
  <si>
    <t>65,6</t>
  </si>
  <si>
    <t>101b - Přímé doprovodné výdaje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</si>
  <si>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</si>
  <si>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</si>
  <si>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-1534122427</t>
  </si>
  <si>
    <t>sjezdy*0,5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</si>
  <si>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</si>
  <si>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</si>
  <si>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-797991802</t>
  </si>
  <si>
    <t>32,8*0,3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</si>
  <si>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</si>
  <si>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</si>
  <si>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-1051447937</t>
  </si>
  <si>
    <t>181951102</t>
  </si>
  <si>
    <t>Úprava pláně vyrovnáním výškových rozdílů v hornině tř. 1 až 4 se zhutněním</t>
  </si>
  <si>
    <t>1140008967</t>
  </si>
  <si>
    <t>Podklad ze štěrkodrti ŠD s rozprostřením a zhutněním, po zhutnění tl. 200 mm</t>
  </si>
  <si>
    <t>-1221683113</t>
  </si>
  <si>
    <t>-2025293208</t>
  </si>
  <si>
    <t>Asfaltový beton vrstva podkladní ACP 16 (obalované kamenivo střednězrnné - OKS) s rozprostřením a zhutněním v pruhu šířky do 3 m, po zhutnění tl. 60 mm</t>
  </si>
  <si>
    <t>1362148101</t>
  </si>
  <si>
    <t>824282340</t>
  </si>
  <si>
    <t>787278478</t>
  </si>
  <si>
    <t>-947193898</t>
  </si>
  <si>
    <t>36,3+7,4+5,6+8,5+7,8</t>
  </si>
  <si>
    <t>977427082</t>
  </si>
  <si>
    <t>40444316</t>
  </si>
  <si>
    <t>značka dopravní svislá FeZn NK 500x300mm</t>
  </si>
  <si>
    <t>1973160549</t>
  </si>
  <si>
    <t>1,000"IS21</t>
  </si>
  <si>
    <t>476765047</t>
  </si>
  <si>
    <t>-1569386421</t>
  </si>
  <si>
    <t>1602663985</t>
  </si>
  <si>
    <t>2*1</t>
  </si>
  <si>
    <t>-117846217</t>
  </si>
  <si>
    <t>-1831495468</t>
  </si>
  <si>
    <t>101c - Nepřímé náklady</t>
  </si>
  <si>
    <t>171201231</t>
  </si>
  <si>
    <t>Poplatek za uložení zeminy a kamení na recyklační skládce (skládkovné) kód odpadu 17 05 04</t>
  </si>
  <si>
    <t>444124760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</si>
  <si>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</si>
  <si>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</si>
  <si>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3786,6*1,65 "Přepočtené koeficientem množství</t>
  </si>
  <si>
    <t>SO 301 - Vodohospodářské objekty - propustky</t>
  </si>
  <si>
    <t>301a - Přímé výdaje</t>
  </si>
  <si>
    <t>ing.Žílová Helena</t>
  </si>
  <si>
    <t>132251251</t>
  </si>
  <si>
    <t>Hloubení rýh nezapažených š do 2000 mm v hornině třídy těžitelnosti I skupiny 3 objem do 20 m3 strojně</t>
  </si>
  <si>
    <t>-1915187494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</si>
  <si>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</si>
  <si>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</si>
  <si>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10*0,8*1</t>
  </si>
  <si>
    <t>-677047710</t>
  </si>
  <si>
    <t>-905242031</t>
  </si>
  <si>
    <t>919411121</t>
  </si>
  <si>
    <t>Čelo propustku z betonu prostého pro propustek z trub DN 600 až 800</t>
  </si>
  <si>
    <t>-1058562346</t>
  </si>
  <si>
    <t>Čelo propustku včetně římsy z betonu prostého bez zvláštních nároků na prostředí, pro propustek z trub DN 600 až 800 mm</t>
  </si>
  <si>
    <t>https://podminky.urs.cz/item/CS_URS_2023_02/919411121</t>
  </si>
  <si>
    <t>919521140</t>
  </si>
  <si>
    <t>Zřízení silničního propustku z trub betonových nebo ŽB DN 600</t>
  </si>
  <si>
    <t>44573096</t>
  </si>
  <si>
    <t>Zřízení silničního propustku z trub betonových nebo železobetonových DN 600 mm</t>
  </si>
  <si>
    <t>https://podminky.urs.cz/item/CS_URS_2023_02/919521140</t>
  </si>
  <si>
    <t>59222001</t>
  </si>
  <si>
    <t>trouba ŽB hrdlová DN 600</t>
  </si>
  <si>
    <t>-1523276717</t>
  </si>
  <si>
    <t>919535557</t>
  </si>
  <si>
    <t>Obetonování trubního propustku betonem prostým tř. C 16/20</t>
  </si>
  <si>
    <t>617731276</t>
  </si>
  <si>
    <t>Obetonování trubního propustku betonem prostým bez zvýšených nároků na prostředí tř. C 16/20</t>
  </si>
  <si>
    <t>https://podminky.urs.cz/item/CS_URS_2023_02/919535557</t>
  </si>
  <si>
    <t>7,000*0,32</t>
  </si>
  <si>
    <t>935112311</t>
  </si>
  <si>
    <t>Osazení příkopového žlabu do betonu tl 100 mm z betonových tvárnic š 1200 mm</t>
  </si>
  <si>
    <t>-43618244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</si>
  <si>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</si>
  <si>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https://podminky.urs.cz/item/CS_URS_2023_02/935112311</t>
  </si>
  <si>
    <t>59227026</t>
  </si>
  <si>
    <t>žlabovka příkopová betonová 500x900x80mm</t>
  </si>
  <si>
    <t>-1783417963</t>
  </si>
  <si>
    <t>15*1,01 "Přepočtené koeficientem množství</t>
  </si>
  <si>
    <t>1171611722</t>
  </si>
  <si>
    <t>301b - Nepřímé náklady</t>
  </si>
  <si>
    <t>171201221</t>
  </si>
  <si>
    <t>Poplatek za uložení na skládce (skládkovné) zeminy a kamení kód odpadu 17 05 04</t>
  </si>
  <si>
    <t>-715438031</t>
  </si>
  <si>
    <t>Poplatek za uložení stavebního odpadu na skládce (skládkovné) zeminy a kamení zatříděného do Katalogu odpadů pod kódem 17 05 04</t>
  </si>
  <si>
    <t>https://podminky.urs.cz/item/CS_URS_2023_02/171201221</t>
  </si>
  <si>
    <t>8*1,65 "Přepočtené koeficientem množství</t>
  </si>
  <si>
    <t>05 - VRN</t>
  </si>
  <si>
    <t>05a - Přímévýdaje</t>
  </si>
  <si>
    <t>VRN - Vedlejší rozpočtové náklady</t>
  </si>
  <si>
    <t xml:space="preserve">    VRN1 - Průzkumné, geodetické a projektové práce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</si>
  <si>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</si>
  <si>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</si>
  <si>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</si>
  <si>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</si>
  <si>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</si>
  <si>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</si>
  <si>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</si>
  <si>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</si>
  <si>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-542288549</t>
  </si>
  <si>
    <t>012203000</t>
  </si>
  <si>
    <t>Geodetické práce při provádění stavby</t>
  </si>
  <si>
    <t>682280342</t>
  </si>
  <si>
    <t>VRN7</t>
  </si>
  <si>
    <t>Provozní vlivy</t>
  </si>
  <si>
    <t>071203000</t>
  </si>
  <si>
    <t>Zkouška pláně</t>
  </si>
  <si>
    <t>-367655465</t>
  </si>
  <si>
    <t>05b - Přímé doprovodné výdaje</t>
  </si>
  <si>
    <t xml:space="preserve">    VRN3 - Zařízení staveniště</t>
  </si>
  <si>
    <t>VRN3</t>
  </si>
  <si>
    <t>Zařízení staveniště</t>
  </si>
  <si>
    <t>034403000</t>
  </si>
  <si>
    <t>přechodné dopravní značení - DIO</t>
  </si>
  <si>
    <t>-1914964577</t>
  </si>
  <si>
    <t>05c - Nepřímé náklady</t>
  </si>
  <si>
    <t>012303000</t>
  </si>
  <si>
    <t>Geodetické zaměření pro dokumentaci skutečného provedení stavby</t>
  </si>
  <si>
    <t>-227946032</t>
  </si>
  <si>
    <t>013254000</t>
  </si>
  <si>
    <t>Dokumentace skutečného provedení stavby</t>
  </si>
  <si>
    <t>355371870</t>
  </si>
  <si>
    <t>032903000</t>
  </si>
  <si>
    <t>Zařízení staveniště vybavení staveniště náklady na provoz a údržbu vybavení staveniště</t>
  </si>
  <si>
    <t>1225450529</t>
  </si>
  <si>
    <t>SEZNAM FIGUR</t>
  </si>
  <si>
    <t>Výměra</t>
  </si>
  <si>
    <t xml:space="preserve"> SO 101/ 101a</t>
  </si>
  <si>
    <t>Použití figury:</t>
  </si>
  <si>
    <t>krajnice_50cm</t>
  </si>
  <si>
    <t xml:space="preserve"> SO 101/ 101b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</si>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</sst>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0" xfId="0" applyFont="1" applyBorder="1"/>
    <xf numFmtId="0" fontId="7" fillId="0" borderId="21" xfId="0" applyFont="1" applyBorder="1"/>
    <xf numFmtId="166" fontId="7" fillId="0" borderId="21" xfId="0" applyNumberFormat="1" applyFont="1" applyBorder="1"/>
    <xf numFmtId="166" fontId="7" fillId="0" borderId="22" xfId="0" applyNumberFormat="1" applyFont="1" applyBorder="1"/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12251105" TargetMode="External"/><Relationship Id="rId13" Type="http://schemas.openxmlformats.org/officeDocument/2006/relationships/hyperlink" Target="https://podminky.urs.cz/item/CS_URS_2023_02/162201411" TargetMode="External"/><Relationship Id="rId18" Type="http://schemas.openxmlformats.org/officeDocument/2006/relationships/hyperlink" Target="https://podminky.urs.cz/item/CS_URS_2023_02/162201422" TargetMode="External"/><Relationship Id="rId26" Type="http://schemas.openxmlformats.org/officeDocument/2006/relationships/hyperlink" Target="https://podminky.urs.cz/item/CS_URS_2023_02/162301932" TargetMode="External"/><Relationship Id="rId39" Type="http://schemas.openxmlformats.org/officeDocument/2006/relationships/hyperlink" Target="https://podminky.urs.cz/item/CS_URS_2023_02/162301975" TargetMode="External"/><Relationship Id="rId3" Type="http://schemas.openxmlformats.org/officeDocument/2006/relationships/hyperlink" Target="https://podminky.urs.cz/item/CS_URS_2023_02/112101105" TargetMode="External"/><Relationship Id="rId21" Type="http://schemas.openxmlformats.org/officeDocument/2006/relationships/hyperlink" Target="https://podminky.urs.cz/item/CS_URS_2023_02/162201500" TargetMode="External"/><Relationship Id="rId34" Type="http://schemas.openxmlformats.org/officeDocument/2006/relationships/hyperlink" Target="https://podminky.urs.cz/item/CS_URS_2023_02/162301955" TargetMode="External"/><Relationship Id="rId7" Type="http://schemas.openxmlformats.org/officeDocument/2006/relationships/hyperlink" Target="https://podminky.urs.cz/item/CS_URS_2023_02/112251104" TargetMode="External"/><Relationship Id="rId12" Type="http://schemas.openxmlformats.org/officeDocument/2006/relationships/hyperlink" Target="https://podminky.urs.cz/item/CS_URS_2023_02/162201404" TargetMode="External"/><Relationship Id="rId17" Type="http://schemas.openxmlformats.org/officeDocument/2006/relationships/hyperlink" Target="https://podminky.urs.cz/item/CS_URS_2023_02/162201421" TargetMode="External"/><Relationship Id="rId25" Type="http://schemas.openxmlformats.org/officeDocument/2006/relationships/hyperlink" Target="https://podminky.urs.cz/item/CS_URS_2023_02/162301931" TargetMode="External"/><Relationship Id="rId33" Type="http://schemas.openxmlformats.org/officeDocument/2006/relationships/hyperlink" Target="https://podminky.urs.cz/item/CS_URS_2023_02/162301954" TargetMode="External"/><Relationship Id="rId38" Type="http://schemas.openxmlformats.org/officeDocument/2006/relationships/hyperlink" Target="https://podminky.urs.cz/item/CS_URS_2023_02/162301974" TargetMode="External"/><Relationship Id="rId2" Type="http://schemas.openxmlformats.org/officeDocument/2006/relationships/hyperlink" Target="https://podminky.urs.cz/item/CS_URS_2023_02/112101104" TargetMode="External"/><Relationship Id="rId16" Type="http://schemas.openxmlformats.org/officeDocument/2006/relationships/hyperlink" Target="https://podminky.urs.cz/item/CS_URS_2023_02/162201414" TargetMode="External"/><Relationship Id="rId20" Type="http://schemas.openxmlformats.org/officeDocument/2006/relationships/hyperlink" Target="https://podminky.urs.cz/item/CS_URS_2023_02/162201424" TargetMode="External"/><Relationship Id="rId29" Type="http://schemas.openxmlformats.org/officeDocument/2006/relationships/hyperlink" Target="https://podminky.urs.cz/item/CS_URS_2023_02/162301935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11251102" TargetMode="External"/><Relationship Id="rId6" Type="http://schemas.openxmlformats.org/officeDocument/2006/relationships/hyperlink" Target="https://podminky.urs.cz/item/CS_URS_2023_02/112251103" TargetMode="External"/><Relationship Id="rId11" Type="http://schemas.openxmlformats.org/officeDocument/2006/relationships/hyperlink" Target="https://podminky.urs.cz/item/CS_URS_2023_02/162201403" TargetMode="External"/><Relationship Id="rId24" Type="http://schemas.openxmlformats.org/officeDocument/2006/relationships/hyperlink" Target="https://podminky.urs.cz/item/CS_URS_2023_02/162301501" TargetMode="External"/><Relationship Id="rId32" Type="http://schemas.openxmlformats.org/officeDocument/2006/relationships/hyperlink" Target="https://podminky.urs.cz/item/CS_URS_2023_02/162301953" TargetMode="External"/><Relationship Id="rId37" Type="http://schemas.openxmlformats.org/officeDocument/2006/relationships/hyperlink" Target="https://podminky.urs.cz/item/CS_URS_2023_02/162301973" TargetMode="External"/><Relationship Id="rId40" Type="http://schemas.openxmlformats.org/officeDocument/2006/relationships/hyperlink" Target="https://podminky.urs.cz/item/CS_URS_2023_02/162301981" TargetMode="External"/><Relationship Id="rId5" Type="http://schemas.openxmlformats.org/officeDocument/2006/relationships/hyperlink" Target="https://podminky.urs.cz/item/CS_URS_2023_02/112251102" TargetMode="External"/><Relationship Id="rId15" Type="http://schemas.openxmlformats.org/officeDocument/2006/relationships/hyperlink" Target="https://podminky.urs.cz/item/CS_URS_2023_02/162201413" TargetMode="External"/><Relationship Id="rId23" Type="http://schemas.openxmlformats.org/officeDocument/2006/relationships/hyperlink" Target="https://podminky.urs.cz/item/CS_URS_2023_02/162201520" TargetMode="External"/><Relationship Id="rId28" Type="http://schemas.openxmlformats.org/officeDocument/2006/relationships/hyperlink" Target="https://podminky.urs.cz/item/CS_URS_2023_02/162301934" TargetMode="External"/><Relationship Id="rId36" Type="http://schemas.openxmlformats.org/officeDocument/2006/relationships/hyperlink" Target="https://podminky.urs.cz/item/CS_URS_2023_02/162301972" TargetMode="External"/><Relationship Id="rId10" Type="http://schemas.openxmlformats.org/officeDocument/2006/relationships/hyperlink" Target="https://podminky.urs.cz/item/CS_URS_2023_02/162201402" TargetMode="External"/><Relationship Id="rId19" Type="http://schemas.openxmlformats.org/officeDocument/2006/relationships/hyperlink" Target="https://podminky.urs.cz/item/CS_URS_2023_02/162201423" TargetMode="External"/><Relationship Id="rId31" Type="http://schemas.openxmlformats.org/officeDocument/2006/relationships/hyperlink" Target="https://podminky.urs.cz/item/CS_URS_2023_02/162301952" TargetMode="External"/><Relationship Id="rId4" Type="http://schemas.openxmlformats.org/officeDocument/2006/relationships/hyperlink" Target="https://podminky.urs.cz/item/CS_URS_2023_02/112251101" TargetMode="External"/><Relationship Id="rId9" Type="http://schemas.openxmlformats.org/officeDocument/2006/relationships/hyperlink" Target="https://podminky.urs.cz/item/CS_URS_2023_02/162201401" TargetMode="External"/><Relationship Id="rId14" Type="http://schemas.openxmlformats.org/officeDocument/2006/relationships/hyperlink" Target="https://podminky.urs.cz/item/CS_URS_2023_02/162201412" TargetMode="External"/><Relationship Id="rId22" Type="http://schemas.openxmlformats.org/officeDocument/2006/relationships/hyperlink" Target="https://podminky.urs.cz/item/CS_URS_2023_02/162201510" TargetMode="External"/><Relationship Id="rId27" Type="http://schemas.openxmlformats.org/officeDocument/2006/relationships/hyperlink" Target="https://podminky.urs.cz/item/CS_URS_2023_02/162301933" TargetMode="External"/><Relationship Id="rId30" Type="http://schemas.openxmlformats.org/officeDocument/2006/relationships/hyperlink" Target="https://podminky.urs.cz/item/CS_URS_2023_02/162301951" TargetMode="External"/><Relationship Id="rId35" Type="http://schemas.openxmlformats.org/officeDocument/2006/relationships/hyperlink" Target="https://podminky.urs.cz/item/CS_URS_2023_02/1623019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1" TargetMode="External"/><Relationship Id="rId13" Type="http://schemas.openxmlformats.org/officeDocument/2006/relationships/hyperlink" Target="https://podminky.urs.cz/item/CS_URS_2023_02/564861111" TargetMode="External"/><Relationship Id="rId18" Type="http://schemas.openxmlformats.org/officeDocument/2006/relationships/hyperlink" Target="https://podminky.urs.cz/item/CS_URS_2023_02/573231108" TargetMode="External"/><Relationship Id="rId26" Type="http://schemas.openxmlformats.org/officeDocument/2006/relationships/hyperlink" Target="https://podminky.urs.cz/item/CS_URS_2023_02/919735122" TargetMode="External"/><Relationship Id="rId3" Type="http://schemas.openxmlformats.org/officeDocument/2006/relationships/hyperlink" Target="https://podminky.urs.cz/item/CS_URS_2023_02/171152111" TargetMode="External"/><Relationship Id="rId21" Type="http://schemas.openxmlformats.org/officeDocument/2006/relationships/hyperlink" Target="https://podminky.urs.cz/item/CS_URS_2023_02/914511111" TargetMode="External"/><Relationship Id="rId7" Type="http://schemas.openxmlformats.org/officeDocument/2006/relationships/hyperlink" Target="https://podminky.urs.cz/item/CS_URS_2023_02/181411121" TargetMode="External"/><Relationship Id="rId12" Type="http://schemas.openxmlformats.org/officeDocument/2006/relationships/hyperlink" Target="https://podminky.urs.cz/item/CS_URS_2023_02/232221131" TargetMode="External"/><Relationship Id="rId17" Type="http://schemas.openxmlformats.org/officeDocument/2006/relationships/hyperlink" Target="https://podminky.urs.cz/item/CS_URS_2023_02/573191111" TargetMode="External"/><Relationship Id="rId25" Type="http://schemas.openxmlformats.org/officeDocument/2006/relationships/hyperlink" Target="https://podminky.urs.cz/item/CS_URS_2023_02/919731122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569903311" TargetMode="External"/><Relationship Id="rId20" Type="http://schemas.openxmlformats.org/officeDocument/2006/relationships/hyperlink" Target="https://podminky.urs.cz/item/CS_URS_2023_02/914111111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122552206" TargetMode="External"/><Relationship Id="rId6" Type="http://schemas.openxmlformats.org/officeDocument/2006/relationships/hyperlink" Target="https://podminky.urs.cz/item/CS_URS_2023_02/181351113" TargetMode="External"/><Relationship Id="rId11" Type="http://schemas.openxmlformats.org/officeDocument/2006/relationships/hyperlink" Target="https://podminky.urs.cz/item/CS_URS_2023_02/182251101" TargetMode="External"/><Relationship Id="rId24" Type="http://schemas.openxmlformats.org/officeDocument/2006/relationships/hyperlink" Target="https://podminky.urs.cz/item/CS_URS_2023_02/916131213" TargetMode="External"/><Relationship Id="rId5" Type="http://schemas.openxmlformats.org/officeDocument/2006/relationships/hyperlink" Target="https://podminky.urs.cz/item/CS_URS_2023_02/181111121" TargetMode="External"/><Relationship Id="rId15" Type="http://schemas.openxmlformats.org/officeDocument/2006/relationships/hyperlink" Target="https://podminky.urs.cz/item/CS_URS_2023_02/565145111" TargetMode="External"/><Relationship Id="rId23" Type="http://schemas.openxmlformats.org/officeDocument/2006/relationships/hyperlink" Target="https://podminky.urs.cz/item/CS_URS_2023_02/915621111" TargetMode="External"/><Relationship Id="rId28" Type="http://schemas.openxmlformats.org/officeDocument/2006/relationships/hyperlink" Target="https://podminky.urs.cz/item/CS_URS_2023_02/998762101" TargetMode="External"/><Relationship Id="rId10" Type="http://schemas.openxmlformats.org/officeDocument/2006/relationships/hyperlink" Target="https://podminky.urs.cz/item/CS_URS_2023_02/182151111" TargetMode="External"/><Relationship Id="rId19" Type="http://schemas.openxmlformats.org/officeDocument/2006/relationships/hyperlink" Target="https://podminky.urs.cz/item/CS_URS_2023_02/577134111" TargetMode="External"/><Relationship Id="rId4" Type="http://schemas.openxmlformats.org/officeDocument/2006/relationships/hyperlink" Target="https://podminky.urs.cz/item/CS_URS_2023_02/171251201" TargetMode="External"/><Relationship Id="rId9" Type="http://schemas.openxmlformats.org/officeDocument/2006/relationships/hyperlink" Target="https://podminky.urs.cz/item/CS_URS_2023_02/181951112" TargetMode="External"/><Relationship Id="rId14" Type="http://schemas.openxmlformats.org/officeDocument/2006/relationships/hyperlink" Target="https://podminky.urs.cz/item/CS_URS_2023_02/564952111" TargetMode="External"/><Relationship Id="rId22" Type="http://schemas.openxmlformats.org/officeDocument/2006/relationships/hyperlink" Target="https://podminky.urs.cz/item/CS_URS_2023_02/915231112" TargetMode="External"/><Relationship Id="rId27" Type="http://schemas.openxmlformats.org/officeDocument/2006/relationships/hyperlink" Target="https://podminky.urs.cz/item/CS_URS_2023_02/998225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3_02/17120123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71251201" TargetMode="External"/><Relationship Id="rId7" Type="http://schemas.openxmlformats.org/officeDocument/2006/relationships/hyperlink" Target="https://podminky.urs.cz/item/CS_URS_2023_02/93511231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2251251" TargetMode="External"/><Relationship Id="rId6" Type="http://schemas.openxmlformats.org/officeDocument/2006/relationships/hyperlink" Target="https://podminky.urs.cz/item/CS_URS_2023_02/919535557" TargetMode="External"/><Relationship Id="rId5" Type="http://schemas.openxmlformats.org/officeDocument/2006/relationships/hyperlink" Target="https://podminky.urs.cz/item/CS_URS_2023_02/919521140" TargetMode="External"/><Relationship Id="rId4" Type="http://schemas.openxmlformats.org/officeDocument/2006/relationships/hyperlink" Target="https://podminky.urs.cz/item/CS_URS_2023_02/919411121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3_02/17120122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topLeftCell="A55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89" t="s">
        <v>6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19"/>
      <c r="BS5" s="16" t="s">
        <v>7</v>
      </c>
    </row>
    <row r="6" spans="1:74" ht="36.9" customHeight="1">
      <c r="B6" s="19"/>
      <c r="D6" s="24" t="s">
        <v>15</v>
      </c>
      <c r="K6" s="277" t="s">
        <v>16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28</v>
      </c>
      <c r="AK17" s="25" t="s">
        <v>26</v>
      </c>
      <c r="AN17" s="23" t="s">
        <v>3</v>
      </c>
      <c r="AR17" s="19"/>
      <c r="BS17" s="16" t="s">
        <v>30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31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28</v>
      </c>
      <c r="AK20" s="25" t="s">
        <v>26</v>
      </c>
      <c r="AN20" s="23" t="s">
        <v>3</v>
      </c>
      <c r="AR20" s="19"/>
      <c r="BS20" s="16" t="s">
        <v>30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47.25" customHeight="1">
      <c r="B23" s="19"/>
      <c r="E23" s="278" t="s">
        <v>33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ROUND(AG54,2)</f>
        <v>0</v>
      </c>
      <c r="AL26" s="280"/>
      <c r="AM26" s="280"/>
      <c r="AN26" s="280"/>
      <c r="AO26" s="280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81" t="s">
        <v>35</v>
      </c>
      <c r="M28" s="281"/>
      <c r="N28" s="281"/>
      <c r="O28" s="281"/>
      <c r="P28" s="281"/>
      <c r="W28" s="281" t="s">
        <v>36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37</v>
      </c>
      <c r="AL28" s="281"/>
      <c r="AM28" s="281"/>
      <c r="AN28" s="281"/>
      <c r="AO28" s="281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82">
        <v>0.21</v>
      </c>
      <c r="M29" s="283"/>
      <c r="N29" s="283"/>
      <c r="O29" s="283"/>
      <c r="P29" s="283"/>
      <c r="W29" s="284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4">
        <f>ROUND(AV54, 2)</f>
        <v>0</v>
      </c>
      <c r="AL29" s="283"/>
      <c r="AM29" s="283"/>
      <c r="AN29" s="283"/>
      <c r="AO29" s="283"/>
      <c r="AR29" s="32"/>
    </row>
    <row r="30" spans="2:71" s="2" customFormat="1" ht="14.4" customHeight="1">
      <c r="B30" s="32"/>
      <c r="F30" s="25" t="s">
        <v>40</v>
      </c>
      <c r="L30" s="282">
        <v>0.15</v>
      </c>
      <c r="M30" s="283"/>
      <c r="N30" s="283"/>
      <c r="O30" s="283"/>
      <c r="P30" s="283"/>
      <c r="W30" s="284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4">
        <f>ROUND(AW54, 2)</f>
        <v>0</v>
      </c>
      <c r="AL30" s="283"/>
      <c r="AM30" s="283"/>
      <c r="AN30" s="283"/>
      <c r="AO30" s="283"/>
      <c r="AR30" s="32"/>
    </row>
    <row r="31" spans="2:71" s="2" customFormat="1" ht="14.4" hidden="1" customHeight="1">
      <c r="B31" s="32"/>
      <c r="F31" s="25" t="s">
        <v>41</v>
      </c>
      <c r="L31" s="282">
        <v>0.21</v>
      </c>
      <c r="M31" s="283"/>
      <c r="N31" s="283"/>
      <c r="O31" s="283"/>
      <c r="P31" s="283"/>
      <c r="W31" s="284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4">
        <v>0</v>
      </c>
      <c r="AL31" s="283"/>
      <c r="AM31" s="283"/>
      <c r="AN31" s="283"/>
      <c r="AO31" s="283"/>
      <c r="AR31" s="32"/>
    </row>
    <row r="32" spans="2:71" s="2" customFormat="1" ht="14.4" hidden="1" customHeight="1">
      <c r="B32" s="32"/>
      <c r="F32" s="25" t="s">
        <v>42</v>
      </c>
      <c r="L32" s="282">
        <v>0.15</v>
      </c>
      <c r="M32" s="283"/>
      <c r="N32" s="283"/>
      <c r="O32" s="283"/>
      <c r="P32" s="283"/>
      <c r="W32" s="284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4">
        <v>0</v>
      </c>
      <c r="AL32" s="283"/>
      <c r="AM32" s="283"/>
      <c r="AN32" s="283"/>
      <c r="AO32" s="283"/>
      <c r="AR32" s="32"/>
    </row>
    <row r="33" spans="2:44" s="2" customFormat="1" ht="14.4" hidden="1" customHeight="1">
      <c r="B33" s="32"/>
      <c r="F33" s="25" t="s">
        <v>43</v>
      </c>
      <c r="L33" s="282">
        <v>0</v>
      </c>
      <c r="M33" s="283"/>
      <c r="N33" s="283"/>
      <c r="O33" s="283"/>
      <c r="P33" s="283"/>
      <c r="W33" s="284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4">
        <v>0</v>
      </c>
      <c r="AL33" s="283"/>
      <c r="AM33" s="283"/>
      <c r="AN33" s="283"/>
      <c r="AO33" s="283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88" t="s">
        <v>46</v>
      </c>
      <c r="Y35" s="286"/>
      <c r="Z35" s="286"/>
      <c r="AA35" s="286"/>
      <c r="AB35" s="286"/>
      <c r="AC35" s="35"/>
      <c r="AD35" s="35"/>
      <c r="AE35" s="35"/>
      <c r="AF35" s="35"/>
      <c r="AG35" s="35"/>
      <c r="AH35" s="35"/>
      <c r="AI35" s="35"/>
      <c r="AJ35" s="35"/>
      <c r="AK35" s="285">
        <f>SUM(AK26:AK33)</f>
        <v>0</v>
      </c>
      <c r="AL35" s="286"/>
      <c r="AM35" s="286"/>
      <c r="AN35" s="286"/>
      <c r="AO35" s="287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47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20230905</v>
      </c>
      <c r="AR44" s="41"/>
    </row>
    <row r="45" spans="2:44" s="4" customFormat="1" ht="36.9" customHeight="1">
      <c r="B45" s="42"/>
      <c r="C45" s="43" t="s">
        <v>15</v>
      </c>
      <c r="L45" s="268" t="str">
        <f>K6</f>
        <v>Cyklostezka Šluknov - Fukov - III.etapa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Šluknov</v>
      </c>
      <c r="AI47" s="25" t="s">
        <v>21</v>
      </c>
      <c r="AM47" s="292" t="str">
        <f>IF(AN8= "","",AN8)</f>
        <v>5. 9. 2023</v>
      </c>
      <c r="AN47" s="292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>Město Šluknov</v>
      </c>
      <c r="AI49" s="25" t="s">
        <v>29</v>
      </c>
      <c r="AM49" s="293" t="str">
        <f>IF(E17="","",E17)</f>
        <v xml:space="preserve"> </v>
      </c>
      <c r="AN49" s="294"/>
      <c r="AO49" s="294"/>
      <c r="AP49" s="294"/>
      <c r="AR49" s="28"/>
      <c r="AS49" s="296" t="s">
        <v>48</v>
      </c>
      <c r="AT49" s="297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 xml:space="preserve"> </v>
      </c>
      <c r="AI50" s="25" t="s">
        <v>31</v>
      </c>
      <c r="AM50" s="293" t="str">
        <f>IF(E20="","",E20)</f>
        <v xml:space="preserve"> </v>
      </c>
      <c r="AN50" s="294"/>
      <c r="AO50" s="294"/>
      <c r="AP50" s="294"/>
      <c r="AR50" s="28"/>
      <c r="AS50" s="298"/>
      <c r="AT50" s="299"/>
      <c r="BD50" s="49"/>
    </row>
    <row r="51" spans="1:91" s="1" customFormat="1" ht="10.8" customHeight="1">
      <c r="B51" s="28"/>
      <c r="AR51" s="28"/>
      <c r="AS51" s="298"/>
      <c r="AT51" s="299"/>
      <c r="BD51" s="49"/>
    </row>
    <row r="52" spans="1:91" s="1" customFormat="1" ht="29.25" customHeight="1">
      <c r="B52" s="28"/>
      <c r="C52" s="263" t="s">
        <v>49</v>
      </c>
      <c r="D52" s="264"/>
      <c r="E52" s="264"/>
      <c r="F52" s="264"/>
      <c r="G52" s="264"/>
      <c r="H52" s="50"/>
      <c r="I52" s="267" t="s">
        <v>50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91" t="s">
        <v>51</v>
      </c>
      <c r="AH52" s="264"/>
      <c r="AI52" s="264"/>
      <c r="AJ52" s="264"/>
      <c r="AK52" s="264"/>
      <c r="AL52" s="264"/>
      <c r="AM52" s="264"/>
      <c r="AN52" s="267" t="s">
        <v>52</v>
      </c>
      <c r="AO52" s="264"/>
      <c r="AP52" s="264"/>
      <c r="AQ52" s="51" t="s">
        <v>53</v>
      </c>
      <c r="AR52" s="28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74">
        <f>ROUND(AG55+AG57+AG61+AG64,2)</f>
        <v>0</v>
      </c>
      <c r="AH54" s="274"/>
      <c r="AI54" s="274"/>
      <c r="AJ54" s="274"/>
      <c r="AK54" s="274"/>
      <c r="AL54" s="274"/>
      <c r="AM54" s="274"/>
      <c r="AN54" s="295">
        <f t="shared" ref="AN54:AN67" si="0">SUM(AG54,AT54)</f>
        <v>0</v>
      </c>
      <c r="AO54" s="295"/>
      <c r="AP54" s="295"/>
      <c r="AQ54" s="60" t="s">
        <v>3</v>
      </c>
      <c r="AR54" s="56"/>
      <c r="AS54" s="61">
        <f>ROUND(AS55+AS57+AS61+AS64,2)</f>
        <v>0</v>
      </c>
      <c r="AT54" s="62">
        <f t="shared" ref="AT54:AT67" si="1">ROUND(SUM(AV54:AW54),2)</f>
        <v>0</v>
      </c>
      <c r="AU54" s="63">
        <f>ROUND(AU55+AU57+AU61+AU64,5)</f>
        <v>8055.1331899999996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ROUND(AZ55+AZ57+AZ61+AZ64,2)</f>
        <v>0</v>
      </c>
      <c r="BA54" s="62">
        <f>ROUND(BA55+BA57+BA61+BA64,2)</f>
        <v>0</v>
      </c>
      <c r="BB54" s="62">
        <f>ROUND(BB55+BB57+BB61+BB64,2)</f>
        <v>0</v>
      </c>
      <c r="BC54" s="62">
        <f>ROUND(BC55+BC57+BC61+BC64,2)</f>
        <v>0</v>
      </c>
      <c r="BD54" s="64">
        <f>ROUND(BD55+BD57+BD61+BD64,2)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16.5" customHeight="1">
      <c r="B55" s="67"/>
      <c r="C55" s="68"/>
      <c r="D55" s="265" t="s">
        <v>72</v>
      </c>
      <c r="E55" s="265"/>
      <c r="F55" s="265"/>
      <c r="G55" s="265"/>
      <c r="H55" s="265"/>
      <c r="I55" s="69"/>
      <c r="J55" s="265" t="s">
        <v>73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90">
        <f>ROUND(AG56,2)</f>
        <v>0</v>
      </c>
      <c r="AH55" s="273"/>
      <c r="AI55" s="273"/>
      <c r="AJ55" s="273"/>
      <c r="AK55" s="273"/>
      <c r="AL55" s="273"/>
      <c r="AM55" s="273"/>
      <c r="AN55" s="272">
        <f t="shared" si="0"/>
        <v>0</v>
      </c>
      <c r="AO55" s="273"/>
      <c r="AP55" s="273"/>
      <c r="AQ55" s="70" t="s">
        <v>74</v>
      </c>
      <c r="AR55" s="67"/>
      <c r="AS55" s="71">
        <f>ROUND(AS56,2)</f>
        <v>0</v>
      </c>
      <c r="AT55" s="72">
        <f t="shared" si="1"/>
        <v>0</v>
      </c>
      <c r="AU55" s="73">
        <f>ROUND(AU56,5)</f>
        <v>227.28700000000001</v>
      </c>
      <c r="AV55" s="72">
        <f>ROUND(AZ55*L29,2)</f>
        <v>0</v>
      </c>
      <c r="AW55" s="72">
        <f>ROUND(BA55*L30,2)</f>
        <v>0</v>
      </c>
      <c r="AX55" s="72">
        <f>ROUND(BB55*L29,2)</f>
        <v>0</v>
      </c>
      <c r="AY55" s="72">
        <f>ROUND(BC55*L30,2)</f>
        <v>0</v>
      </c>
      <c r="AZ55" s="72">
        <f>ROUND(AZ56,2)</f>
        <v>0</v>
      </c>
      <c r="BA55" s="72">
        <f>ROUND(BA56,2)</f>
        <v>0</v>
      </c>
      <c r="BB55" s="72">
        <f>ROUND(BB56,2)</f>
        <v>0</v>
      </c>
      <c r="BC55" s="72">
        <f>ROUND(BC56,2)</f>
        <v>0</v>
      </c>
      <c r="BD55" s="74">
        <f>ROUND(BD56,2)</f>
        <v>0</v>
      </c>
      <c r="BS55" s="75" t="s">
        <v>67</v>
      </c>
      <c r="BT55" s="75" t="s">
        <v>75</v>
      </c>
      <c r="BU55" s="75" t="s">
        <v>69</v>
      </c>
      <c r="BV55" s="75" t="s">
        <v>70</v>
      </c>
      <c r="BW55" s="75" t="s">
        <v>76</v>
      </c>
      <c r="BX55" s="75" t="s">
        <v>5</v>
      </c>
      <c r="CL55" s="75" t="s">
        <v>3</v>
      </c>
      <c r="CM55" s="75" t="s">
        <v>77</v>
      </c>
    </row>
    <row r="56" spans="1:91" s="3" customFormat="1" ht="16.5" customHeight="1">
      <c r="A56" s="76" t="s">
        <v>78</v>
      </c>
      <c r="B56" s="41"/>
      <c r="C56" s="12"/>
      <c r="D56" s="12"/>
      <c r="E56" s="266" t="s">
        <v>79</v>
      </c>
      <c r="F56" s="266"/>
      <c r="G56" s="266"/>
      <c r="H56" s="266"/>
      <c r="I56" s="266"/>
      <c r="J56" s="12"/>
      <c r="K56" s="266" t="s">
        <v>80</v>
      </c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70">
        <f>'01a - přímé výdaje'!J32</f>
        <v>0</v>
      </c>
      <c r="AH56" s="271"/>
      <c r="AI56" s="271"/>
      <c r="AJ56" s="271"/>
      <c r="AK56" s="271"/>
      <c r="AL56" s="271"/>
      <c r="AM56" s="271"/>
      <c r="AN56" s="270">
        <f t="shared" si="0"/>
        <v>0</v>
      </c>
      <c r="AO56" s="271"/>
      <c r="AP56" s="271"/>
      <c r="AQ56" s="77" t="s">
        <v>81</v>
      </c>
      <c r="AR56" s="41"/>
      <c r="AS56" s="78">
        <v>0</v>
      </c>
      <c r="AT56" s="79">
        <f t="shared" si="1"/>
        <v>0</v>
      </c>
      <c r="AU56" s="80">
        <f>'01a - přímé výdaje'!P86</f>
        <v>227.28700000000006</v>
      </c>
      <c r="AV56" s="79">
        <f>'01a - přímé výdaje'!J35</f>
        <v>0</v>
      </c>
      <c r="AW56" s="79">
        <f>'01a - přímé výdaje'!J36</f>
        <v>0</v>
      </c>
      <c r="AX56" s="79">
        <f>'01a - přímé výdaje'!J37</f>
        <v>0</v>
      </c>
      <c r="AY56" s="79">
        <f>'01a - přímé výdaje'!J38</f>
        <v>0</v>
      </c>
      <c r="AZ56" s="79">
        <f>'01a - přímé výdaje'!F35</f>
        <v>0</v>
      </c>
      <c r="BA56" s="79">
        <f>'01a - přímé výdaje'!F36</f>
        <v>0</v>
      </c>
      <c r="BB56" s="79">
        <f>'01a - přímé výdaje'!F37</f>
        <v>0</v>
      </c>
      <c r="BC56" s="79">
        <f>'01a - přímé výdaje'!F38</f>
        <v>0</v>
      </c>
      <c r="BD56" s="81">
        <f>'01a - přímé výdaje'!F39</f>
        <v>0</v>
      </c>
      <c r="BT56" s="23" t="s">
        <v>77</v>
      </c>
      <c r="BV56" s="23" t="s">
        <v>70</v>
      </c>
      <c r="BW56" s="23" t="s">
        <v>82</v>
      </c>
      <c r="BX56" s="23" t="s">
        <v>76</v>
      </c>
      <c r="CL56" s="23" t="s">
        <v>3</v>
      </c>
    </row>
    <row r="57" spans="1:91" s="6" customFormat="1" ht="24.75" customHeight="1">
      <c r="B57" s="67"/>
      <c r="C57" s="68"/>
      <c r="D57" s="265" t="s">
        <v>83</v>
      </c>
      <c r="E57" s="265"/>
      <c r="F57" s="265"/>
      <c r="G57" s="265"/>
      <c r="H57" s="265"/>
      <c r="I57" s="69"/>
      <c r="J57" s="265" t="s">
        <v>84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90">
        <f>ROUND(SUM(AG58:AG60),2)</f>
        <v>0</v>
      </c>
      <c r="AH57" s="273"/>
      <c r="AI57" s="273"/>
      <c r="AJ57" s="273"/>
      <c r="AK57" s="273"/>
      <c r="AL57" s="273"/>
      <c r="AM57" s="273"/>
      <c r="AN57" s="272">
        <f t="shared" si="0"/>
        <v>0</v>
      </c>
      <c r="AO57" s="273"/>
      <c r="AP57" s="273"/>
      <c r="AQ57" s="70" t="s">
        <v>74</v>
      </c>
      <c r="AR57" s="67"/>
      <c r="AS57" s="71">
        <f>ROUND(SUM(AS58:AS60),2)</f>
        <v>0</v>
      </c>
      <c r="AT57" s="72">
        <f t="shared" si="1"/>
        <v>0</v>
      </c>
      <c r="AU57" s="73">
        <f>ROUND(SUM(AU58:AU60),5)</f>
        <v>7756.5038299999997</v>
      </c>
      <c r="AV57" s="72">
        <f>ROUND(AZ57*L29,2)</f>
        <v>0</v>
      </c>
      <c r="AW57" s="72">
        <f>ROUND(BA57*L30,2)</f>
        <v>0</v>
      </c>
      <c r="AX57" s="72">
        <f>ROUND(BB57*L29,2)</f>
        <v>0</v>
      </c>
      <c r="AY57" s="72">
        <f>ROUND(BC57*L30,2)</f>
        <v>0</v>
      </c>
      <c r="AZ57" s="72">
        <f>ROUND(SUM(AZ58:AZ60),2)</f>
        <v>0</v>
      </c>
      <c r="BA57" s="72">
        <f>ROUND(SUM(BA58:BA60),2)</f>
        <v>0</v>
      </c>
      <c r="BB57" s="72">
        <f>ROUND(SUM(BB58:BB60),2)</f>
        <v>0</v>
      </c>
      <c r="BC57" s="72">
        <f>ROUND(SUM(BC58:BC60),2)</f>
        <v>0</v>
      </c>
      <c r="BD57" s="74">
        <f>ROUND(SUM(BD58:BD60),2)</f>
        <v>0</v>
      </c>
      <c r="BS57" s="75" t="s">
        <v>67</v>
      </c>
      <c r="BT57" s="75" t="s">
        <v>75</v>
      </c>
      <c r="BU57" s="75" t="s">
        <v>69</v>
      </c>
      <c r="BV57" s="75" t="s">
        <v>70</v>
      </c>
      <c r="BW57" s="75" t="s">
        <v>85</v>
      </c>
      <c r="BX57" s="75" t="s">
        <v>5</v>
      </c>
      <c r="CL57" s="75" t="s">
        <v>3</v>
      </c>
      <c r="CM57" s="75" t="s">
        <v>77</v>
      </c>
    </row>
    <row r="58" spans="1:91" s="3" customFormat="1" ht="16.5" customHeight="1">
      <c r="A58" s="76" t="s">
        <v>78</v>
      </c>
      <c r="B58" s="41"/>
      <c r="C58" s="12"/>
      <c r="D58" s="12"/>
      <c r="E58" s="266" t="s">
        <v>86</v>
      </c>
      <c r="F58" s="266"/>
      <c r="G58" s="266"/>
      <c r="H58" s="266"/>
      <c r="I58" s="266"/>
      <c r="J58" s="12"/>
      <c r="K58" s="266" t="s">
        <v>87</v>
      </c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70">
        <f>'101a - Přímé výdaje'!J32</f>
        <v>0</v>
      </c>
      <c r="AH58" s="271"/>
      <c r="AI58" s="271"/>
      <c r="AJ58" s="271"/>
      <c r="AK58" s="271"/>
      <c r="AL58" s="271"/>
      <c r="AM58" s="271"/>
      <c r="AN58" s="270">
        <f t="shared" si="0"/>
        <v>0</v>
      </c>
      <c r="AO58" s="271"/>
      <c r="AP58" s="271"/>
      <c r="AQ58" s="77" t="s">
        <v>81</v>
      </c>
      <c r="AR58" s="41"/>
      <c r="AS58" s="78">
        <v>0</v>
      </c>
      <c r="AT58" s="79">
        <f t="shared" si="1"/>
        <v>0</v>
      </c>
      <c r="AU58" s="80">
        <f>'101a - Přímé výdaje'!P93</f>
        <v>7691.2602080000006</v>
      </c>
      <c r="AV58" s="79">
        <f>'101a - Přímé výdaje'!J35</f>
        <v>0</v>
      </c>
      <c r="AW58" s="79">
        <f>'101a - Přímé výdaje'!J36</f>
        <v>0</v>
      </c>
      <c r="AX58" s="79">
        <f>'101a - Přímé výdaje'!J37</f>
        <v>0</v>
      </c>
      <c r="AY58" s="79">
        <f>'101a - Přímé výdaje'!J38</f>
        <v>0</v>
      </c>
      <c r="AZ58" s="79">
        <f>'101a - Přímé výdaje'!F35</f>
        <v>0</v>
      </c>
      <c r="BA58" s="79">
        <f>'101a - Přímé výdaje'!F36</f>
        <v>0</v>
      </c>
      <c r="BB58" s="79">
        <f>'101a - Přímé výdaje'!F37</f>
        <v>0</v>
      </c>
      <c r="BC58" s="79">
        <f>'101a - Přímé výdaje'!F38</f>
        <v>0</v>
      </c>
      <c r="BD58" s="81">
        <f>'101a - Přímé výdaje'!F39</f>
        <v>0</v>
      </c>
      <c r="BT58" s="23" t="s">
        <v>77</v>
      </c>
      <c r="BV58" s="23" t="s">
        <v>70</v>
      </c>
      <c r="BW58" s="23" t="s">
        <v>88</v>
      </c>
      <c r="BX58" s="23" t="s">
        <v>85</v>
      </c>
      <c r="CL58" s="23" t="s">
        <v>3</v>
      </c>
    </row>
    <row r="59" spans="1:91" s="3" customFormat="1" ht="16.5" customHeight="1">
      <c r="A59" s="76" t="s">
        <v>78</v>
      </c>
      <c r="B59" s="41"/>
      <c r="C59" s="12"/>
      <c r="D59" s="12"/>
      <c r="E59" s="266" t="s">
        <v>89</v>
      </c>
      <c r="F59" s="266"/>
      <c r="G59" s="266"/>
      <c r="H59" s="266"/>
      <c r="I59" s="266"/>
      <c r="J59" s="12"/>
      <c r="K59" s="266" t="s">
        <v>90</v>
      </c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70">
        <f>'101b - Přímé doprovodné v...'!J32</f>
        <v>0</v>
      </c>
      <c r="AH59" s="271"/>
      <c r="AI59" s="271"/>
      <c r="AJ59" s="271"/>
      <c r="AK59" s="271"/>
      <c r="AL59" s="271"/>
      <c r="AM59" s="271"/>
      <c r="AN59" s="270">
        <f t="shared" si="0"/>
        <v>0</v>
      </c>
      <c r="AO59" s="271"/>
      <c r="AP59" s="271"/>
      <c r="AQ59" s="77" t="s">
        <v>81</v>
      </c>
      <c r="AR59" s="41"/>
      <c r="AS59" s="78">
        <v>0</v>
      </c>
      <c r="AT59" s="79">
        <f t="shared" si="1"/>
        <v>0</v>
      </c>
      <c r="AU59" s="80">
        <f>'101b - Přímé doprovodné v...'!P90</f>
        <v>65.243623999999997</v>
      </c>
      <c r="AV59" s="79">
        <f>'101b - Přímé doprovodné v...'!J35</f>
        <v>0</v>
      </c>
      <c r="AW59" s="79">
        <f>'101b - Přímé doprovodné v...'!J36</f>
        <v>0</v>
      </c>
      <c r="AX59" s="79">
        <f>'101b - Přímé doprovodné v...'!J37</f>
        <v>0</v>
      </c>
      <c r="AY59" s="79">
        <f>'101b - Přímé doprovodné v...'!J38</f>
        <v>0</v>
      </c>
      <c r="AZ59" s="79">
        <f>'101b - Přímé doprovodné v...'!F35</f>
        <v>0</v>
      </c>
      <c r="BA59" s="79">
        <f>'101b - Přímé doprovodné v...'!F36</f>
        <v>0</v>
      </c>
      <c r="BB59" s="79">
        <f>'101b - Přímé doprovodné v...'!F37</f>
        <v>0</v>
      </c>
      <c r="BC59" s="79">
        <f>'101b - Přímé doprovodné v...'!F38</f>
        <v>0</v>
      </c>
      <c r="BD59" s="81">
        <f>'101b - Přímé doprovodné v...'!F39</f>
        <v>0</v>
      </c>
      <c r="BT59" s="23" t="s">
        <v>77</v>
      </c>
      <c r="BV59" s="23" t="s">
        <v>70</v>
      </c>
      <c r="BW59" s="23" t="s">
        <v>91</v>
      </c>
      <c r="BX59" s="23" t="s">
        <v>85</v>
      </c>
      <c r="CL59" s="23" t="s">
        <v>3</v>
      </c>
    </row>
    <row r="60" spans="1:91" s="3" customFormat="1" ht="16.5" customHeight="1">
      <c r="A60" s="76" t="s">
        <v>78</v>
      </c>
      <c r="B60" s="41"/>
      <c r="C60" s="12"/>
      <c r="D60" s="12"/>
      <c r="E60" s="266" t="s">
        <v>92</v>
      </c>
      <c r="F60" s="266"/>
      <c r="G60" s="266"/>
      <c r="H60" s="266"/>
      <c r="I60" s="266"/>
      <c r="J60" s="12"/>
      <c r="K60" s="266" t="s">
        <v>93</v>
      </c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70">
        <f>'101c - Nepřímé náklady'!J32</f>
        <v>0</v>
      </c>
      <c r="AH60" s="271"/>
      <c r="AI60" s="271"/>
      <c r="AJ60" s="271"/>
      <c r="AK60" s="271"/>
      <c r="AL60" s="271"/>
      <c r="AM60" s="271"/>
      <c r="AN60" s="270">
        <f t="shared" si="0"/>
        <v>0</v>
      </c>
      <c r="AO60" s="271"/>
      <c r="AP60" s="271"/>
      <c r="AQ60" s="77" t="s">
        <v>81</v>
      </c>
      <c r="AR60" s="41"/>
      <c r="AS60" s="78">
        <v>0</v>
      </c>
      <c r="AT60" s="79">
        <f t="shared" si="1"/>
        <v>0</v>
      </c>
      <c r="AU60" s="80">
        <f>'101c - Nepřímé náklady'!P87</f>
        <v>0</v>
      </c>
      <c r="AV60" s="79">
        <f>'101c - Nepřímé náklady'!J35</f>
        <v>0</v>
      </c>
      <c r="AW60" s="79">
        <f>'101c - Nepřímé náklady'!J36</f>
        <v>0</v>
      </c>
      <c r="AX60" s="79">
        <f>'101c - Nepřímé náklady'!J37</f>
        <v>0</v>
      </c>
      <c r="AY60" s="79">
        <f>'101c - Nepřímé náklady'!J38</f>
        <v>0</v>
      </c>
      <c r="AZ60" s="79">
        <f>'101c - Nepřímé náklady'!F35</f>
        <v>0</v>
      </c>
      <c r="BA60" s="79">
        <f>'101c - Nepřímé náklady'!F36</f>
        <v>0</v>
      </c>
      <c r="BB60" s="79">
        <f>'101c - Nepřímé náklady'!F37</f>
        <v>0</v>
      </c>
      <c r="BC60" s="79">
        <f>'101c - Nepřímé náklady'!F38</f>
        <v>0</v>
      </c>
      <c r="BD60" s="81">
        <f>'101c - Nepřímé náklady'!F39</f>
        <v>0</v>
      </c>
      <c r="BT60" s="23" t="s">
        <v>77</v>
      </c>
      <c r="BV60" s="23" t="s">
        <v>70</v>
      </c>
      <c r="BW60" s="23" t="s">
        <v>94</v>
      </c>
      <c r="BX60" s="23" t="s">
        <v>85</v>
      </c>
      <c r="CL60" s="23" t="s">
        <v>3</v>
      </c>
    </row>
    <row r="61" spans="1:91" s="6" customFormat="1" ht="16.5" customHeight="1">
      <c r="B61" s="67"/>
      <c r="C61" s="68"/>
      <c r="D61" s="265" t="s">
        <v>95</v>
      </c>
      <c r="E61" s="265"/>
      <c r="F61" s="265"/>
      <c r="G61" s="265"/>
      <c r="H61" s="265"/>
      <c r="I61" s="69"/>
      <c r="J61" s="265" t="s">
        <v>96</v>
      </c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90">
        <f>ROUND(SUM(AG62:AG63),2)</f>
        <v>0</v>
      </c>
      <c r="AH61" s="273"/>
      <c r="AI61" s="273"/>
      <c r="AJ61" s="273"/>
      <c r="AK61" s="273"/>
      <c r="AL61" s="273"/>
      <c r="AM61" s="273"/>
      <c r="AN61" s="272">
        <f t="shared" si="0"/>
        <v>0</v>
      </c>
      <c r="AO61" s="273"/>
      <c r="AP61" s="273"/>
      <c r="AQ61" s="70" t="s">
        <v>74</v>
      </c>
      <c r="AR61" s="67"/>
      <c r="AS61" s="71">
        <f>ROUND(SUM(AS62:AS63),2)</f>
        <v>0</v>
      </c>
      <c r="AT61" s="72">
        <f t="shared" si="1"/>
        <v>0</v>
      </c>
      <c r="AU61" s="73">
        <f>ROUND(SUM(AU62:AU63),5)</f>
        <v>71.342359999999999</v>
      </c>
      <c r="AV61" s="72">
        <f>ROUND(AZ61*L29,2)</f>
        <v>0</v>
      </c>
      <c r="AW61" s="72">
        <f>ROUND(BA61*L30,2)</f>
        <v>0</v>
      </c>
      <c r="AX61" s="72">
        <f>ROUND(BB61*L29,2)</f>
        <v>0</v>
      </c>
      <c r="AY61" s="72">
        <f>ROUND(BC61*L30,2)</f>
        <v>0</v>
      </c>
      <c r="AZ61" s="72">
        <f>ROUND(SUM(AZ62:AZ63),2)</f>
        <v>0</v>
      </c>
      <c r="BA61" s="72">
        <f>ROUND(SUM(BA62:BA63),2)</f>
        <v>0</v>
      </c>
      <c r="BB61" s="72">
        <f>ROUND(SUM(BB62:BB63),2)</f>
        <v>0</v>
      </c>
      <c r="BC61" s="72">
        <f>ROUND(SUM(BC62:BC63),2)</f>
        <v>0</v>
      </c>
      <c r="BD61" s="74">
        <f>ROUND(SUM(BD62:BD63),2)</f>
        <v>0</v>
      </c>
      <c r="BS61" s="75" t="s">
        <v>67</v>
      </c>
      <c r="BT61" s="75" t="s">
        <v>75</v>
      </c>
      <c r="BU61" s="75" t="s">
        <v>69</v>
      </c>
      <c r="BV61" s="75" t="s">
        <v>70</v>
      </c>
      <c r="BW61" s="75" t="s">
        <v>97</v>
      </c>
      <c r="BX61" s="75" t="s">
        <v>5</v>
      </c>
      <c r="CL61" s="75" t="s">
        <v>3</v>
      </c>
      <c r="CM61" s="75" t="s">
        <v>77</v>
      </c>
    </row>
    <row r="62" spans="1:91" s="3" customFormat="1" ht="16.5" customHeight="1">
      <c r="A62" s="76" t="s">
        <v>78</v>
      </c>
      <c r="B62" s="41"/>
      <c r="C62" s="12"/>
      <c r="D62" s="12"/>
      <c r="E62" s="266" t="s">
        <v>98</v>
      </c>
      <c r="F62" s="266"/>
      <c r="G62" s="266"/>
      <c r="H62" s="266"/>
      <c r="I62" s="266"/>
      <c r="J62" s="12"/>
      <c r="K62" s="266" t="s">
        <v>87</v>
      </c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70">
        <f>'301a - Přímé výdaje'!J32</f>
        <v>0</v>
      </c>
      <c r="AH62" s="271"/>
      <c r="AI62" s="271"/>
      <c r="AJ62" s="271"/>
      <c r="AK62" s="271"/>
      <c r="AL62" s="271"/>
      <c r="AM62" s="271"/>
      <c r="AN62" s="270">
        <f t="shared" si="0"/>
        <v>0</v>
      </c>
      <c r="AO62" s="271"/>
      <c r="AP62" s="271"/>
      <c r="AQ62" s="77" t="s">
        <v>81</v>
      </c>
      <c r="AR62" s="41"/>
      <c r="AS62" s="78">
        <v>0</v>
      </c>
      <c r="AT62" s="79">
        <f t="shared" si="1"/>
        <v>0</v>
      </c>
      <c r="AU62" s="80">
        <f>'301a - Přímé výdaje'!P89</f>
        <v>71.342363999999989</v>
      </c>
      <c r="AV62" s="79">
        <f>'301a - Přímé výdaje'!J35</f>
        <v>0</v>
      </c>
      <c r="AW62" s="79">
        <f>'301a - Přímé výdaje'!J36</f>
        <v>0</v>
      </c>
      <c r="AX62" s="79">
        <f>'301a - Přímé výdaje'!J37</f>
        <v>0</v>
      </c>
      <c r="AY62" s="79">
        <f>'301a - Přímé výdaje'!J38</f>
        <v>0</v>
      </c>
      <c r="AZ62" s="79">
        <f>'301a - Přímé výdaje'!F35</f>
        <v>0</v>
      </c>
      <c r="BA62" s="79">
        <f>'301a - Přímé výdaje'!F36</f>
        <v>0</v>
      </c>
      <c r="BB62" s="79">
        <f>'301a - Přímé výdaje'!F37</f>
        <v>0</v>
      </c>
      <c r="BC62" s="79">
        <f>'301a - Přímé výdaje'!F38</f>
        <v>0</v>
      </c>
      <c r="BD62" s="81">
        <f>'301a - Přímé výdaje'!F39</f>
        <v>0</v>
      </c>
      <c r="BT62" s="23" t="s">
        <v>77</v>
      </c>
      <c r="BV62" s="23" t="s">
        <v>70</v>
      </c>
      <c r="BW62" s="23" t="s">
        <v>99</v>
      </c>
      <c r="BX62" s="23" t="s">
        <v>97</v>
      </c>
      <c r="CL62" s="23" t="s">
        <v>3</v>
      </c>
    </row>
    <row r="63" spans="1:91" s="3" customFormat="1" ht="16.5" customHeight="1">
      <c r="A63" s="76" t="s">
        <v>78</v>
      </c>
      <c r="B63" s="41"/>
      <c r="C63" s="12"/>
      <c r="D63" s="12"/>
      <c r="E63" s="266" t="s">
        <v>100</v>
      </c>
      <c r="F63" s="266"/>
      <c r="G63" s="266"/>
      <c r="H63" s="266"/>
      <c r="I63" s="266"/>
      <c r="J63" s="12"/>
      <c r="K63" s="266" t="s">
        <v>93</v>
      </c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70">
        <f>'301b - Nepřímé náklady'!J32</f>
        <v>0</v>
      </c>
      <c r="AH63" s="271"/>
      <c r="AI63" s="271"/>
      <c r="AJ63" s="271"/>
      <c r="AK63" s="271"/>
      <c r="AL63" s="271"/>
      <c r="AM63" s="271"/>
      <c r="AN63" s="270">
        <f t="shared" si="0"/>
        <v>0</v>
      </c>
      <c r="AO63" s="271"/>
      <c r="AP63" s="271"/>
      <c r="AQ63" s="77" t="s">
        <v>81</v>
      </c>
      <c r="AR63" s="41"/>
      <c r="AS63" s="78">
        <v>0</v>
      </c>
      <c r="AT63" s="79">
        <f t="shared" si="1"/>
        <v>0</v>
      </c>
      <c r="AU63" s="80">
        <f>'301b - Nepřímé náklady'!P87</f>
        <v>0</v>
      </c>
      <c r="AV63" s="79">
        <f>'301b - Nepřímé náklady'!J35</f>
        <v>0</v>
      </c>
      <c r="AW63" s="79">
        <f>'301b - Nepřímé náklady'!J36</f>
        <v>0</v>
      </c>
      <c r="AX63" s="79">
        <f>'301b - Nepřímé náklady'!J37</f>
        <v>0</v>
      </c>
      <c r="AY63" s="79">
        <f>'301b - Nepřímé náklady'!J38</f>
        <v>0</v>
      </c>
      <c r="AZ63" s="79">
        <f>'301b - Nepřímé náklady'!F35</f>
        <v>0</v>
      </c>
      <c r="BA63" s="79">
        <f>'301b - Nepřímé náklady'!F36</f>
        <v>0</v>
      </c>
      <c r="BB63" s="79">
        <f>'301b - Nepřímé náklady'!F37</f>
        <v>0</v>
      </c>
      <c r="BC63" s="79">
        <f>'301b - Nepřímé náklady'!F38</f>
        <v>0</v>
      </c>
      <c r="BD63" s="81">
        <f>'301b - Nepřímé náklady'!F39</f>
        <v>0</v>
      </c>
      <c r="BT63" s="23" t="s">
        <v>77</v>
      </c>
      <c r="BV63" s="23" t="s">
        <v>70</v>
      </c>
      <c r="BW63" s="23" t="s">
        <v>101</v>
      </c>
      <c r="BX63" s="23" t="s">
        <v>97</v>
      </c>
      <c r="CL63" s="23" t="s">
        <v>3</v>
      </c>
    </row>
    <row r="64" spans="1:91" s="6" customFormat="1" ht="16.5" customHeight="1">
      <c r="B64" s="67"/>
      <c r="C64" s="68"/>
      <c r="D64" s="265" t="s">
        <v>102</v>
      </c>
      <c r="E64" s="265"/>
      <c r="F64" s="265"/>
      <c r="G64" s="265"/>
      <c r="H64" s="265"/>
      <c r="I64" s="69"/>
      <c r="J64" s="265" t="s">
        <v>103</v>
      </c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90">
        <f>ROUND(SUM(AG65:AG67),2)</f>
        <v>0</v>
      </c>
      <c r="AH64" s="273"/>
      <c r="AI64" s="273"/>
      <c r="AJ64" s="273"/>
      <c r="AK64" s="273"/>
      <c r="AL64" s="273"/>
      <c r="AM64" s="273"/>
      <c r="AN64" s="272">
        <f t="shared" si="0"/>
        <v>0</v>
      </c>
      <c r="AO64" s="273"/>
      <c r="AP64" s="273"/>
      <c r="AQ64" s="70" t="s">
        <v>74</v>
      </c>
      <c r="AR64" s="67"/>
      <c r="AS64" s="71">
        <f>ROUND(SUM(AS65:AS67),2)</f>
        <v>0</v>
      </c>
      <c r="AT64" s="72">
        <f t="shared" si="1"/>
        <v>0</v>
      </c>
      <c r="AU64" s="73">
        <f>ROUND(SUM(AU65:AU67),5)</f>
        <v>0</v>
      </c>
      <c r="AV64" s="72">
        <f>ROUND(AZ64*L29,2)</f>
        <v>0</v>
      </c>
      <c r="AW64" s="72">
        <f>ROUND(BA64*L30,2)</f>
        <v>0</v>
      </c>
      <c r="AX64" s="72">
        <f>ROUND(BB64*L29,2)</f>
        <v>0</v>
      </c>
      <c r="AY64" s="72">
        <f>ROUND(BC64*L30,2)</f>
        <v>0</v>
      </c>
      <c r="AZ64" s="72">
        <f>ROUND(SUM(AZ65:AZ67),2)</f>
        <v>0</v>
      </c>
      <c r="BA64" s="72">
        <f>ROUND(SUM(BA65:BA67),2)</f>
        <v>0</v>
      </c>
      <c r="BB64" s="72">
        <f>ROUND(SUM(BB65:BB67),2)</f>
        <v>0</v>
      </c>
      <c r="BC64" s="72">
        <f>ROUND(SUM(BC65:BC67),2)</f>
        <v>0</v>
      </c>
      <c r="BD64" s="74">
        <f>ROUND(SUM(BD65:BD67),2)</f>
        <v>0</v>
      </c>
      <c r="BS64" s="75" t="s">
        <v>67</v>
      </c>
      <c r="BT64" s="75" t="s">
        <v>75</v>
      </c>
      <c r="BU64" s="75" t="s">
        <v>69</v>
      </c>
      <c r="BV64" s="75" t="s">
        <v>70</v>
      </c>
      <c r="BW64" s="75" t="s">
        <v>104</v>
      </c>
      <c r="BX64" s="75" t="s">
        <v>5</v>
      </c>
      <c r="CL64" s="75" t="s">
        <v>3</v>
      </c>
      <c r="CM64" s="75" t="s">
        <v>77</v>
      </c>
    </row>
    <row r="65" spans="1:90" s="3" customFormat="1" ht="16.5" customHeight="1">
      <c r="A65" s="76" t="s">
        <v>78</v>
      </c>
      <c r="B65" s="41"/>
      <c r="C65" s="12"/>
      <c r="D65" s="12"/>
      <c r="E65" s="266" t="s">
        <v>105</v>
      </c>
      <c r="F65" s="266"/>
      <c r="G65" s="266"/>
      <c r="H65" s="266"/>
      <c r="I65" s="266"/>
      <c r="J65" s="12"/>
      <c r="K65" s="266" t="s">
        <v>106</v>
      </c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70">
        <f>'05a - Přímévýdaje'!J32</f>
        <v>0</v>
      </c>
      <c r="AH65" s="271"/>
      <c r="AI65" s="271"/>
      <c r="AJ65" s="271"/>
      <c r="AK65" s="271"/>
      <c r="AL65" s="271"/>
      <c r="AM65" s="271"/>
      <c r="AN65" s="270">
        <f t="shared" si="0"/>
        <v>0</v>
      </c>
      <c r="AO65" s="271"/>
      <c r="AP65" s="271"/>
      <c r="AQ65" s="77" t="s">
        <v>81</v>
      </c>
      <c r="AR65" s="41"/>
      <c r="AS65" s="78">
        <v>0</v>
      </c>
      <c r="AT65" s="79">
        <f t="shared" si="1"/>
        <v>0</v>
      </c>
      <c r="AU65" s="80">
        <f>'05a - Přímévýdaje'!P88</f>
        <v>0</v>
      </c>
      <c r="AV65" s="79">
        <f>'05a - Přímévýdaje'!J35</f>
        <v>0</v>
      </c>
      <c r="AW65" s="79">
        <f>'05a - Přímévýdaje'!J36</f>
        <v>0</v>
      </c>
      <c r="AX65" s="79">
        <f>'05a - Přímévýdaje'!J37</f>
        <v>0</v>
      </c>
      <c r="AY65" s="79">
        <f>'05a - Přímévýdaje'!J38</f>
        <v>0</v>
      </c>
      <c r="AZ65" s="79">
        <f>'05a - Přímévýdaje'!F35</f>
        <v>0</v>
      </c>
      <c r="BA65" s="79">
        <f>'05a - Přímévýdaje'!F36</f>
        <v>0</v>
      </c>
      <c r="BB65" s="79">
        <f>'05a - Přímévýdaje'!F37</f>
        <v>0</v>
      </c>
      <c r="BC65" s="79">
        <f>'05a - Přímévýdaje'!F38</f>
        <v>0</v>
      </c>
      <c r="BD65" s="81">
        <f>'05a - Přímévýdaje'!F39</f>
        <v>0</v>
      </c>
      <c r="BT65" s="23" t="s">
        <v>77</v>
      </c>
      <c r="BV65" s="23" t="s">
        <v>70</v>
      </c>
      <c r="BW65" s="23" t="s">
        <v>107</v>
      </c>
      <c r="BX65" s="23" t="s">
        <v>104</v>
      </c>
      <c r="CL65" s="23" t="s">
        <v>3</v>
      </c>
    </row>
    <row r="66" spans="1:90" s="3" customFormat="1" ht="16.5" customHeight="1">
      <c r="A66" s="76" t="s">
        <v>78</v>
      </c>
      <c r="B66" s="41"/>
      <c r="C66" s="12"/>
      <c r="D66" s="12"/>
      <c r="E66" s="266" t="s">
        <v>108</v>
      </c>
      <c r="F66" s="266"/>
      <c r="G66" s="266"/>
      <c r="H66" s="266"/>
      <c r="I66" s="266"/>
      <c r="J66" s="12"/>
      <c r="K66" s="266" t="s">
        <v>90</v>
      </c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70">
        <f>'05b - Přímé doprovodné vý...'!J32</f>
        <v>0</v>
      </c>
      <c r="AH66" s="271"/>
      <c r="AI66" s="271"/>
      <c r="AJ66" s="271"/>
      <c r="AK66" s="271"/>
      <c r="AL66" s="271"/>
      <c r="AM66" s="271"/>
      <c r="AN66" s="270">
        <f t="shared" si="0"/>
        <v>0</v>
      </c>
      <c r="AO66" s="271"/>
      <c r="AP66" s="271"/>
      <c r="AQ66" s="77" t="s">
        <v>81</v>
      </c>
      <c r="AR66" s="41"/>
      <c r="AS66" s="78">
        <v>0</v>
      </c>
      <c r="AT66" s="79">
        <f t="shared" si="1"/>
        <v>0</v>
      </c>
      <c r="AU66" s="80">
        <f>'05b - Přímé doprovodné vý...'!P88</f>
        <v>0</v>
      </c>
      <c r="AV66" s="79">
        <f>'05b - Přímé doprovodné vý...'!J35</f>
        <v>0</v>
      </c>
      <c r="AW66" s="79">
        <f>'05b - Přímé doprovodné vý...'!J36</f>
        <v>0</v>
      </c>
      <c r="AX66" s="79">
        <f>'05b - Přímé doprovodné vý...'!J37</f>
        <v>0</v>
      </c>
      <c r="AY66" s="79">
        <f>'05b - Přímé doprovodné vý...'!J38</f>
        <v>0</v>
      </c>
      <c r="AZ66" s="79">
        <f>'05b - Přímé doprovodné vý...'!F35</f>
        <v>0</v>
      </c>
      <c r="BA66" s="79">
        <f>'05b - Přímé doprovodné vý...'!F36</f>
        <v>0</v>
      </c>
      <c r="BB66" s="79">
        <f>'05b - Přímé doprovodné vý...'!F37</f>
        <v>0</v>
      </c>
      <c r="BC66" s="79">
        <f>'05b - Přímé doprovodné vý...'!F38</f>
        <v>0</v>
      </c>
      <c r="BD66" s="81">
        <f>'05b - Přímé doprovodné vý...'!F39</f>
        <v>0</v>
      </c>
      <c r="BT66" s="23" t="s">
        <v>77</v>
      </c>
      <c r="BV66" s="23" t="s">
        <v>70</v>
      </c>
      <c r="BW66" s="23" t="s">
        <v>109</v>
      </c>
      <c r="BX66" s="23" t="s">
        <v>104</v>
      </c>
      <c r="CL66" s="23" t="s">
        <v>3</v>
      </c>
    </row>
    <row r="67" spans="1:90" s="3" customFormat="1" ht="16.5" customHeight="1">
      <c r="A67" s="76" t="s">
        <v>78</v>
      </c>
      <c r="B67" s="41"/>
      <c r="C67" s="12"/>
      <c r="D67" s="12"/>
      <c r="E67" s="266" t="s">
        <v>110</v>
      </c>
      <c r="F67" s="266"/>
      <c r="G67" s="266"/>
      <c r="H67" s="266"/>
      <c r="I67" s="266"/>
      <c r="J67" s="12"/>
      <c r="K67" s="266" t="s">
        <v>93</v>
      </c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70">
        <f>'05c - Nepřímé náklady'!J32</f>
        <v>0</v>
      </c>
      <c r="AH67" s="271"/>
      <c r="AI67" s="271"/>
      <c r="AJ67" s="271"/>
      <c r="AK67" s="271"/>
      <c r="AL67" s="271"/>
      <c r="AM67" s="271"/>
      <c r="AN67" s="270">
        <f t="shared" si="0"/>
        <v>0</v>
      </c>
      <c r="AO67" s="271"/>
      <c r="AP67" s="271"/>
      <c r="AQ67" s="77" t="s">
        <v>81</v>
      </c>
      <c r="AR67" s="41"/>
      <c r="AS67" s="82">
        <v>0</v>
      </c>
      <c r="AT67" s="83">
        <f t="shared" si="1"/>
        <v>0</v>
      </c>
      <c r="AU67" s="84">
        <f>'05c - Nepřímé náklady'!P88</f>
        <v>0</v>
      </c>
      <c r="AV67" s="83">
        <f>'05c - Nepřímé náklady'!J35</f>
        <v>0</v>
      </c>
      <c r="AW67" s="83">
        <f>'05c - Nepřímé náklady'!J36</f>
        <v>0</v>
      </c>
      <c r="AX67" s="83">
        <f>'05c - Nepřímé náklady'!J37</f>
        <v>0</v>
      </c>
      <c r="AY67" s="83">
        <f>'05c - Nepřímé náklady'!J38</f>
        <v>0</v>
      </c>
      <c r="AZ67" s="83">
        <f>'05c - Nepřímé náklady'!F35</f>
        <v>0</v>
      </c>
      <c r="BA67" s="83">
        <f>'05c - Nepřímé náklady'!F36</f>
        <v>0</v>
      </c>
      <c r="BB67" s="83">
        <f>'05c - Nepřímé náklady'!F37</f>
        <v>0</v>
      </c>
      <c r="BC67" s="83">
        <f>'05c - Nepřímé náklady'!F38</f>
        <v>0</v>
      </c>
      <c r="BD67" s="85">
        <f>'05c - Nepřímé náklady'!F39</f>
        <v>0</v>
      </c>
      <c r="BT67" s="23" t="s">
        <v>77</v>
      </c>
      <c r="BV67" s="23" t="s">
        <v>70</v>
      </c>
      <c r="BW67" s="23" t="s">
        <v>111</v>
      </c>
      <c r="BX67" s="23" t="s">
        <v>104</v>
      </c>
      <c r="CL67" s="23" t="s">
        <v>3</v>
      </c>
    </row>
    <row r="68" spans="1:90" s="1" customFormat="1" ht="30" customHeight="1">
      <c r="B68" s="28"/>
      <c r="AR68" s="28"/>
    </row>
    <row r="69" spans="1:90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28"/>
    </row>
  </sheetData>
  <mergeCells count="88">
    <mergeCell ref="AN67:AP67"/>
    <mergeCell ref="AG67:AM67"/>
    <mergeCell ref="AN54:AP54"/>
    <mergeCell ref="AS49:AT51"/>
    <mergeCell ref="AN65:AP65"/>
    <mergeCell ref="AG65:AM65"/>
    <mergeCell ref="AN66:AP66"/>
    <mergeCell ref="AG66:AM66"/>
    <mergeCell ref="AR2:BE2"/>
    <mergeCell ref="AG57:AM57"/>
    <mergeCell ref="AG64:AM64"/>
    <mergeCell ref="AG63:AM63"/>
    <mergeCell ref="AG58:AM58"/>
    <mergeCell ref="AG59:AM59"/>
    <mergeCell ref="AG62:AM62"/>
    <mergeCell ref="AG60:AM60"/>
    <mergeCell ref="AG61:AM61"/>
    <mergeCell ref="AG52:AM52"/>
    <mergeCell ref="AG56:AM56"/>
    <mergeCell ref="AG55:AM55"/>
    <mergeCell ref="AM47:AN47"/>
    <mergeCell ref="AM49:AP49"/>
    <mergeCell ref="AM50:AP50"/>
    <mergeCell ref="AN61:AP61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E67:I67"/>
    <mergeCell ref="K67:AF67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L45:AO45"/>
    <mergeCell ref="E65:I65"/>
    <mergeCell ref="K65:AF65"/>
    <mergeCell ref="E66:I66"/>
    <mergeCell ref="K66:AF66"/>
    <mergeCell ref="AN56:AP56"/>
    <mergeCell ref="AN62:AP62"/>
    <mergeCell ref="AN55:AP55"/>
    <mergeCell ref="AN63:AP63"/>
    <mergeCell ref="AN59:AP59"/>
    <mergeCell ref="AN57:AP57"/>
    <mergeCell ref="AN64:AP64"/>
    <mergeCell ref="AN58:AP58"/>
    <mergeCell ref="AN60:AP60"/>
    <mergeCell ref="AN52:AP52"/>
    <mergeCell ref="K63:AF63"/>
    <mergeCell ref="K62:AF62"/>
    <mergeCell ref="K60:AF60"/>
    <mergeCell ref="K59:AF59"/>
    <mergeCell ref="K56:AF56"/>
    <mergeCell ref="K58:AF58"/>
    <mergeCell ref="C52:G52"/>
    <mergeCell ref="D64:H64"/>
    <mergeCell ref="D61:H61"/>
    <mergeCell ref="D57:H57"/>
    <mergeCell ref="D55:H55"/>
    <mergeCell ref="E63:I63"/>
    <mergeCell ref="E62:I62"/>
    <mergeCell ref="E60:I60"/>
    <mergeCell ref="E59:I59"/>
    <mergeCell ref="E56:I56"/>
    <mergeCell ref="E58:I58"/>
    <mergeCell ref="I52:AF52"/>
    <mergeCell ref="J55:AF55"/>
    <mergeCell ref="J61:AF61"/>
    <mergeCell ref="J64:AF64"/>
    <mergeCell ref="J57:AF57"/>
  </mergeCells>
  <hyperlinks>
    <hyperlink ref="A56" location="'01a - přímé výdaje'!C2" display="/" xr:uid="{00000000-0004-0000-0000-000000000000}"/>
    <hyperlink ref="A58" location="'101a - Přímé výdaje'!C2" display="/" xr:uid="{00000000-0004-0000-0000-000001000000}"/>
    <hyperlink ref="A59" location="'101b - Přímé doprovodné v...'!C2" display="/" xr:uid="{00000000-0004-0000-0000-000002000000}"/>
    <hyperlink ref="A60" location="'101c - Nepřímé náklady'!C2" display="/" xr:uid="{00000000-0004-0000-0000-000003000000}"/>
    <hyperlink ref="A62" location="'301a - Přímé výdaje'!C2" display="/" xr:uid="{00000000-0004-0000-0000-000004000000}"/>
    <hyperlink ref="A63" location="'301b - Nepřímé náklady'!C2" display="/" xr:uid="{00000000-0004-0000-0000-000005000000}"/>
    <hyperlink ref="A65" location="'05a - Přímévýdaje'!C2" display="/" xr:uid="{00000000-0004-0000-0000-000006000000}"/>
    <hyperlink ref="A66" location="'05b - Přímé doprovodné vý...'!C2" display="/" xr:uid="{00000000-0004-0000-0000-000007000000}"/>
    <hyperlink ref="A67" location="'05c - Nepřímé náklady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2"/>
  <sheetViews>
    <sheetView showGridLines="0" topLeftCell="A76" workbookViewId="0">
      <selection activeCell="I88" sqref="I88:I22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114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116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28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ROUND(J86,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ROUND((SUM(BE86:BE231)),  2)</f>
        <v>0</v>
      </c>
      <c r="I35" s="89">
        <v>0.21</v>
      </c>
      <c r="J35" s="79">
        <f>ROUND(((SUM(BE86:BE231))*I35),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ROUND((SUM(BF86:BF231)),  2)</f>
        <v>0</v>
      </c>
      <c r="I36" s="89">
        <v>0.15</v>
      </c>
      <c r="J36" s="79">
        <f>ROUND(((SUM(BF86:BF231))*I36),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ROUND((SUM(BG86:BG231)),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ROUND((SUM(BH86:BH231)),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ROUND((SUM(BI86:BI231)),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114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01a - přímé 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J86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121</v>
      </c>
      <c r="E64" s="101"/>
      <c r="F64" s="101"/>
      <c r="G64" s="101"/>
      <c r="H64" s="101"/>
      <c r="I64" s="101"/>
      <c r="J64" s="102">
        <f>J87</f>
        <v>0</v>
      </c>
      <c r="L64" s="99"/>
    </row>
    <row r="65" spans="2:12" s="1" customFormat="1" ht="21.75" customHeight="1">
      <c r="B65" s="28"/>
      <c r="L65" s="28"/>
    </row>
    <row r="66" spans="2:12" s="1" customFormat="1" ht="6.9" customHeigh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28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28"/>
    </row>
    <row r="71" spans="2:12" s="1" customFormat="1" ht="24.9" customHeight="1">
      <c r="B71" s="28"/>
      <c r="C71" s="20" t="s">
        <v>122</v>
      </c>
      <c r="L71" s="28"/>
    </row>
    <row r="72" spans="2:12" s="1" customFormat="1" ht="6.9" customHeight="1">
      <c r="B72" s="28"/>
      <c r="L72" s="28"/>
    </row>
    <row r="73" spans="2:12" s="1" customFormat="1" ht="12" customHeight="1">
      <c r="B73" s="28"/>
      <c r="C73" s="25" t="s">
        <v>15</v>
      </c>
      <c r="L73" s="28"/>
    </row>
    <row r="74" spans="2:12" s="1" customFormat="1" ht="16.5" customHeight="1">
      <c r="B74" s="28"/>
      <c r="E74" s="301" t="str">
        <f>E7</f>
        <v>Cyklostezka Šluknov - Fukov - III.etapa</v>
      </c>
      <c r="F74" s="302"/>
      <c r="G74" s="302"/>
      <c r="H74" s="302"/>
      <c r="L74" s="28"/>
    </row>
    <row r="75" spans="2:12" ht="12" customHeight="1">
      <c r="B75" s="19"/>
      <c r="C75" s="25" t="s">
        <v>113</v>
      </c>
      <c r="L75" s="19"/>
    </row>
    <row r="76" spans="2:12" s="1" customFormat="1" ht="16.5" customHeight="1">
      <c r="B76" s="28"/>
      <c r="E76" s="301" t="s">
        <v>114</v>
      </c>
      <c r="F76" s="300"/>
      <c r="G76" s="300"/>
      <c r="H76" s="300"/>
      <c r="L76" s="28"/>
    </row>
    <row r="77" spans="2:12" s="1" customFormat="1" ht="12" customHeight="1">
      <c r="B77" s="28"/>
      <c r="C77" s="25" t="s">
        <v>115</v>
      </c>
      <c r="L77" s="28"/>
    </row>
    <row r="78" spans="2:12" s="1" customFormat="1" ht="16.5" customHeight="1">
      <c r="B78" s="28"/>
      <c r="E78" s="268" t="str">
        <f>E11</f>
        <v>01a - přímé výdaje</v>
      </c>
      <c r="F78" s="300"/>
      <c r="G78" s="300"/>
      <c r="H78" s="300"/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19</v>
      </c>
      <c r="F80" s="23" t="str">
        <f>F14</f>
        <v>Šluknov</v>
      </c>
      <c r="I80" s="25" t="s">
        <v>21</v>
      </c>
      <c r="J80" s="45" t="str">
        <f>IF(J14="","",J14)</f>
        <v>5. 9. 2023</v>
      </c>
      <c r="L80" s="28"/>
    </row>
    <row r="81" spans="2:65" s="1" customFormat="1" ht="6.9" customHeight="1">
      <c r="B81" s="28"/>
      <c r="L81" s="28"/>
    </row>
    <row r="82" spans="2:65" s="1" customFormat="1" ht="15.15" customHeight="1">
      <c r="B82" s="28"/>
      <c r="C82" s="25" t="s">
        <v>23</v>
      </c>
      <c r="F82" s="23" t="str">
        <f>E17</f>
        <v>Město Šluknov</v>
      </c>
      <c r="I82" s="25" t="s">
        <v>29</v>
      </c>
      <c r="J82" s="26" t="str">
        <f>E23</f>
        <v xml:space="preserve"> </v>
      </c>
      <c r="L82" s="28"/>
    </row>
    <row r="83" spans="2:65" s="1" customFormat="1" ht="15.15" customHeight="1">
      <c r="B83" s="28"/>
      <c r="C83" s="25" t="s">
        <v>27</v>
      </c>
      <c r="F83" s="23" t="str">
        <f>IF(E20="","",E20)</f>
        <v xml:space="preserve"> </v>
      </c>
      <c r="I83" s="25" t="s">
        <v>31</v>
      </c>
      <c r="J83" s="26" t="str">
        <f>E26</f>
        <v xml:space="preserve"> </v>
      </c>
      <c r="L83" s="28"/>
    </row>
    <row r="84" spans="2:65" s="1" customFormat="1" ht="10.35" customHeight="1">
      <c r="B84" s="28"/>
      <c r="L84" s="28"/>
    </row>
    <row r="85" spans="2:65" s="9" customFormat="1" ht="29.25" customHeight="1">
      <c r="B85" s="103"/>
      <c r="C85" s="104" t="s">
        <v>123</v>
      </c>
      <c r="D85" s="105" t="s">
        <v>53</v>
      </c>
      <c r="E85" s="105" t="s">
        <v>49</v>
      </c>
      <c r="F85" s="105" t="s">
        <v>50</v>
      </c>
      <c r="G85" s="105" t="s">
        <v>124</v>
      </c>
      <c r="H85" s="105" t="s">
        <v>125</v>
      </c>
      <c r="I85" s="105" t="s">
        <v>126</v>
      </c>
      <c r="J85" s="105" t="s">
        <v>119</v>
      </c>
      <c r="K85" s="106" t="s">
        <v>127</v>
      </c>
      <c r="L85" s="103"/>
      <c r="M85" s="52" t="s">
        <v>3</v>
      </c>
      <c r="N85" s="53" t="s">
        <v>38</v>
      </c>
      <c r="O85" s="53" t="s">
        <v>128</v>
      </c>
      <c r="P85" s="53" t="s">
        <v>129</v>
      </c>
      <c r="Q85" s="53" t="s">
        <v>130</v>
      </c>
      <c r="R85" s="53" t="s">
        <v>131</v>
      </c>
      <c r="S85" s="53" t="s">
        <v>132</v>
      </c>
      <c r="T85" s="54" t="s">
        <v>133</v>
      </c>
    </row>
    <row r="86" spans="2:65" s="1" customFormat="1" ht="22.8" customHeight="1">
      <c r="B86" s="28"/>
      <c r="C86" s="57" t="s">
        <v>134</v>
      </c>
      <c r="J86" s="107">
        <f>BK86</f>
        <v>0</v>
      </c>
      <c r="L86" s="28"/>
      <c r="M86" s="55"/>
      <c r="N86" s="46"/>
      <c r="O86" s="46"/>
      <c r="P86" s="108">
        <f>P87</f>
        <v>227.28700000000006</v>
      </c>
      <c r="Q86" s="46"/>
      <c r="R86" s="108">
        <f>R87</f>
        <v>0</v>
      </c>
      <c r="S86" s="46"/>
      <c r="T86" s="109">
        <f>T87</f>
        <v>0</v>
      </c>
      <c r="AT86" s="16" t="s">
        <v>67</v>
      </c>
      <c r="AU86" s="16" t="s">
        <v>120</v>
      </c>
      <c r="BK86" s="110">
        <f>BK87</f>
        <v>0</v>
      </c>
    </row>
    <row r="87" spans="2:65" s="10" customFormat="1" ht="25.95" customHeight="1">
      <c r="B87" s="111"/>
      <c r="D87" s="112" t="s">
        <v>67</v>
      </c>
      <c r="E87" s="113" t="s">
        <v>75</v>
      </c>
      <c r="F87" s="113" t="s">
        <v>135</v>
      </c>
      <c r="J87" s="114">
        <f>BK87</f>
        <v>0</v>
      </c>
      <c r="L87" s="111"/>
      <c r="M87" s="115"/>
      <c r="P87" s="116">
        <f>SUM(P88:P231)</f>
        <v>227.28700000000006</v>
      </c>
      <c r="R87" s="116">
        <f>SUM(R88:R231)</f>
        <v>0</v>
      </c>
      <c r="T87" s="117">
        <f>SUM(T88:T231)</f>
        <v>0</v>
      </c>
      <c r="AR87" s="112" t="s">
        <v>75</v>
      </c>
      <c r="AT87" s="118" t="s">
        <v>67</v>
      </c>
      <c r="AU87" s="118" t="s">
        <v>68</v>
      </c>
      <c r="AY87" s="112" t="s">
        <v>136</v>
      </c>
      <c r="BK87" s="119">
        <f>SUM(BK88:BK231)</f>
        <v>0</v>
      </c>
    </row>
    <row r="88" spans="2:65" s="1" customFormat="1" ht="37.799999999999997" customHeight="1">
      <c r="B88" s="120"/>
      <c r="C88" s="121" t="s">
        <v>75</v>
      </c>
      <c r="D88" s="121" t="s">
        <v>137</v>
      </c>
      <c r="E88" s="122" t="s">
        <v>138</v>
      </c>
      <c r="F88" s="123" t="s">
        <v>139</v>
      </c>
      <c r="G88" s="124" t="s">
        <v>140</v>
      </c>
      <c r="H88" s="125">
        <v>315</v>
      </c>
      <c r="I88" s="126"/>
      <c r="J88" s="126">
        <f>ROUND(I88*H88,2)</f>
        <v>0</v>
      </c>
      <c r="K88" s="123" t="s">
        <v>141</v>
      </c>
      <c r="L88" s="28"/>
      <c r="M88" s="127" t="s">
        <v>3</v>
      </c>
      <c r="N88" s="128" t="s">
        <v>39</v>
      </c>
      <c r="O88" s="129">
        <v>9.2999999999999999E-2</v>
      </c>
      <c r="P88" s="129">
        <f>O88*H88</f>
        <v>29.294999999999998</v>
      </c>
      <c r="Q88" s="129">
        <v>0</v>
      </c>
      <c r="R88" s="129">
        <f>Q88*H88</f>
        <v>0</v>
      </c>
      <c r="S88" s="129">
        <v>0</v>
      </c>
      <c r="T88" s="130">
        <f>S88*H88</f>
        <v>0</v>
      </c>
      <c r="AR88" s="131" t="s">
        <v>142</v>
      </c>
      <c r="AT88" s="131" t="s">
        <v>137</v>
      </c>
      <c r="AU88" s="131" t="s">
        <v>75</v>
      </c>
      <c r="AY88" s="16" t="s">
        <v>136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6" t="s">
        <v>75</v>
      </c>
      <c r="BK88" s="132">
        <f>ROUND(I88*H88,2)</f>
        <v>0</v>
      </c>
      <c r="BL88" s="16" t="s">
        <v>142</v>
      </c>
      <c r="BM88" s="131" t="s">
        <v>143</v>
      </c>
    </row>
    <row r="89" spans="2:65" s="1" customFormat="1" ht="28.8">
      <c r="B89" s="28"/>
      <c r="D89" s="133" t="s">
        <v>144</v>
      </c>
      <c r="F89" s="134" t="s">
        <v>145</v>
      </c>
      <c r="L89" s="28"/>
      <c r="M89" s="135"/>
      <c r="T89" s="49"/>
      <c r="AT89" s="16" t="s">
        <v>144</v>
      </c>
      <c r="AU89" s="16" t="s">
        <v>75</v>
      </c>
    </row>
    <row r="90" spans="2:65" s="1" customFormat="1">
      <c r="B90" s="28"/>
      <c r="D90" s="136" t="s">
        <v>146</v>
      </c>
      <c r="F90" s="137" t="s">
        <v>147</v>
      </c>
      <c r="L90" s="28"/>
      <c r="M90" s="135"/>
      <c r="T90" s="49"/>
      <c r="AT90" s="16" t="s">
        <v>146</v>
      </c>
      <c r="AU90" s="16" t="s">
        <v>75</v>
      </c>
    </row>
    <row r="91" spans="2:65" s="1" customFormat="1" ht="33" customHeight="1">
      <c r="B91" s="120"/>
      <c r="C91" s="121" t="s">
        <v>77</v>
      </c>
      <c r="D91" s="121" t="s">
        <v>137</v>
      </c>
      <c r="E91" s="122" t="s">
        <v>148</v>
      </c>
      <c r="F91" s="123" t="s">
        <v>149</v>
      </c>
      <c r="G91" s="124" t="s">
        <v>150</v>
      </c>
      <c r="H91" s="125">
        <v>28</v>
      </c>
      <c r="I91" s="126"/>
      <c r="J91" s="126">
        <f>ROUND(I91*H91,2)</f>
        <v>0</v>
      </c>
      <c r="K91" s="123" t="s">
        <v>151</v>
      </c>
      <c r="L91" s="28"/>
      <c r="M91" s="127" t="s">
        <v>3</v>
      </c>
      <c r="N91" s="128" t="s">
        <v>39</v>
      </c>
      <c r="O91" s="129">
        <v>0.49</v>
      </c>
      <c r="P91" s="129">
        <f>O91*H91</f>
        <v>13.719999999999999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142</v>
      </c>
      <c r="AT91" s="131" t="s">
        <v>137</v>
      </c>
      <c r="AU91" s="131" t="s">
        <v>75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142</v>
      </c>
      <c r="BM91" s="131" t="s">
        <v>152</v>
      </c>
    </row>
    <row r="92" spans="2:65" s="1" customFormat="1" ht="19.2">
      <c r="B92" s="28"/>
      <c r="D92" s="133" t="s">
        <v>144</v>
      </c>
      <c r="F92" s="134" t="s">
        <v>149</v>
      </c>
      <c r="L92" s="28"/>
      <c r="M92" s="135"/>
      <c r="T92" s="49"/>
      <c r="AT92" s="16" t="s">
        <v>144</v>
      </c>
      <c r="AU92" s="16" t="s">
        <v>75</v>
      </c>
    </row>
    <row r="93" spans="2:65" s="11" customFormat="1">
      <c r="B93" s="138"/>
      <c r="D93" s="133" t="s">
        <v>153</v>
      </c>
      <c r="E93" s="139" t="s">
        <v>3</v>
      </c>
      <c r="F93" s="140" t="s">
        <v>154</v>
      </c>
      <c r="H93" s="141">
        <v>28</v>
      </c>
      <c r="L93" s="138"/>
      <c r="M93" s="142"/>
      <c r="T93" s="143"/>
      <c r="AT93" s="139" t="s">
        <v>153</v>
      </c>
      <c r="AU93" s="139" t="s">
        <v>75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33" customHeight="1">
      <c r="B94" s="120"/>
      <c r="C94" s="121" t="s">
        <v>155</v>
      </c>
      <c r="D94" s="121" t="s">
        <v>137</v>
      </c>
      <c r="E94" s="122" t="s">
        <v>156</v>
      </c>
      <c r="F94" s="123" t="s">
        <v>157</v>
      </c>
      <c r="G94" s="124" t="s">
        <v>150</v>
      </c>
      <c r="H94" s="125">
        <v>7</v>
      </c>
      <c r="I94" s="126"/>
      <c r="J94" s="126">
        <f>ROUND(I94*H94,2)</f>
        <v>0</v>
      </c>
      <c r="K94" s="123" t="s">
        <v>151</v>
      </c>
      <c r="L94" s="28"/>
      <c r="M94" s="127" t="s">
        <v>3</v>
      </c>
      <c r="N94" s="128" t="s">
        <v>39</v>
      </c>
      <c r="O94" s="129">
        <v>0.88</v>
      </c>
      <c r="P94" s="129">
        <f>O94*H94</f>
        <v>6.16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31" t="s">
        <v>142</v>
      </c>
      <c r="AT94" s="131" t="s">
        <v>137</v>
      </c>
      <c r="AU94" s="131" t="s">
        <v>75</v>
      </c>
      <c r="AY94" s="16" t="s">
        <v>136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6" t="s">
        <v>75</v>
      </c>
      <c r="BK94" s="132">
        <f>ROUND(I94*H94,2)</f>
        <v>0</v>
      </c>
      <c r="BL94" s="16" t="s">
        <v>142</v>
      </c>
      <c r="BM94" s="131" t="s">
        <v>158</v>
      </c>
    </row>
    <row r="95" spans="2:65" s="1" customFormat="1" ht="19.2">
      <c r="B95" s="28"/>
      <c r="D95" s="133" t="s">
        <v>144</v>
      </c>
      <c r="F95" s="134" t="s">
        <v>157</v>
      </c>
      <c r="L95" s="28"/>
      <c r="M95" s="135"/>
      <c r="T95" s="49"/>
      <c r="AT95" s="16" t="s">
        <v>144</v>
      </c>
      <c r="AU95" s="16" t="s">
        <v>75</v>
      </c>
    </row>
    <row r="96" spans="2:65" s="11" customFormat="1">
      <c r="B96" s="138"/>
      <c r="D96" s="133" t="s">
        <v>153</v>
      </c>
      <c r="E96" s="139" t="s">
        <v>3</v>
      </c>
      <c r="F96" s="140" t="s">
        <v>159</v>
      </c>
      <c r="H96" s="141">
        <v>7</v>
      </c>
      <c r="L96" s="138"/>
      <c r="M96" s="142"/>
      <c r="T96" s="143"/>
      <c r="AT96" s="139" t="s">
        <v>153</v>
      </c>
      <c r="AU96" s="139" t="s">
        <v>75</v>
      </c>
      <c r="AV96" s="11" t="s">
        <v>77</v>
      </c>
      <c r="AW96" s="11" t="s">
        <v>30</v>
      </c>
      <c r="AX96" s="11" t="s">
        <v>75</v>
      </c>
      <c r="AY96" s="139" t="s">
        <v>136</v>
      </c>
    </row>
    <row r="97" spans="2:65" s="1" customFormat="1" ht="33" customHeight="1">
      <c r="B97" s="120"/>
      <c r="C97" s="121" t="s">
        <v>142</v>
      </c>
      <c r="D97" s="121" t="s">
        <v>137</v>
      </c>
      <c r="E97" s="122" t="s">
        <v>160</v>
      </c>
      <c r="F97" s="123" t="s">
        <v>161</v>
      </c>
      <c r="G97" s="124" t="s">
        <v>150</v>
      </c>
      <c r="H97" s="125">
        <v>3</v>
      </c>
      <c r="I97" s="126"/>
      <c r="J97" s="126">
        <f>ROUND(I97*H97,2)</f>
        <v>0</v>
      </c>
      <c r="K97" s="123" t="s">
        <v>151</v>
      </c>
      <c r="L97" s="28"/>
      <c r="M97" s="127" t="s">
        <v>3</v>
      </c>
      <c r="N97" s="128" t="s">
        <v>39</v>
      </c>
      <c r="O97" s="129">
        <v>1.42</v>
      </c>
      <c r="P97" s="129">
        <f>O97*H97</f>
        <v>4.26</v>
      </c>
      <c r="Q97" s="129">
        <v>0</v>
      </c>
      <c r="R97" s="129">
        <f>Q97*H97</f>
        <v>0</v>
      </c>
      <c r="S97" s="129">
        <v>0</v>
      </c>
      <c r="T97" s="130">
        <f>S97*H97</f>
        <v>0</v>
      </c>
      <c r="AR97" s="131" t="s">
        <v>142</v>
      </c>
      <c r="AT97" s="131" t="s">
        <v>137</v>
      </c>
      <c r="AU97" s="131" t="s">
        <v>75</v>
      </c>
      <c r="AY97" s="16" t="s">
        <v>136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6" t="s">
        <v>75</v>
      </c>
      <c r="BK97" s="132">
        <f>ROUND(I97*H97,2)</f>
        <v>0</v>
      </c>
      <c r="BL97" s="16" t="s">
        <v>142</v>
      </c>
      <c r="BM97" s="131" t="s">
        <v>162</v>
      </c>
    </row>
    <row r="98" spans="2:65" s="1" customFormat="1" ht="19.2">
      <c r="B98" s="28"/>
      <c r="D98" s="133" t="s">
        <v>144</v>
      </c>
      <c r="F98" s="134" t="s">
        <v>161</v>
      </c>
      <c r="L98" s="28"/>
      <c r="M98" s="135"/>
      <c r="T98" s="49"/>
      <c r="AT98" s="16" t="s">
        <v>144</v>
      </c>
      <c r="AU98" s="16" t="s">
        <v>75</v>
      </c>
    </row>
    <row r="99" spans="2:65" s="1" customFormat="1" ht="24.15" customHeight="1">
      <c r="B99" s="120"/>
      <c r="C99" s="121" t="s">
        <v>163</v>
      </c>
      <c r="D99" s="121" t="s">
        <v>137</v>
      </c>
      <c r="E99" s="122" t="s">
        <v>164</v>
      </c>
      <c r="F99" s="123" t="s">
        <v>165</v>
      </c>
      <c r="G99" s="124" t="s">
        <v>150</v>
      </c>
      <c r="H99" s="125">
        <v>4</v>
      </c>
      <c r="I99" s="126"/>
      <c r="J99" s="126">
        <f>ROUND(I99*H99,2)</f>
        <v>0</v>
      </c>
      <c r="K99" s="123" t="s">
        <v>141</v>
      </c>
      <c r="L99" s="28"/>
      <c r="M99" s="127" t="s">
        <v>3</v>
      </c>
      <c r="N99" s="128" t="s">
        <v>39</v>
      </c>
      <c r="O99" s="129">
        <v>2.02</v>
      </c>
      <c r="P99" s="129">
        <f>O99*H99</f>
        <v>8.08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75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166</v>
      </c>
    </row>
    <row r="100" spans="2:65" s="1" customFormat="1" ht="19.2">
      <c r="B100" s="28"/>
      <c r="D100" s="133" t="s">
        <v>144</v>
      </c>
      <c r="F100" s="134" t="s">
        <v>167</v>
      </c>
      <c r="L100" s="28"/>
      <c r="M100" s="135"/>
      <c r="T100" s="49"/>
      <c r="AT100" s="16" t="s">
        <v>144</v>
      </c>
      <c r="AU100" s="16" t="s">
        <v>75</v>
      </c>
    </row>
    <row r="101" spans="2:65" s="1" customFormat="1">
      <c r="B101" s="28"/>
      <c r="D101" s="136" t="s">
        <v>146</v>
      </c>
      <c r="F101" s="137" t="s">
        <v>168</v>
      </c>
      <c r="L101" s="28"/>
      <c r="M101" s="135"/>
      <c r="T101" s="49"/>
      <c r="AT101" s="16" t="s">
        <v>146</v>
      </c>
      <c r="AU101" s="16" t="s">
        <v>75</v>
      </c>
    </row>
    <row r="102" spans="2:65" s="1" customFormat="1" ht="24.15" customHeight="1">
      <c r="B102" s="120"/>
      <c r="C102" s="121" t="s">
        <v>169</v>
      </c>
      <c r="D102" s="121" t="s">
        <v>137</v>
      </c>
      <c r="E102" s="122" t="s">
        <v>170</v>
      </c>
      <c r="F102" s="123" t="s">
        <v>171</v>
      </c>
      <c r="G102" s="124" t="s">
        <v>150</v>
      </c>
      <c r="H102" s="125">
        <v>2</v>
      </c>
      <c r="I102" s="126"/>
      <c r="J102" s="126">
        <f>ROUND(I102*H102,2)</f>
        <v>0</v>
      </c>
      <c r="K102" s="123" t="s">
        <v>141</v>
      </c>
      <c r="L102" s="28"/>
      <c r="M102" s="127" t="s">
        <v>3</v>
      </c>
      <c r="N102" s="128" t="s">
        <v>39</v>
      </c>
      <c r="O102" s="129">
        <v>2.8460000000000001</v>
      </c>
      <c r="P102" s="129">
        <f>O102*H102</f>
        <v>5.6920000000000002</v>
      </c>
      <c r="Q102" s="129">
        <v>0</v>
      </c>
      <c r="R102" s="129">
        <f>Q102*H102</f>
        <v>0</v>
      </c>
      <c r="S102" s="129">
        <v>0</v>
      </c>
      <c r="T102" s="130">
        <f>S102*H102</f>
        <v>0</v>
      </c>
      <c r="AR102" s="131" t="s">
        <v>142</v>
      </c>
      <c r="AT102" s="131" t="s">
        <v>137</v>
      </c>
      <c r="AU102" s="131" t="s">
        <v>75</v>
      </c>
      <c r="AY102" s="16" t="s">
        <v>136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75</v>
      </c>
      <c r="BK102" s="132">
        <f>ROUND(I102*H102,2)</f>
        <v>0</v>
      </c>
      <c r="BL102" s="16" t="s">
        <v>142</v>
      </c>
      <c r="BM102" s="131" t="s">
        <v>172</v>
      </c>
    </row>
    <row r="103" spans="2:65" s="1" customFormat="1" ht="19.2">
      <c r="B103" s="28"/>
      <c r="D103" s="133" t="s">
        <v>144</v>
      </c>
      <c r="F103" s="134" t="s">
        <v>173</v>
      </c>
      <c r="L103" s="28"/>
      <c r="M103" s="135"/>
      <c r="T103" s="49"/>
      <c r="AT103" s="16" t="s">
        <v>144</v>
      </c>
      <c r="AU103" s="16" t="s">
        <v>75</v>
      </c>
    </row>
    <row r="104" spans="2:65" s="1" customFormat="1">
      <c r="B104" s="28"/>
      <c r="D104" s="136" t="s">
        <v>146</v>
      </c>
      <c r="F104" s="137" t="s">
        <v>174</v>
      </c>
      <c r="L104" s="28"/>
      <c r="M104" s="135"/>
      <c r="T104" s="49"/>
      <c r="AT104" s="16" t="s">
        <v>146</v>
      </c>
      <c r="AU104" s="16" t="s">
        <v>75</v>
      </c>
    </row>
    <row r="105" spans="2:65" s="1" customFormat="1" ht="21.75" customHeight="1">
      <c r="B105" s="120"/>
      <c r="C105" s="121" t="s">
        <v>175</v>
      </c>
      <c r="D105" s="121" t="s">
        <v>137</v>
      </c>
      <c r="E105" s="122" t="s">
        <v>176</v>
      </c>
      <c r="F105" s="123" t="s">
        <v>177</v>
      </c>
      <c r="G105" s="124" t="s">
        <v>150</v>
      </c>
      <c r="H105" s="125">
        <v>28</v>
      </c>
      <c r="I105" s="126"/>
      <c r="J105" s="126">
        <f>ROUND(I105*H105,2)</f>
        <v>0</v>
      </c>
      <c r="K105" s="123" t="s">
        <v>141</v>
      </c>
      <c r="L105" s="28"/>
      <c r="M105" s="127" t="s">
        <v>3</v>
      </c>
      <c r="N105" s="128" t="s">
        <v>39</v>
      </c>
      <c r="O105" s="129">
        <v>0.38900000000000001</v>
      </c>
      <c r="P105" s="129">
        <f>O105*H105</f>
        <v>10.891999999999999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142</v>
      </c>
      <c r="AT105" s="131" t="s">
        <v>137</v>
      </c>
      <c r="AU105" s="131" t="s">
        <v>75</v>
      </c>
      <c r="AY105" s="16" t="s">
        <v>136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6" t="s">
        <v>75</v>
      </c>
      <c r="BK105" s="132">
        <f>ROUND(I105*H105,2)</f>
        <v>0</v>
      </c>
      <c r="BL105" s="16" t="s">
        <v>142</v>
      </c>
      <c r="BM105" s="131" t="s">
        <v>178</v>
      </c>
    </row>
    <row r="106" spans="2:65" s="1" customFormat="1" ht="19.2">
      <c r="B106" s="28"/>
      <c r="D106" s="133" t="s">
        <v>144</v>
      </c>
      <c r="F106" s="134" t="s">
        <v>179</v>
      </c>
      <c r="L106" s="28"/>
      <c r="M106" s="135"/>
      <c r="T106" s="49"/>
      <c r="AT106" s="16" t="s">
        <v>144</v>
      </c>
      <c r="AU106" s="16" t="s">
        <v>75</v>
      </c>
    </row>
    <row r="107" spans="2:65" s="1" customFormat="1">
      <c r="B107" s="28"/>
      <c r="D107" s="136" t="s">
        <v>146</v>
      </c>
      <c r="F107" s="137" t="s">
        <v>180</v>
      </c>
      <c r="L107" s="28"/>
      <c r="M107" s="135"/>
      <c r="T107" s="49"/>
      <c r="AT107" s="16" t="s">
        <v>146</v>
      </c>
      <c r="AU107" s="16" t="s">
        <v>75</v>
      </c>
    </row>
    <row r="108" spans="2:65" s="1" customFormat="1" ht="21.75" customHeight="1">
      <c r="B108" s="120"/>
      <c r="C108" s="121" t="s">
        <v>181</v>
      </c>
      <c r="D108" s="121" t="s">
        <v>137</v>
      </c>
      <c r="E108" s="122" t="s">
        <v>182</v>
      </c>
      <c r="F108" s="123" t="s">
        <v>183</v>
      </c>
      <c r="G108" s="124" t="s">
        <v>150</v>
      </c>
      <c r="H108" s="125">
        <v>7</v>
      </c>
      <c r="I108" s="126"/>
      <c r="J108" s="126">
        <f>ROUND(I108*H108,2)</f>
        <v>0</v>
      </c>
      <c r="K108" s="123" t="s">
        <v>141</v>
      </c>
      <c r="L108" s="28"/>
      <c r="M108" s="127" t="s">
        <v>3</v>
      </c>
      <c r="N108" s="128" t="s">
        <v>39</v>
      </c>
      <c r="O108" s="129">
        <v>0.73399999999999999</v>
      </c>
      <c r="P108" s="129">
        <f>O108*H108</f>
        <v>5.1379999999999999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AR108" s="131" t="s">
        <v>142</v>
      </c>
      <c r="AT108" s="131" t="s">
        <v>137</v>
      </c>
      <c r="AU108" s="131" t="s">
        <v>75</v>
      </c>
      <c r="AY108" s="16" t="s">
        <v>136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6" t="s">
        <v>75</v>
      </c>
      <c r="BK108" s="132">
        <f>ROUND(I108*H108,2)</f>
        <v>0</v>
      </c>
      <c r="BL108" s="16" t="s">
        <v>142</v>
      </c>
      <c r="BM108" s="131" t="s">
        <v>184</v>
      </c>
    </row>
    <row r="109" spans="2:65" s="1" customFormat="1" ht="19.2">
      <c r="B109" s="28"/>
      <c r="D109" s="133" t="s">
        <v>144</v>
      </c>
      <c r="F109" s="134" t="s">
        <v>185</v>
      </c>
      <c r="L109" s="28"/>
      <c r="M109" s="135"/>
      <c r="T109" s="49"/>
      <c r="AT109" s="16" t="s">
        <v>144</v>
      </c>
      <c r="AU109" s="16" t="s">
        <v>75</v>
      </c>
    </row>
    <row r="110" spans="2:65" s="1" customFormat="1">
      <c r="B110" s="28"/>
      <c r="D110" s="136" t="s">
        <v>146</v>
      </c>
      <c r="F110" s="137" t="s">
        <v>186</v>
      </c>
      <c r="L110" s="28"/>
      <c r="M110" s="135"/>
      <c r="T110" s="49"/>
      <c r="AT110" s="16" t="s">
        <v>146</v>
      </c>
      <c r="AU110" s="16" t="s">
        <v>75</v>
      </c>
    </row>
    <row r="111" spans="2:65" s="1" customFormat="1" ht="21.75" customHeight="1">
      <c r="B111" s="120"/>
      <c r="C111" s="121" t="s">
        <v>187</v>
      </c>
      <c r="D111" s="121" t="s">
        <v>137</v>
      </c>
      <c r="E111" s="122" t="s">
        <v>188</v>
      </c>
      <c r="F111" s="123" t="s">
        <v>189</v>
      </c>
      <c r="G111" s="124" t="s">
        <v>150</v>
      </c>
      <c r="H111" s="125">
        <v>3</v>
      </c>
      <c r="I111" s="126"/>
      <c r="J111" s="126">
        <f>ROUND(I111*H111,2)</f>
        <v>0</v>
      </c>
      <c r="K111" s="123" t="s">
        <v>141</v>
      </c>
      <c r="L111" s="28"/>
      <c r="M111" s="127" t="s">
        <v>3</v>
      </c>
      <c r="N111" s="128" t="s">
        <v>39</v>
      </c>
      <c r="O111" s="129">
        <v>1.175</v>
      </c>
      <c r="P111" s="129">
        <f>O111*H111</f>
        <v>3.5250000000000004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142</v>
      </c>
      <c r="AT111" s="131" t="s">
        <v>137</v>
      </c>
      <c r="AU111" s="131" t="s">
        <v>75</v>
      </c>
      <c r="AY111" s="16" t="s">
        <v>136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75</v>
      </c>
      <c r="BK111" s="132">
        <f>ROUND(I111*H111,2)</f>
        <v>0</v>
      </c>
      <c r="BL111" s="16" t="s">
        <v>142</v>
      </c>
      <c r="BM111" s="131" t="s">
        <v>190</v>
      </c>
    </row>
    <row r="112" spans="2:65" s="1" customFormat="1" ht="19.2">
      <c r="B112" s="28"/>
      <c r="D112" s="133" t="s">
        <v>144</v>
      </c>
      <c r="F112" s="134" t="s">
        <v>191</v>
      </c>
      <c r="L112" s="28"/>
      <c r="M112" s="135"/>
      <c r="T112" s="49"/>
      <c r="AT112" s="16" t="s">
        <v>144</v>
      </c>
      <c r="AU112" s="16" t="s">
        <v>75</v>
      </c>
    </row>
    <row r="113" spans="2:65" s="1" customFormat="1">
      <c r="B113" s="28"/>
      <c r="D113" s="136" t="s">
        <v>146</v>
      </c>
      <c r="F113" s="137" t="s">
        <v>192</v>
      </c>
      <c r="L113" s="28"/>
      <c r="M113" s="135"/>
      <c r="T113" s="49"/>
      <c r="AT113" s="16" t="s">
        <v>146</v>
      </c>
      <c r="AU113" s="16" t="s">
        <v>75</v>
      </c>
    </row>
    <row r="114" spans="2:65" s="1" customFormat="1" ht="21.75" customHeight="1">
      <c r="B114" s="120"/>
      <c r="C114" s="121" t="s">
        <v>193</v>
      </c>
      <c r="D114" s="121" t="s">
        <v>137</v>
      </c>
      <c r="E114" s="122" t="s">
        <v>194</v>
      </c>
      <c r="F114" s="123" t="s">
        <v>195</v>
      </c>
      <c r="G114" s="124" t="s">
        <v>150</v>
      </c>
      <c r="H114" s="125">
        <v>4</v>
      </c>
      <c r="I114" s="126"/>
      <c r="J114" s="126">
        <f>ROUND(I114*H114,2)</f>
        <v>0</v>
      </c>
      <c r="K114" s="123" t="s">
        <v>141</v>
      </c>
      <c r="L114" s="28"/>
      <c r="M114" s="127" t="s">
        <v>3</v>
      </c>
      <c r="N114" s="128" t="s">
        <v>39</v>
      </c>
      <c r="O114" s="129">
        <v>1.8560000000000001</v>
      </c>
      <c r="P114" s="129">
        <f>O114*H114</f>
        <v>7.4240000000000004</v>
      </c>
      <c r="Q114" s="129">
        <v>0</v>
      </c>
      <c r="R114" s="129">
        <f>Q114*H114</f>
        <v>0</v>
      </c>
      <c r="S114" s="129">
        <v>0</v>
      </c>
      <c r="T114" s="130">
        <f>S114*H114</f>
        <v>0</v>
      </c>
      <c r="AR114" s="131" t="s">
        <v>142</v>
      </c>
      <c r="AT114" s="131" t="s">
        <v>137</v>
      </c>
      <c r="AU114" s="131" t="s">
        <v>75</v>
      </c>
      <c r="AY114" s="16" t="s">
        <v>136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6" t="s">
        <v>75</v>
      </c>
      <c r="BK114" s="132">
        <f>ROUND(I114*H114,2)</f>
        <v>0</v>
      </c>
      <c r="BL114" s="16" t="s">
        <v>142</v>
      </c>
      <c r="BM114" s="131" t="s">
        <v>196</v>
      </c>
    </row>
    <row r="115" spans="2:65" s="1" customFormat="1" ht="19.2">
      <c r="B115" s="28"/>
      <c r="D115" s="133" t="s">
        <v>144</v>
      </c>
      <c r="F115" s="134" t="s">
        <v>197</v>
      </c>
      <c r="L115" s="28"/>
      <c r="M115" s="135"/>
      <c r="T115" s="49"/>
      <c r="AT115" s="16" t="s">
        <v>144</v>
      </c>
      <c r="AU115" s="16" t="s">
        <v>75</v>
      </c>
    </row>
    <row r="116" spans="2:65" s="1" customFormat="1">
      <c r="B116" s="28"/>
      <c r="D116" s="136" t="s">
        <v>146</v>
      </c>
      <c r="F116" s="137" t="s">
        <v>198</v>
      </c>
      <c r="L116" s="28"/>
      <c r="M116" s="135"/>
      <c r="T116" s="49"/>
      <c r="AT116" s="16" t="s">
        <v>146</v>
      </c>
      <c r="AU116" s="16" t="s">
        <v>75</v>
      </c>
    </row>
    <row r="117" spans="2:65" s="1" customFormat="1" ht="21.75" customHeight="1">
      <c r="B117" s="120"/>
      <c r="C117" s="121" t="s">
        <v>199</v>
      </c>
      <c r="D117" s="121" t="s">
        <v>137</v>
      </c>
      <c r="E117" s="122" t="s">
        <v>200</v>
      </c>
      <c r="F117" s="123" t="s">
        <v>201</v>
      </c>
      <c r="G117" s="124" t="s">
        <v>150</v>
      </c>
      <c r="H117" s="125">
        <v>2</v>
      </c>
      <c r="I117" s="126"/>
      <c r="J117" s="126">
        <f>ROUND(I117*H117,2)</f>
        <v>0</v>
      </c>
      <c r="K117" s="123" t="s">
        <v>141</v>
      </c>
      <c r="L117" s="28"/>
      <c r="M117" s="127" t="s">
        <v>3</v>
      </c>
      <c r="N117" s="128" t="s">
        <v>39</v>
      </c>
      <c r="O117" s="129">
        <v>2.5299999999999998</v>
      </c>
      <c r="P117" s="129">
        <f>O117*H117</f>
        <v>5.0599999999999996</v>
      </c>
      <c r="Q117" s="129">
        <v>0</v>
      </c>
      <c r="R117" s="129">
        <f>Q117*H117</f>
        <v>0</v>
      </c>
      <c r="S117" s="129">
        <v>0</v>
      </c>
      <c r="T117" s="130">
        <f>S117*H117</f>
        <v>0</v>
      </c>
      <c r="AR117" s="131" t="s">
        <v>142</v>
      </c>
      <c r="AT117" s="131" t="s">
        <v>137</v>
      </c>
      <c r="AU117" s="131" t="s">
        <v>75</v>
      </c>
      <c r="AY117" s="16" t="s">
        <v>136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75</v>
      </c>
      <c r="BK117" s="132">
        <f>ROUND(I117*H117,2)</f>
        <v>0</v>
      </c>
      <c r="BL117" s="16" t="s">
        <v>142</v>
      </c>
      <c r="BM117" s="131" t="s">
        <v>202</v>
      </c>
    </row>
    <row r="118" spans="2:65" s="1" customFormat="1" ht="19.2">
      <c r="B118" s="28"/>
      <c r="D118" s="133" t="s">
        <v>144</v>
      </c>
      <c r="F118" s="134" t="s">
        <v>203</v>
      </c>
      <c r="L118" s="28"/>
      <c r="M118" s="135"/>
      <c r="T118" s="49"/>
      <c r="AT118" s="16" t="s">
        <v>144</v>
      </c>
      <c r="AU118" s="16" t="s">
        <v>75</v>
      </c>
    </row>
    <row r="119" spans="2:65" s="1" customFormat="1">
      <c r="B119" s="28"/>
      <c r="D119" s="136" t="s">
        <v>146</v>
      </c>
      <c r="F119" s="137" t="s">
        <v>204</v>
      </c>
      <c r="L119" s="28"/>
      <c r="M119" s="135"/>
      <c r="T119" s="49"/>
      <c r="AT119" s="16" t="s">
        <v>146</v>
      </c>
      <c r="AU119" s="16" t="s">
        <v>75</v>
      </c>
    </row>
    <row r="120" spans="2:65" s="1" customFormat="1" ht="24.15" customHeight="1">
      <c r="B120" s="120"/>
      <c r="C120" s="121" t="s">
        <v>205</v>
      </c>
      <c r="D120" s="121" t="s">
        <v>137</v>
      </c>
      <c r="E120" s="122" t="s">
        <v>206</v>
      </c>
      <c r="F120" s="123" t="s">
        <v>207</v>
      </c>
      <c r="G120" s="124" t="s">
        <v>150</v>
      </c>
      <c r="H120" s="125">
        <v>28</v>
      </c>
      <c r="I120" s="126"/>
      <c r="J120" s="126">
        <f>ROUND(I120*H120,2)</f>
        <v>0</v>
      </c>
      <c r="K120" s="123" t="s">
        <v>141</v>
      </c>
      <c r="L120" s="28"/>
      <c r="M120" s="127" t="s">
        <v>3</v>
      </c>
      <c r="N120" s="128" t="s">
        <v>39</v>
      </c>
      <c r="O120" s="129">
        <v>5.7000000000000002E-2</v>
      </c>
      <c r="P120" s="129">
        <f>O120*H120</f>
        <v>1.5960000000000001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AR120" s="131" t="s">
        <v>142</v>
      </c>
      <c r="AT120" s="131" t="s">
        <v>137</v>
      </c>
      <c r="AU120" s="131" t="s">
        <v>75</v>
      </c>
      <c r="AY120" s="16" t="s">
        <v>136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75</v>
      </c>
      <c r="BK120" s="132">
        <f>ROUND(I120*H120,2)</f>
        <v>0</v>
      </c>
      <c r="BL120" s="16" t="s">
        <v>142</v>
      </c>
      <c r="BM120" s="131" t="s">
        <v>208</v>
      </c>
    </row>
    <row r="121" spans="2:65" s="1" customFormat="1" ht="28.8">
      <c r="B121" s="28"/>
      <c r="D121" s="133" t="s">
        <v>144</v>
      </c>
      <c r="F121" s="134" t="s">
        <v>209</v>
      </c>
      <c r="L121" s="28"/>
      <c r="M121" s="135"/>
      <c r="T121" s="49"/>
      <c r="AT121" s="16" t="s">
        <v>144</v>
      </c>
      <c r="AU121" s="16" t="s">
        <v>75</v>
      </c>
    </row>
    <row r="122" spans="2:65" s="1" customFormat="1">
      <c r="B122" s="28"/>
      <c r="D122" s="136" t="s">
        <v>146</v>
      </c>
      <c r="F122" s="137" t="s">
        <v>210</v>
      </c>
      <c r="L122" s="28"/>
      <c r="M122" s="135"/>
      <c r="T122" s="49"/>
      <c r="AT122" s="16" t="s">
        <v>146</v>
      </c>
      <c r="AU122" s="16" t="s">
        <v>75</v>
      </c>
    </row>
    <row r="123" spans="2:65" s="1" customFormat="1" ht="24.15" customHeight="1">
      <c r="B123" s="120"/>
      <c r="C123" s="121" t="s">
        <v>211</v>
      </c>
      <c r="D123" s="121" t="s">
        <v>137</v>
      </c>
      <c r="E123" s="122" t="s">
        <v>212</v>
      </c>
      <c r="F123" s="123" t="s">
        <v>213</v>
      </c>
      <c r="G123" s="124" t="s">
        <v>150</v>
      </c>
      <c r="H123" s="125">
        <v>7</v>
      </c>
      <c r="I123" s="126"/>
      <c r="J123" s="126">
        <f>ROUND(I123*H123,2)</f>
        <v>0</v>
      </c>
      <c r="K123" s="123" t="s">
        <v>141</v>
      </c>
      <c r="L123" s="28"/>
      <c r="M123" s="127" t="s">
        <v>3</v>
      </c>
      <c r="N123" s="128" t="s">
        <v>39</v>
      </c>
      <c r="O123" s="129">
        <v>0.314</v>
      </c>
      <c r="P123" s="129">
        <f>O123*H123</f>
        <v>2.198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142</v>
      </c>
      <c r="AT123" s="131" t="s">
        <v>137</v>
      </c>
      <c r="AU123" s="131" t="s">
        <v>75</v>
      </c>
      <c r="AY123" s="16" t="s">
        <v>136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6" t="s">
        <v>75</v>
      </c>
      <c r="BK123" s="132">
        <f>ROUND(I123*H123,2)</f>
        <v>0</v>
      </c>
      <c r="BL123" s="16" t="s">
        <v>142</v>
      </c>
      <c r="BM123" s="131" t="s">
        <v>214</v>
      </c>
    </row>
    <row r="124" spans="2:65" s="1" customFormat="1" ht="28.8">
      <c r="B124" s="28"/>
      <c r="D124" s="133" t="s">
        <v>144</v>
      </c>
      <c r="F124" s="134" t="s">
        <v>215</v>
      </c>
      <c r="L124" s="28"/>
      <c r="M124" s="135"/>
      <c r="T124" s="49"/>
      <c r="AT124" s="16" t="s">
        <v>144</v>
      </c>
      <c r="AU124" s="16" t="s">
        <v>75</v>
      </c>
    </row>
    <row r="125" spans="2:65" s="1" customFormat="1">
      <c r="B125" s="28"/>
      <c r="D125" s="136" t="s">
        <v>146</v>
      </c>
      <c r="F125" s="137" t="s">
        <v>216</v>
      </c>
      <c r="L125" s="28"/>
      <c r="M125" s="135"/>
      <c r="T125" s="49"/>
      <c r="AT125" s="16" t="s">
        <v>146</v>
      </c>
      <c r="AU125" s="16" t="s">
        <v>75</v>
      </c>
    </row>
    <row r="126" spans="2:65" s="1" customFormat="1" ht="24.15" customHeight="1">
      <c r="B126" s="120"/>
      <c r="C126" s="121" t="s">
        <v>217</v>
      </c>
      <c r="D126" s="121" t="s">
        <v>137</v>
      </c>
      <c r="E126" s="122" t="s">
        <v>218</v>
      </c>
      <c r="F126" s="123" t="s">
        <v>219</v>
      </c>
      <c r="G126" s="124" t="s">
        <v>150</v>
      </c>
      <c r="H126" s="125">
        <v>3</v>
      </c>
      <c r="I126" s="126"/>
      <c r="J126" s="126">
        <f>ROUND(I126*H126,2)</f>
        <v>0</v>
      </c>
      <c r="K126" s="123" t="s">
        <v>141</v>
      </c>
      <c r="L126" s="28"/>
      <c r="M126" s="127" t="s">
        <v>3</v>
      </c>
      <c r="N126" s="128" t="s">
        <v>39</v>
      </c>
      <c r="O126" s="129">
        <v>0.84699999999999998</v>
      </c>
      <c r="P126" s="129">
        <f>O126*H126</f>
        <v>2.5409999999999999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75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75</v>
      </c>
      <c r="BK126" s="132">
        <f>ROUND(I126*H126,2)</f>
        <v>0</v>
      </c>
      <c r="BL126" s="16" t="s">
        <v>142</v>
      </c>
      <c r="BM126" s="131" t="s">
        <v>220</v>
      </c>
    </row>
    <row r="127" spans="2:65" s="1" customFormat="1" ht="28.8">
      <c r="B127" s="28"/>
      <c r="D127" s="133" t="s">
        <v>144</v>
      </c>
      <c r="F127" s="134" t="s">
        <v>221</v>
      </c>
      <c r="L127" s="28"/>
      <c r="M127" s="135"/>
      <c r="T127" s="49"/>
      <c r="AT127" s="16" t="s">
        <v>144</v>
      </c>
      <c r="AU127" s="16" t="s">
        <v>75</v>
      </c>
    </row>
    <row r="128" spans="2:65" s="1" customFormat="1">
      <c r="B128" s="28"/>
      <c r="D128" s="136" t="s">
        <v>146</v>
      </c>
      <c r="F128" s="137" t="s">
        <v>222</v>
      </c>
      <c r="L128" s="28"/>
      <c r="M128" s="135"/>
      <c r="T128" s="49"/>
      <c r="AT128" s="16" t="s">
        <v>146</v>
      </c>
      <c r="AU128" s="16" t="s">
        <v>75</v>
      </c>
    </row>
    <row r="129" spans="2:65" s="1" customFormat="1" ht="24.15" customHeight="1">
      <c r="B129" s="120"/>
      <c r="C129" s="121" t="s">
        <v>9</v>
      </c>
      <c r="D129" s="121" t="s">
        <v>137</v>
      </c>
      <c r="E129" s="122" t="s">
        <v>223</v>
      </c>
      <c r="F129" s="123" t="s">
        <v>224</v>
      </c>
      <c r="G129" s="124" t="s">
        <v>150</v>
      </c>
      <c r="H129" s="125">
        <v>4</v>
      </c>
      <c r="I129" s="126"/>
      <c r="J129" s="126">
        <f>ROUND(I129*H129,2)</f>
        <v>0</v>
      </c>
      <c r="K129" s="123" t="s">
        <v>141</v>
      </c>
      <c r="L129" s="28"/>
      <c r="M129" s="127" t="s">
        <v>3</v>
      </c>
      <c r="N129" s="128" t="s">
        <v>39</v>
      </c>
      <c r="O129" s="129">
        <v>1.306</v>
      </c>
      <c r="P129" s="129">
        <f>O129*H129</f>
        <v>5.2240000000000002</v>
      </c>
      <c r="Q129" s="129">
        <v>0</v>
      </c>
      <c r="R129" s="129">
        <f>Q129*H129</f>
        <v>0</v>
      </c>
      <c r="S129" s="129">
        <v>0</v>
      </c>
      <c r="T129" s="130">
        <f>S129*H129</f>
        <v>0</v>
      </c>
      <c r="AR129" s="131" t="s">
        <v>142</v>
      </c>
      <c r="AT129" s="131" t="s">
        <v>137</v>
      </c>
      <c r="AU129" s="131" t="s">
        <v>75</v>
      </c>
      <c r="AY129" s="16" t="s">
        <v>136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6" t="s">
        <v>75</v>
      </c>
      <c r="BK129" s="132">
        <f>ROUND(I129*H129,2)</f>
        <v>0</v>
      </c>
      <c r="BL129" s="16" t="s">
        <v>142</v>
      </c>
      <c r="BM129" s="131" t="s">
        <v>225</v>
      </c>
    </row>
    <row r="130" spans="2:65" s="1" customFormat="1" ht="28.8">
      <c r="B130" s="28"/>
      <c r="D130" s="133" t="s">
        <v>144</v>
      </c>
      <c r="F130" s="134" t="s">
        <v>226</v>
      </c>
      <c r="L130" s="28"/>
      <c r="M130" s="135"/>
      <c r="T130" s="49"/>
      <c r="AT130" s="16" t="s">
        <v>144</v>
      </c>
      <c r="AU130" s="16" t="s">
        <v>75</v>
      </c>
    </row>
    <row r="131" spans="2:65" s="1" customFormat="1">
      <c r="B131" s="28"/>
      <c r="D131" s="136" t="s">
        <v>146</v>
      </c>
      <c r="F131" s="137" t="s">
        <v>227</v>
      </c>
      <c r="L131" s="28"/>
      <c r="M131" s="135"/>
      <c r="T131" s="49"/>
      <c r="AT131" s="16" t="s">
        <v>146</v>
      </c>
      <c r="AU131" s="16" t="s">
        <v>75</v>
      </c>
    </row>
    <row r="132" spans="2:65" s="1" customFormat="1" ht="24.15" customHeight="1">
      <c r="B132" s="120"/>
      <c r="C132" s="121" t="s">
        <v>228</v>
      </c>
      <c r="D132" s="121" t="s">
        <v>137</v>
      </c>
      <c r="E132" s="122" t="s">
        <v>229</v>
      </c>
      <c r="F132" s="123" t="s">
        <v>230</v>
      </c>
      <c r="G132" s="124" t="s">
        <v>150</v>
      </c>
      <c r="H132" s="125">
        <v>28</v>
      </c>
      <c r="I132" s="126"/>
      <c r="J132" s="126">
        <f>ROUND(I132*H132,2)</f>
        <v>0</v>
      </c>
      <c r="K132" s="123" t="s">
        <v>141</v>
      </c>
      <c r="L132" s="28"/>
      <c r="M132" s="127" t="s">
        <v>3</v>
      </c>
      <c r="N132" s="128" t="s">
        <v>39</v>
      </c>
      <c r="O132" s="129">
        <v>0.62</v>
      </c>
      <c r="P132" s="129">
        <f>O132*H132</f>
        <v>17.36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142</v>
      </c>
      <c r="AT132" s="131" t="s">
        <v>137</v>
      </c>
      <c r="AU132" s="131" t="s">
        <v>75</v>
      </c>
      <c r="AY132" s="16" t="s">
        <v>136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75</v>
      </c>
      <c r="BK132" s="132">
        <f>ROUND(I132*H132,2)</f>
        <v>0</v>
      </c>
      <c r="BL132" s="16" t="s">
        <v>142</v>
      </c>
      <c r="BM132" s="131" t="s">
        <v>231</v>
      </c>
    </row>
    <row r="133" spans="2:65" s="1" customFormat="1" ht="28.8">
      <c r="B133" s="28"/>
      <c r="D133" s="133" t="s">
        <v>144</v>
      </c>
      <c r="F133" s="134" t="s">
        <v>232</v>
      </c>
      <c r="L133" s="28"/>
      <c r="M133" s="135"/>
      <c r="T133" s="49"/>
      <c r="AT133" s="16" t="s">
        <v>144</v>
      </c>
      <c r="AU133" s="16" t="s">
        <v>75</v>
      </c>
    </row>
    <row r="134" spans="2:65" s="1" customFormat="1">
      <c r="B134" s="28"/>
      <c r="D134" s="136" t="s">
        <v>146</v>
      </c>
      <c r="F134" s="137" t="s">
        <v>233</v>
      </c>
      <c r="L134" s="28"/>
      <c r="M134" s="135"/>
      <c r="T134" s="49"/>
      <c r="AT134" s="16" t="s">
        <v>146</v>
      </c>
      <c r="AU134" s="16" t="s">
        <v>75</v>
      </c>
    </row>
    <row r="135" spans="2:65" s="1" customFormat="1" ht="24.15" customHeight="1">
      <c r="B135" s="120"/>
      <c r="C135" s="121" t="s">
        <v>234</v>
      </c>
      <c r="D135" s="121" t="s">
        <v>137</v>
      </c>
      <c r="E135" s="122" t="s">
        <v>235</v>
      </c>
      <c r="F135" s="123" t="s">
        <v>236</v>
      </c>
      <c r="G135" s="124" t="s">
        <v>150</v>
      </c>
      <c r="H135" s="125">
        <v>7</v>
      </c>
      <c r="I135" s="126"/>
      <c r="J135" s="126">
        <f>ROUND(I135*H135,2)</f>
        <v>0</v>
      </c>
      <c r="K135" s="123" t="s">
        <v>141</v>
      </c>
      <c r="L135" s="28"/>
      <c r="M135" s="127" t="s">
        <v>3</v>
      </c>
      <c r="N135" s="128" t="s">
        <v>39</v>
      </c>
      <c r="O135" s="129">
        <v>1.24</v>
      </c>
      <c r="P135" s="129">
        <f>O135*H135</f>
        <v>8.68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AR135" s="131" t="s">
        <v>142</v>
      </c>
      <c r="AT135" s="131" t="s">
        <v>137</v>
      </c>
      <c r="AU135" s="131" t="s">
        <v>75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75</v>
      </c>
      <c r="BK135" s="132">
        <f>ROUND(I135*H135,2)</f>
        <v>0</v>
      </c>
      <c r="BL135" s="16" t="s">
        <v>142</v>
      </c>
      <c r="BM135" s="131" t="s">
        <v>237</v>
      </c>
    </row>
    <row r="136" spans="2:65" s="1" customFormat="1" ht="28.8">
      <c r="B136" s="28"/>
      <c r="D136" s="133" t="s">
        <v>144</v>
      </c>
      <c r="F136" s="134" t="s">
        <v>238</v>
      </c>
      <c r="L136" s="28"/>
      <c r="M136" s="135"/>
      <c r="T136" s="49"/>
      <c r="AT136" s="16" t="s">
        <v>144</v>
      </c>
      <c r="AU136" s="16" t="s">
        <v>75</v>
      </c>
    </row>
    <row r="137" spans="2:65" s="1" customFormat="1">
      <c r="B137" s="28"/>
      <c r="D137" s="136" t="s">
        <v>146</v>
      </c>
      <c r="F137" s="137" t="s">
        <v>239</v>
      </c>
      <c r="L137" s="28"/>
      <c r="M137" s="135"/>
      <c r="T137" s="49"/>
      <c r="AT137" s="16" t="s">
        <v>146</v>
      </c>
      <c r="AU137" s="16" t="s">
        <v>75</v>
      </c>
    </row>
    <row r="138" spans="2:65" s="1" customFormat="1" ht="24.15" customHeight="1">
      <c r="B138" s="120"/>
      <c r="C138" s="121" t="s">
        <v>240</v>
      </c>
      <c r="D138" s="121" t="s">
        <v>137</v>
      </c>
      <c r="E138" s="122" t="s">
        <v>241</v>
      </c>
      <c r="F138" s="123" t="s">
        <v>242</v>
      </c>
      <c r="G138" s="124" t="s">
        <v>150</v>
      </c>
      <c r="H138" s="125">
        <v>3</v>
      </c>
      <c r="I138" s="126"/>
      <c r="J138" s="126">
        <f>ROUND(I138*H138,2)</f>
        <v>0</v>
      </c>
      <c r="K138" s="123" t="s">
        <v>141</v>
      </c>
      <c r="L138" s="28"/>
      <c r="M138" s="127" t="s">
        <v>3</v>
      </c>
      <c r="N138" s="128" t="s">
        <v>39</v>
      </c>
      <c r="O138" s="129">
        <v>2.7829999999999999</v>
      </c>
      <c r="P138" s="129">
        <f>O138*H138</f>
        <v>8.3490000000000002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142</v>
      </c>
      <c r="AT138" s="131" t="s">
        <v>137</v>
      </c>
      <c r="AU138" s="131" t="s">
        <v>75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75</v>
      </c>
      <c r="BK138" s="132">
        <f>ROUND(I138*H138,2)</f>
        <v>0</v>
      </c>
      <c r="BL138" s="16" t="s">
        <v>142</v>
      </c>
      <c r="BM138" s="131" t="s">
        <v>243</v>
      </c>
    </row>
    <row r="139" spans="2:65" s="1" customFormat="1" ht="28.8">
      <c r="B139" s="28"/>
      <c r="D139" s="133" t="s">
        <v>144</v>
      </c>
      <c r="F139" s="134" t="s">
        <v>244</v>
      </c>
      <c r="L139" s="28"/>
      <c r="M139" s="135"/>
      <c r="T139" s="49"/>
      <c r="AT139" s="16" t="s">
        <v>144</v>
      </c>
      <c r="AU139" s="16" t="s">
        <v>75</v>
      </c>
    </row>
    <row r="140" spans="2:65" s="1" customFormat="1">
      <c r="B140" s="28"/>
      <c r="D140" s="136" t="s">
        <v>146</v>
      </c>
      <c r="F140" s="137" t="s">
        <v>245</v>
      </c>
      <c r="L140" s="28"/>
      <c r="M140" s="135"/>
      <c r="T140" s="49"/>
      <c r="AT140" s="16" t="s">
        <v>146</v>
      </c>
      <c r="AU140" s="16" t="s">
        <v>75</v>
      </c>
    </row>
    <row r="141" spans="2:65" s="1" customFormat="1" ht="24.15" customHeight="1">
      <c r="B141" s="120"/>
      <c r="C141" s="121" t="s">
        <v>246</v>
      </c>
      <c r="D141" s="121" t="s">
        <v>137</v>
      </c>
      <c r="E141" s="122" t="s">
        <v>247</v>
      </c>
      <c r="F141" s="123" t="s">
        <v>248</v>
      </c>
      <c r="G141" s="124" t="s">
        <v>150</v>
      </c>
      <c r="H141" s="125">
        <v>4</v>
      </c>
      <c r="I141" s="126"/>
      <c r="J141" s="126">
        <f>ROUND(I141*H141,2)</f>
        <v>0</v>
      </c>
      <c r="K141" s="123" t="s">
        <v>141</v>
      </c>
      <c r="L141" s="28"/>
      <c r="M141" s="127" t="s">
        <v>3</v>
      </c>
      <c r="N141" s="128" t="s">
        <v>39</v>
      </c>
      <c r="O141" s="129">
        <v>4.8390000000000004</v>
      </c>
      <c r="P141" s="129">
        <f>O141*H141</f>
        <v>19.356000000000002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75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75</v>
      </c>
      <c r="BK141" s="132">
        <f>ROUND(I141*H141,2)</f>
        <v>0</v>
      </c>
      <c r="BL141" s="16" t="s">
        <v>142</v>
      </c>
      <c r="BM141" s="131" t="s">
        <v>249</v>
      </c>
    </row>
    <row r="142" spans="2:65" s="1" customFormat="1" ht="28.8">
      <c r="B142" s="28"/>
      <c r="D142" s="133" t="s">
        <v>144</v>
      </c>
      <c r="F142" s="134" t="s">
        <v>250</v>
      </c>
      <c r="L142" s="28"/>
      <c r="M142" s="135"/>
      <c r="T142" s="49"/>
      <c r="AT142" s="16" t="s">
        <v>144</v>
      </c>
      <c r="AU142" s="16" t="s">
        <v>75</v>
      </c>
    </row>
    <row r="143" spans="2:65" s="1" customFormat="1">
      <c r="B143" s="28"/>
      <c r="D143" s="136" t="s">
        <v>146</v>
      </c>
      <c r="F143" s="137" t="s">
        <v>251</v>
      </c>
      <c r="L143" s="28"/>
      <c r="M143" s="135"/>
      <c r="T143" s="49"/>
      <c r="AT143" s="16" t="s">
        <v>146</v>
      </c>
      <c r="AU143" s="16" t="s">
        <v>75</v>
      </c>
    </row>
    <row r="144" spans="2:65" s="1" customFormat="1" ht="24.15" customHeight="1">
      <c r="B144" s="120"/>
      <c r="C144" s="121" t="s">
        <v>252</v>
      </c>
      <c r="D144" s="121" t="s">
        <v>137</v>
      </c>
      <c r="E144" s="122" t="s">
        <v>253</v>
      </c>
      <c r="F144" s="123" t="s">
        <v>254</v>
      </c>
      <c r="G144" s="124" t="s">
        <v>150</v>
      </c>
      <c r="H144" s="125">
        <v>28</v>
      </c>
      <c r="I144" s="126"/>
      <c r="J144" s="126">
        <f>ROUND(I144*H144,2)</f>
        <v>0</v>
      </c>
      <c r="K144" s="123" t="s">
        <v>141</v>
      </c>
      <c r="L144" s="28"/>
      <c r="M144" s="127" t="s">
        <v>3</v>
      </c>
      <c r="N144" s="128" t="s">
        <v>39</v>
      </c>
      <c r="O144" s="129">
        <v>0.1</v>
      </c>
      <c r="P144" s="129">
        <f>O144*H144</f>
        <v>2.8000000000000003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142</v>
      </c>
      <c r="AT144" s="131" t="s">
        <v>137</v>
      </c>
      <c r="AU144" s="131" t="s">
        <v>75</v>
      </c>
      <c r="AY144" s="16" t="s">
        <v>136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75</v>
      </c>
      <c r="BK144" s="132">
        <f>ROUND(I144*H144,2)</f>
        <v>0</v>
      </c>
      <c r="BL144" s="16" t="s">
        <v>142</v>
      </c>
      <c r="BM144" s="131" t="s">
        <v>255</v>
      </c>
    </row>
    <row r="145" spans="2:65" s="1" customFormat="1" ht="28.8">
      <c r="B145" s="28"/>
      <c r="D145" s="133" t="s">
        <v>144</v>
      </c>
      <c r="F145" s="134" t="s">
        <v>256</v>
      </c>
      <c r="L145" s="28"/>
      <c r="M145" s="135"/>
      <c r="T145" s="49"/>
      <c r="AT145" s="16" t="s">
        <v>144</v>
      </c>
      <c r="AU145" s="16" t="s">
        <v>75</v>
      </c>
    </row>
    <row r="146" spans="2:65" s="1" customFormat="1">
      <c r="B146" s="28"/>
      <c r="D146" s="136" t="s">
        <v>146</v>
      </c>
      <c r="F146" s="137" t="s">
        <v>257</v>
      </c>
      <c r="L146" s="28"/>
      <c r="M146" s="135"/>
      <c r="T146" s="49"/>
      <c r="AT146" s="16" t="s">
        <v>146</v>
      </c>
      <c r="AU146" s="16" t="s">
        <v>75</v>
      </c>
    </row>
    <row r="147" spans="2:65" s="1" customFormat="1" ht="24.15" customHeight="1">
      <c r="B147" s="120"/>
      <c r="C147" s="121" t="s">
        <v>8</v>
      </c>
      <c r="D147" s="121" t="s">
        <v>137</v>
      </c>
      <c r="E147" s="122" t="s">
        <v>258</v>
      </c>
      <c r="F147" s="123" t="s">
        <v>259</v>
      </c>
      <c r="G147" s="124" t="s">
        <v>150</v>
      </c>
      <c r="H147" s="125">
        <v>7</v>
      </c>
      <c r="I147" s="126"/>
      <c r="J147" s="126">
        <f>ROUND(I147*H147,2)</f>
        <v>0</v>
      </c>
      <c r="K147" s="123" t="s">
        <v>141</v>
      </c>
      <c r="L147" s="28"/>
      <c r="M147" s="127" t="s">
        <v>3</v>
      </c>
      <c r="N147" s="128" t="s">
        <v>39</v>
      </c>
      <c r="O147" s="129">
        <v>0.44400000000000001</v>
      </c>
      <c r="P147" s="129">
        <f>O147*H147</f>
        <v>3.1080000000000001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142</v>
      </c>
      <c r="AT147" s="131" t="s">
        <v>137</v>
      </c>
      <c r="AU147" s="131" t="s">
        <v>75</v>
      </c>
      <c r="AY147" s="16" t="s">
        <v>136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6" t="s">
        <v>75</v>
      </c>
      <c r="BK147" s="132">
        <f>ROUND(I147*H147,2)</f>
        <v>0</v>
      </c>
      <c r="BL147" s="16" t="s">
        <v>142</v>
      </c>
      <c r="BM147" s="131" t="s">
        <v>260</v>
      </c>
    </row>
    <row r="148" spans="2:65" s="1" customFormat="1" ht="28.8">
      <c r="B148" s="28"/>
      <c r="D148" s="133" t="s">
        <v>144</v>
      </c>
      <c r="F148" s="134" t="s">
        <v>261</v>
      </c>
      <c r="L148" s="28"/>
      <c r="M148" s="135"/>
      <c r="T148" s="49"/>
      <c r="AT148" s="16" t="s">
        <v>144</v>
      </c>
      <c r="AU148" s="16" t="s">
        <v>75</v>
      </c>
    </row>
    <row r="149" spans="2:65" s="1" customFormat="1">
      <c r="B149" s="28"/>
      <c r="D149" s="136" t="s">
        <v>146</v>
      </c>
      <c r="F149" s="137" t="s">
        <v>262</v>
      </c>
      <c r="L149" s="28"/>
      <c r="M149" s="135"/>
      <c r="T149" s="49"/>
      <c r="AT149" s="16" t="s">
        <v>146</v>
      </c>
      <c r="AU149" s="16" t="s">
        <v>75</v>
      </c>
    </row>
    <row r="150" spans="2:65" s="1" customFormat="1" ht="24.15" customHeight="1">
      <c r="B150" s="120"/>
      <c r="C150" s="121" t="s">
        <v>263</v>
      </c>
      <c r="D150" s="121" t="s">
        <v>137</v>
      </c>
      <c r="E150" s="122" t="s">
        <v>264</v>
      </c>
      <c r="F150" s="123" t="s">
        <v>265</v>
      </c>
      <c r="G150" s="124" t="s">
        <v>150</v>
      </c>
      <c r="H150" s="125">
        <v>3</v>
      </c>
      <c r="I150" s="126"/>
      <c r="J150" s="126">
        <f>ROUND(I150*H150,2)</f>
        <v>0</v>
      </c>
      <c r="K150" s="123" t="s">
        <v>141</v>
      </c>
      <c r="L150" s="28"/>
      <c r="M150" s="127" t="s">
        <v>3</v>
      </c>
      <c r="N150" s="128" t="s">
        <v>39</v>
      </c>
      <c r="O150" s="129">
        <v>0.78600000000000003</v>
      </c>
      <c r="P150" s="129">
        <f>O150*H150</f>
        <v>2.3580000000000001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142</v>
      </c>
      <c r="AT150" s="131" t="s">
        <v>137</v>
      </c>
      <c r="AU150" s="131" t="s">
        <v>75</v>
      </c>
      <c r="AY150" s="16" t="s">
        <v>136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75</v>
      </c>
      <c r="BK150" s="132">
        <f>ROUND(I150*H150,2)</f>
        <v>0</v>
      </c>
      <c r="BL150" s="16" t="s">
        <v>142</v>
      </c>
      <c r="BM150" s="131" t="s">
        <v>266</v>
      </c>
    </row>
    <row r="151" spans="2:65" s="1" customFormat="1" ht="28.8">
      <c r="B151" s="28"/>
      <c r="D151" s="133" t="s">
        <v>144</v>
      </c>
      <c r="F151" s="134" t="s">
        <v>267</v>
      </c>
      <c r="L151" s="28"/>
      <c r="M151" s="135"/>
      <c r="T151" s="49"/>
      <c r="AT151" s="16" t="s">
        <v>144</v>
      </c>
      <c r="AU151" s="16" t="s">
        <v>75</v>
      </c>
    </row>
    <row r="152" spans="2:65" s="1" customFormat="1">
      <c r="B152" s="28"/>
      <c r="D152" s="136" t="s">
        <v>146</v>
      </c>
      <c r="F152" s="137" t="s">
        <v>268</v>
      </c>
      <c r="L152" s="28"/>
      <c r="M152" s="135"/>
      <c r="T152" s="49"/>
      <c r="AT152" s="16" t="s">
        <v>146</v>
      </c>
      <c r="AU152" s="16" t="s">
        <v>75</v>
      </c>
    </row>
    <row r="153" spans="2:65" s="1" customFormat="1" ht="24.15" customHeight="1">
      <c r="B153" s="120"/>
      <c r="C153" s="121" t="s">
        <v>269</v>
      </c>
      <c r="D153" s="121" t="s">
        <v>137</v>
      </c>
      <c r="E153" s="122" t="s">
        <v>270</v>
      </c>
      <c r="F153" s="123" t="s">
        <v>271</v>
      </c>
      <c r="G153" s="124" t="s">
        <v>150</v>
      </c>
      <c r="H153" s="125">
        <v>4</v>
      </c>
      <c r="I153" s="126"/>
      <c r="J153" s="126">
        <f>ROUND(I153*H153,2)</f>
        <v>0</v>
      </c>
      <c r="K153" s="123" t="s">
        <v>141</v>
      </c>
      <c r="L153" s="28"/>
      <c r="M153" s="127" t="s">
        <v>3</v>
      </c>
      <c r="N153" s="128" t="s">
        <v>39</v>
      </c>
      <c r="O153" s="129">
        <v>0.96199999999999997</v>
      </c>
      <c r="P153" s="129">
        <f>O153*H153</f>
        <v>3.8479999999999999</v>
      </c>
      <c r="Q153" s="129">
        <v>0</v>
      </c>
      <c r="R153" s="129">
        <f>Q153*H153</f>
        <v>0</v>
      </c>
      <c r="S153" s="129">
        <v>0</v>
      </c>
      <c r="T153" s="130">
        <f>S153*H153</f>
        <v>0</v>
      </c>
      <c r="AR153" s="131" t="s">
        <v>142</v>
      </c>
      <c r="AT153" s="131" t="s">
        <v>137</v>
      </c>
      <c r="AU153" s="131" t="s">
        <v>75</v>
      </c>
      <c r="AY153" s="16" t="s">
        <v>136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6" t="s">
        <v>75</v>
      </c>
      <c r="BK153" s="132">
        <f>ROUND(I153*H153,2)</f>
        <v>0</v>
      </c>
      <c r="BL153" s="16" t="s">
        <v>142</v>
      </c>
      <c r="BM153" s="131" t="s">
        <v>272</v>
      </c>
    </row>
    <row r="154" spans="2:65" s="1" customFormat="1" ht="28.8">
      <c r="B154" s="28"/>
      <c r="D154" s="133" t="s">
        <v>144</v>
      </c>
      <c r="F154" s="134" t="s">
        <v>273</v>
      </c>
      <c r="L154" s="28"/>
      <c r="M154" s="135"/>
      <c r="T154" s="49"/>
      <c r="AT154" s="16" t="s">
        <v>144</v>
      </c>
      <c r="AU154" s="16" t="s">
        <v>75</v>
      </c>
    </row>
    <row r="155" spans="2:65" s="1" customFormat="1">
      <c r="B155" s="28"/>
      <c r="D155" s="136" t="s">
        <v>146</v>
      </c>
      <c r="F155" s="137" t="s">
        <v>274</v>
      </c>
      <c r="L155" s="28"/>
      <c r="M155" s="135"/>
      <c r="T155" s="49"/>
      <c r="AT155" s="16" t="s">
        <v>146</v>
      </c>
      <c r="AU155" s="16" t="s">
        <v>75</v>
      </c>
    </row>
    <row r="156" spans="2:65" s="1" customFormat="1" ht="24.15" customHeight="1">
      <c r="B156" s="120"/>
      <c r="C156" s="121" t="s">
        <v>275</v>
      </c>
      <c r="D156" s="121" t="s">
        <v>137</v>
      </c>
      <c r="E156" s="122" t="s">
        <v>276</v>
      </c>
      <c r="F156" s="123" t="s">
        <v>277</v>
      </c>
      <c r="G156" s="124" t="s">
        <v>150</v>
      </c>
      <c r="H156" s="125">
        <v>2</v>
      </c>
      <c r="I156" s="126"/>
      <c r="J156" s="126">
        <f>ROUND(I156*H156,2)</f>
        <v>0</v>
      </c>
      <c r="K156" s="123" t="s">
        <v>141</v>
      </c>
      <c r="L156" s="28"/>
      <c r="M156" s="127" t="s">
        <v>3</v>
      </c>
      <c r="N156" s="128" t="s">
        <v>39</v>
      </c>
      <c r="O156" s="129">
        <v>1.6319999999999999</v>
      </c>
      <c r="P156" s="129">
        <f>O156*H156</f>
        <v>3.2639999999999998</v>
      </c>
      <c r="Q156" s="129">
        <v>0</v>
      </c>
      <c r="R156" s="129">
        <f>Q156*H156</f>
        <v>0</v>
      </c>
      <c r="S156" s="129">
        <v>0</v>
      </c>
      <c r="T156" s="130">
        <f>S156*H156</f>
        <v>0</v>
      </c>
      <c r="AR156" s="131" t="s">
        <v>142</v>
      </c>
      <c r="AT156" s="131" t="s">
        <v>137</v>
      </c>
      <c r="AU156" s="131" t="s">
        <v>75</v>
      </c>
      <c r="AY156" s="16" t="s">
        <v>136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6" t="s">
        <v>75</v>
      </c>
      <c r="BK156" s="132">
        <f>ROUND(I156*H156,2)</f>
        <v>0</v>
      </c>
      <c r="BL156" s="16" t="s">
        <v>142</v>
      </c>
      <c r="BM156" s="131" t="s">
        <v>278</v>
      </c>
    </row>
    <row r="157" spans="2:65" s="1" customFormat="1" ht="28.8">
      <c r="B157" s="28"/>
      <c r="D157" s="133" t="s">
        <v>144</v>
      </c>
      <c r="F157" s="134" t="s">
        <v>279</v>
      </c>
      <c r="L157" s="28"/>
      <c r="M157" s="135"/>
      <c r="T157" s="49"/>
      <c r="AT157" s="16" t="s">
        <v>144</v>
      </c>
      <c r="AU157" s="16" t="s">
        <v>75</v>
      </c>
    </row>
    <row r="158" spans="2:65" s="1" customFormat="1">
      <c r="B158" s="28"/>
      <c r="D158" s="136" t="s">
        <v>146</v>
      </c>
      <c r="F158" s="137" t="s">
        <v>280</v>
      </c>
      <c r="L158" s="28"/>
      <c r="M158" s="135"/>
      <c r="T158" s="49"/>
      <c r="AT158" s="16" t="s">
        <v>146</v>
      </c>
      <c r="AU158" s="16" t="s">
        <v>75</v>
      </c>
    </row>
    <row r="159" spans="2:65" s="1" customFormat="1" ht="24.15" customHeight="1">
      <c r="B159" s="120"/>
      <c r="C159" s="121" t="s">
        <v>281</v>
      </c>
      <c r="D159" s="121" t="s">
        <v>137</v>
      </c>
      <c r="E159" s="122" t="s">
        <v>282</v>
      </c>
      <c r="F159" s="123" t="s">
        <v>283</v>
      </c>
      <c r="G159" s="124" t="s">
        <v>150</v>
      </c>
      <c r="H159" s="125">
        <v>2</v>
      </c>
      <c r="I159" s="126"/>
      <c r="J159" s="126">
        <f>ROUND(I159*H159,2)</f>
        <v>0</v>
      </c>
      <c r="K159" s="123" t="s">
        <v>141</v>
      </c>
      <c r="L159" s="28"/>
      <c r="M159" s="127" t="s">
        <v>3</v>
      </c>
      <c r="N159" s="128" t="s">
        <v>39</v>
      </c>
      <c r="O159" s="129">
        <v>6.048</v>
      </c>
      <c r="P159" s="129">
        <f>O159*H159</f>
        <v>12.096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AR159" s="131" t="s">
        <v>142</v>
      </c>
      <c r="AT159" s="131" t="s">
        <v>137</v>
      </c>
      <c r="AU159" s="131" t="s">
        <v>75</v>
      </c>
      <c r="AY159" s="16" t="s">
        <v>136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6" t="s">
        <v>75</v>
      </c>
      <c r="BK159" s="132">
        <f>ROUND(I159*H159,2)</f>
        <v>0</v>
      </c>
      <c r="BL159" s="16" t="s">
        <v>142</v>
      </c>
      <c r="BM159" s="131" t="s">
        <v>284</v>
      </c>
    </row>
    <row r="160" spans="2:65" s="1" customFormat="1" ht="28.8">
      <c r="B160" s="28"/>
      <c r="D160" s="133" t="s">
        <v>144</v>
      </c>
      <c r="F160" s="134" t="s">
        <v>285</v>
      </c>
      <c r="L160" s="28"/>
      <c r="M160" s="135"/>
      <c r="T160" s="49"/>
      <c r="AT160" s="16" t="s">
        <v>144</v>
      </c>
      <c r="AU160" s="16" t="s">
        <v>75</v>
      </c>
    </row>
    <row r="161" spans="2:65" s="1" customFormat="1">
      <c r="B161" s="28"/>
      <c r="D161" s="136" t="s">
        <v>146</v>
      </c>
      <c r="F161" s="137" t="s">
        <v>286</v>
      </c>
      <c r="L161" s="28"/>
      <c r="M161" s="135"/>
      <c r="T161" s="49"/>
      <c r="AT161" s="16" t="s">
        <v>146</v>
      </c>
      <c r="AU161" s="16" t="s">
        <v>75</v>
      </c>
    </row>
    <row r="162" spans="2:65" s="1" customFormat="1" ht="24.15" customHeight="1">
      <c r="B162" s="120"/>
      <c r="C162" s="121" t="s">
        <v>287</v>
      </c>
      <c r="D162" s="121" t="s">
        <v>137</v>
      </c>
      <c r="E162" s="122" t="s">
        <v>288</v>
      </c>
      <c r="F162" s="123" t="s">
        <v>289</v>
      </c>
      <c r="G162" s="124" t="s">
        <v>150</v>
      </c>
      <c r="H162" s="125">
        <v>2</v>
      </c>
      <c r="I162" s="126"/>
      <c r="J162" s="126">
        <f>ROUND(I162*H162,2)</f>
        <v>0</v>
      </c>
      <c r="K162" s="123" t="s">
        <v>141</v>
      </c>
      <c r="L162" s="28"/>
      <c r="M162" s="127" t="s">
        <v>3</v>
      </c>
      <c r="N162" s="128" t="s">
        <v>39</v>
      </c>
      <c r="O162" s="129">
        <v>1.202</v>
      </c>
      <c r="P162" s="129">
        <f>O162*H162</f>
        <v>2.4039999999999999</v>
      </c>
      <c r="Q162" s="129">
        <v>0</v>
      </c>
      <c r="R162" s="129">
        <f>Q162*H162</f>
        <v>0</v>
      </c>
      <c r="S162" s="129">
        <v>0</v>
      </c>
      <c r="T162" s="130">
        <f>S162*H162</f>
        <v>0</v>
      </c>
      <c r="AR162" s="131" t="s">
        <v>142</v>
      </c>
      <c r="AT162" s="131" t="s">
        <v>137</v>
      </c>
      <c r="AU162" s="131" t="s">
        <v>75</v>
      </c>
      <c r="AY162" s="16" t="s">
        <v>136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6" t="s">
        <v>75</v>
      </c>
      <c r="BK162" s="132">
        <f>ROUND(I162*H162,2)</f>
        <v>0</v>
      </c>
      <c r="BL162" s="16" t="s">
        <v>142</v>
      </c>
      <c r="BM162" s="131" t="s">
        <v>290</v>
      </c>
    </row>
    <row r="163" spans="2:65" s="1" customFormat="1" ht="28.8">
      <c r="B163" s="28"/>
      <c r="D163" s="133" t="s">
        <v>144</v>
      </c>
      <c r="F163" s="134" t="s">
        <v>291</v>
      </c>
      <c r="L163" s="28"/>
      <c r="M163" s="135"/>
      <c r="T163" s="49"/>
      <c r="AT163" s="16" t="s">
        <v>144</v>
      </c>
      <c r="AU163" s="16" t="s">
        <v>75</v>
      </c>
    </row>
    <row r="164" spans="2:65" s="1" customFormat="1">
      <c r="B164" s="28"/>
      <c r="D164" s="136" t="s">
        <v>146</v>
      </c>
      <c r="F164" s="137" t="s">
        <v>292</v>
      </c>
      <c r="L164" s="28"/>
      <c r="M164" s="135"/>
      <c r="T164" s="49"/>
      <c r="AT164" s="16" t="s">
        <v>146</v>
      </c>
      <c r="AU164" s="16" t="s">
        <v>75</v>
      </c>
    </row>
    <row r="165" spans="2:65" s="1" customFormat="1" ht="24.15" customHeight="1">
      <c r="B165" s="120"/>
      <c r="C165" s="121" t="s">
        <v>293</v>
      </c>
      <c r="D165" s="121" t="s">
        <v>137</v>
      </c>
      <c r="E165" s="122" t="s">
        <v>294</v>
      </c>
      <c r="F165" s="123" t="s">
        <v>295</v>
      </c>
      <c r="G165" s="124" t="s">
        <v>140</v>
      </c>
      <c r="H165" s="125">
        <v>315</v>
      </c>
      <c r="I165" s="126"/>
      <c r="J165" s="126">
        <f>ROUND(I165*H165,2)</f>
        <v>0</v>
      </c>
      <c r="K165" s="123" t="s">
        <v>141</v>
      </c>
      <c r="L165" s="28"/>
      <c r="M165" s="127" t="s">
        <v>3</v>
      </c>
      <c r="N165" s="128" t="s">
        <v>39</v>
      </c>
      <c r="O165" s="129">
        <v>5.0999999999999997E-2</v>
      </c>
      <c r="P165" s="129">
        <f>O165*H165</f>
        <v>16.064999999999998</v>
      </c>
      <c r="Q165" s="129">
        <v>0</v>
      </c>
      <c r="R165" s="129">
        <f>Q165*H165</f>
        <v>0</v>
      </c>
      <c r="S165" s="129">
        <v>0</v>
      </c>
      <c r="T165" s="130">
        <f>S165*H165</f>
        <v>0</v>
      </c>
      <c r="AR165" s="131" t="s">
        <v>142</v>
      </c>
      <c r="AT165" s="131" t="s">
        <v>137</v>
      </c>
      <c r="AU165" s="131" t="s">
        <v>75</v>
      </c>
      <c r="AY165" s="16" t="s">
        <v>136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6" t="s">
        <v>75</v>
      </c>
      <c r="BK165" s="132">
        <f>ROUND(I165*H165,2)</f>
        <v>0</v>
      </c>
      <c r="BL165" s="16" t="s">
        <v>142</v>
      </c>
      <c r="BM165" s="131" t="s">
        <v>296</v>
      </c>
    </row>
    <row r="166" spans="2:65" s="1" customFormat="1" ht="19.2">
      <c r="B166" s="28"/>
      <c r="D166" s="133" t="s">
        <v>144</v>
      </c>
      <c r="F166" s="134" t="s">
        <v>297</v>
      </c>
      <c r="L166" s="28"/>
      <c r="M166" s="135"/>
      <c r="T166" s="49"/>
      <c r="AT166" s="16" t="s">
        <v>144</v>
      </c>
      <c r="AU166" s="16" t="s">
        <v>75</v>
      </c>
    </row>
    <row r="167" spans="2:65" s="1" customFormat="1">
      <c r="B167" s="28"/>
      <c r="D167" s="136" t="s">
        <v>146</v>
      </c>
      <c r="F167" s="137" t="s">
        <v>298</v>
      </c>
      <c r="L167" s="28"/>
      <c r="M167" s="135"/>
      <c r="T167" s="49"/>
      <c r="AT167" s="16" t="s">
        <v>146</v>
      </c>
      <c r="AU167" s="16" t="s">
        <v>75</v>
      </c>
    </row>
    <row r="168" spans="2:65" s="1" customFormat="1" ht="33" customHeight="1">
      <c r="B168" s="120"/>
      <c r="C168" s="121" t="s">
        <v>299</v>
      </c>
      <c r="D168" s="121" t="s">
        <v>137</v>
      </c>
      <c r="E168" s="122" t="s">
        <v>300</v>
      </c>
      <c r="F168" s="123" t="s">
        <v>301</v>
      </c>
      <c r="G168" s="124" t="s">
        <v>150</v>
      </c>
      <c r="H168" s="125">
        <v>252</v>
      </c>
      <c r="I168" s="126"/>
      <c r="J168" s="126">
        <f>ROUND(I168*H168,2)</f>
        <v>0</v>
      </c>
      <c r="K168" s="123" t="s">
        <v>141</v>
      </c>
      <c r="L168" s="28"/>
      <c r="M168" s="127" t="s">
        <v>3</v>
      </c>
      <c r="N168" s="128" t="s">
        <v>39</v>
      </c>
      <c r="O168" s="129">
        <v>1E-3</v>
      </c>
      <c r="P168" s="129">
        <f>O168*H168</f>
        <v>0.252</v>
      </c>
      <c r="Q168" s="129">
        <v>0</v>
      </c>
      <c r="R168" s="129">
        <f>Q168*H168</f>
        <v>0</v>
      </c>
      <c r="S168" s="129">
        <v>0</v>
      </c>
      <c r="T168" s="130">
        <f>S168*H168</f>
        <v>0</v>
      </c>
      <c r="AR168" s="131" t="s">
        <v>142</v>
      </c>
      <c r="AT168" s="131" t="s">
        <v>137</v>
      </c>
      <c r="AU168" s="131" t="s">
        <v>75</v>
      </c>
      <c r="AY168" s="16" t="s">
        <v>136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6" t="s">
        <v>75</v>
      </c>
      <c r="BK168" s="132">
        <f>ROUND(I168*H168,2)</f>
        <v>0</v>
      </c>
      <c r="BL168" s="16" t="s">
        <v>142</v>
      </c>
      <c r="BM168" s="131" t="s">
        <v>302</v>
      </c>
    </row>
    <row r="169" spans="2:65" s="1" customFormat="1" ht="38.4">
      <c r="B169" s="28"/>
      <c r="D169" s="133" t="s">
        <v>144</v>
      </c>
      <c r="F169" s="134" t="s">
        <v>303</v>
      </c>
      <c r="L169" s="28"/>
      <c r="M169" s="135"/>
      <c r="T169" s="49"/>
      <c r="AT169" s="16" t="s">
        <v>144</v>
      </c>
      <c r="AU169" s="16" t="s">
        <v>75</v>
      </c>
    </row>
    <row r="170" spans="2:65" s="1" customFormat="1">
      <c r="B170" s="28"/>
      <c r="D170" s="136" t="s">
        <v>146</v>
      </c>
      <c r="F170" s="137" t="s">
        <v>304</v>
      </c>
      <c r="L170" s="28"/>
      <c r="M170" s="135"/>
      <c r="T170" s="49"/>
      <c r="AT170" s="16" t="s">
        <v>146</v>
      </c>
      <c r="AU170" s="16" t="s">
        <v>75</v>
      </c>
    </row>
    <row r="171" spans="2:65" s="11" customFormat="1">
      <c r="B171" s="138"/>
      <c r="D171" s="133" t="s">
        <v>153</v>
      </c>
      <c r="F171" s="140" t="s">
        <v>305</v>
      </c>
      <c r="H171" s="141">
        <v>252</v>
      </c>
      <c r="L171" s="138"/>
      <c r="M171" s="142"/>
      <c r="T171" s="143"/>
      <c r="AT171" s="139" t="s">
        <v>153</v>
      </c>
      <c r="AU171" s="139" t="s">
        <v>75</v>
      </c>
      <c r="AV171" s="11" t="s">
        <v>77</v>
      </c>
      <c r="AW171" s="11" t="s">
        <v>4</v>
      </c>
      <c r="AX171" s="11" t="s">
        <v>75</v>
      </c>
      <c r="AY171" s="139" t="s">
        <v>136</v>
      </c>
    </row>
    <row r="172" spans="2:65" s="1" customFormat="1" ht="33" customHeight="1">
      <c r="B172" s="120"/>
      <c r="C172" s="121" t="s">
        <v>306</v>
      </c>
      <c r="D172" s="121" t="s">
        <v>137</v>
      </c>
      <c r="E172" s="122" t="s">
        <v>307</v>
      </c>
      <c r="F172" s="123" t="s">
        <v>308</v>
      </c>
      <c r="G172" s="124" t="s">
        <v>150</v>
      </c>
      <c r="H172" s="125">
        <v>63</v>
      </c>
      <c r="I172" s="126"/>
      <c r="J172" s="126">
        <f>ROUND(I172*H172,2)</f>
        <v>0</v>
      </c>
      <c r="K172" s="123" t="s">
        <v>141</v>
      </c>
      <c r="L172" s="28"/>
      <c r="M172" s="127" t="s">
        <v>3</v>
      </c>
      <c r="N172" s="128" t="s">
        <v>39</v>
      </c>
      <c r="O172" s="129">
        <v>3.0000000000000001E-3</v>
      </c>
      <c r="P172" s="129">
        <f>O172*H172</f>
        <v>0.189</v>
      </c>
      <c r="Q172" s="129">
        <v>0</v>
      </c>
      <c r="R172" s="129">
        <f>Q172*H172</f>
        <v>0</v>
      </c>
      <c r="S172" s="129">
        <v>0</v>
      </c>
      <c r="T172" s="130">
        <f>S172*H172</f>
        <v>0</v>
      </c>
      <c r="AR172" s="131" t="s">
        <v>142</v>
      </c>
      <c r="AT172" s="131" t="s">
        <v>137</v>
      </c>
      <c r="AU172" s="131" t="s">
        <v>75</v>
      </c>
      <c r="AY172" s="16" t="s">
        <v>136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6" t="s">
        <v>75</v>
      </c>
      <c r="BK172" s="132">
        <f>ROUND(I172*H172,2)</f>
        <v>0</v>
      </c>
      <c r="BL172" s="16" t="s">
        <v>142</v>
      </c>
      <c r="BM172" s="131" t="s">
        <v>309</v>
      </c>
    </row>
    <row r="173" spans="2:65" s="1" customFormat="1" ht="38.4">
      <c r="B173" s="28"/>
      <c r="D173" s="133" t="s">
        <v>144</v>
      </c>
      <c r="F173" s="134" t="s">
        <v>310</v>
      </c>
      <c r="L173" s="28"/>
      <c r="M173" s="135"/>
      <c r="T173" s="49"/>
      <c r="AT173" s="16" t="s">
        <v>144</v>
      </c>
      <c r="AU173" s="16" t="s">
        <v>75</v>
      </c>
    </row>
    <row r="174" spans="2:65" s="1" customFormat="1">
      <c r="B174" s="28"/>
      <c r="D174" s="136" t="s">
        <v>146</v>
      </c>
      <c r="F174" s="137" t="s">
        <v>311</v>
      </c>
      <c r="L174" s="28"/>
      <c r="M174" s="135"/>
      <c r="T174" s="49"/>
      <c r="AT174" s="16" t="s">
        <v>146</v>
      </c>
      <c r="AU174" s="16" t="s">
        <v>75</v>
      </c>
    </row>
    <row r="175" spans="2:65" s="11" customFormat="1">
      <c r="B175" s="138"/>
      <c r="D175" s="133" t="s">
        <v>153</v>
      </c>
      <c r="F175" s="140" t="s">
        <v>312</v>
      </c>
      <c r="H175" s="141">
        <v>63</v>
      </c>
      <c r="L175" s="138"/>
      <c r="M175" s="142"/>
      <c r="T175" s="143"/>
      <c r="AT175" s="139" t="s">
        <v>153</v>
      </c>
      <c r="AU175" s="139" t="s">
        <v>75</v>
      </c>
      <c r="AV175" s="11" t="s">
        <v>77</v>
      </c>
      <c r="AW175" s="11" t="s">
        <v>4</v>
      </c>
      <c r="AX175" s="11" t="s">
        <v>75</v>
      </c>
      <c r="AY175" s="139" t="s">
        <v>136</v>
      </c>
    </row>
    <row r="176" spans="2:65" s="1" customFormat="1" ht="33" customHeight="1">
      <c r="B176" s="120"/>
      <c r="C176" s="121" t="s">
        <v>313</v>
      </c>
      <c r="D176" s="121" t="s">
        <v>137</v>
      </c>
      <c r="E176" s="122" t="s">
        <v>314</v>
      </c>
      <c r="F176" s="123" t="s">
        <v>315</v>
      </c>
      <c r="G176" s="124" t="s">
        <v>150</v>
      </c>
      <c r="H176" s="125">
        <v>27</v>
      </c>
      <c r="I176" s="126"/>
      <c r="J176" s="126">
        <f>ROUND(I176*H176,2)</f>
        <v>0</v>
      </c>
      <c r="K176" s="123" t="s">
        <v>141</v>
      </c>
      <c r="L176" s="28"/>
      <c r="M176" s="127" t="s">
        <v>3</v>
      </c>
      <c r="N176" s="128" t="s">
        <v>39</v>
      </c>
      <c r="O176" s="129">
        <v>8.9999999999999993E-3</v>
      </c>
      <c r="P176" s="129">
        <f>O176*H176</f>
        <v>0.24299999999999999</v>
      </c>
      <c r="Q176" s="129">
        <v>0</v>
      </c>
      <c r="R176" s="129">
        <f>Q176*H176</f>
        <v>0</v>
      </c>
      <c r="S176" s="129">
        <v>0</v>
      </c>
      <c r="T176" s="130">
        <f>S176*H176</f>
        <v>0</v>
      </c>
      <c r="AR176" s="131" t="s">
        <v>142</v>
      </c>
      <c r="AT176" s="131" t="s">
        <v>137</v>
      </c>
      <c r="AU176" s="131" t="s">
        <v>75</v>
      </c>
      <c r="AY176" s="16" t="s">
        <v>136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6" t="s">
        <v>75</v>
      </c>
      <c r="BK176" s="132">
        <f>ROUND(I176*H176,2)</f>
        <v>0</v>
      </c>
      <c r="BL176" s="16" t="s">
        <v>142</v>
      </c>
      <c r="BM176" s="131" t="s">
        <v>316</v>
      </c>
    </row>
    <row r="177" spans="2:65" s="1" customFormat="1" ht="38.4">
      <c r="B177" s="28"/>
      <c r="D177" s="133" t="s">
        <v>144</v>
      </c>
      <c r="F177" s="134" t="s">
        <v>317</v>
      </c>
      <c r="L177" s="28"/>
      <c r="M177" s="135"/>
      <c r="T177" s="49"/>
      <c r="AT177" s="16" t="s">
        <v>144</v>
      </c>
      <c r="AU177" s="16" t="s">
        <v>75</v>
      </c>
    </row>
    <row r="178" spans="2:65" s="1" customFormat="1">
      <c r="B178" s="28"/>
      <c r="D178" s="136" t="s">
        <v>146</v>
      </c>
      <c r="F178" s="137" t="s">
        <v>318</v>
      </c>
      <c r="L178" s="28"/>
      <c r="M178" s="135"/>
      <c r="T178" s="49"/>
      <c r="AT178" s="16" t="s">
        <v>146</v>
      </c>
      <c r="AU178" s="16" t="s">
        <v>75</v>
      </c>
    </row>
    <row r="179" spans="2:65" s="11" customFormat="1">
      <c r="B179" s="138"/>
      <c r="D179" s="133" t="s">
        <v>153</v>
      </c>
      <c r="F179" s="140" t="s">
        <v>319</v>
      </c>
      <c r="H179" s="141">
        <v>27</v>
      </c>
      <c r="L179" s="138"/>
      <c r="M179" s="142"/>
      <c r="T179" s="143"/>
      <c r="AT179" s="139" t="s">
        <v>153</v>
      </c>
      <c r="AU179" s="139" t="s">
        <v>75</v>
      </c>
      <c r="AV179" s="11" t="s">
        <v>77</v>
      </c>
      <c r="AW179" s="11" t="s">
        <v>4</v>
      </c>
      <c r="AX179" s="11" t="s">
        <v>75</v>
      </c>
      <c r="AY179" s="139" t="s">
        <v>136</v>
      </c>
    </row>
    <row r="180" spans="2:65" s="1" customFormat="1" ht="33" customHeight="1">
      <c r="B180" s="120"/>
      <c r="C180" s="121" t="s">
        <v>320</v>
      </c>
      <c r="D180" s="121" t="s">
        <v>137</v>
      </c>
      <c r="E180" s="122" t="s">
        <v>321</v>
      </c>
      <c r="F180" s="123" t="s">
        <v>322</v>
      </c>
      <c r="G180" s="124" t="s">
        <v>150</v>
      </c>
      <c r="H180" s="125">
        <v>36</v>
      </c>
      <c r="I180" s="126"/>
      <c r="J180" s="126">
        <f>ROUND(I180*H180,2)</f>
        <v>0</v>
      </c>
      <c r="K180" s="123" t="s">
        <v>141</v>
      </c>
      <c r="L180" s="28"/>
      <c r="M180" s="127" t="s">
        <v>3</v>
      </c>
      <c r="N180" s="128" t="s">
        <v>39</v>
      </c>
      <c r="O180" s="129">
        <v>1.4E-2</v>
      </c>
      <c r="P180" s="129">
        <f>O180*H180</f>
        <v>0.504</v>
      </c>
      <c r="Q180" s="129">
        <v>0</v>
      </c>
      <c r="R180" s="129">
        <f>Q180*H180</f>
        <v>0</v>
      </c>
      <c r="S180" s="129">
        <v>0</v>
      </c>
      <c r="T180" s="130">
        <f>S180*H180</f>
        <v>0</v>
      </c>
      <c r="AR180" s="131" t="s">
        <v>142</v>
      </c>
      <c r="AT180" s="131" t="s">
        <v>137</v>
      </c>
      <c r="AU180" s="131" t="s">
        <v>75</v>
      </c>
      <c r="AY180" s="16" t="s">
        <v>136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6" t="s">
        <v>75</v>
      </c>
      <c r="BK180" s="132">
        <f>ROUND(I180*H180,2)</f>
        <v>0</v>
      </c>
      <c r="BL180" s="16" t="s">
        <v>142</v>
      </c>
      <c r="BM180" s="131" t="s">
        <v>323</v>
      </c>
    </row>
    <row r="181" spans="2:65" s="1" customFormat="1" ht="38.4">
      <c r="B181" s="28"/>
      <c r="D181" s="133" t="s">
        <v>144</v>
      </c>
      <c r="F181" s="134" t="s">
        <v>324</v>
      </c>
      <c r="L181" s="28"/>
      <c r="M181" s="135"/>
      <c r="T181" s="49"/>
      <c r="AT181" s="16" t="s">
        <v>144</v>
      </c>
      <c r="AU181" s="16" t="s">
        <v>75</v>
      </c>
    </row>
    <row r="182" spans="2:65" s="1" customFormat="1">
      <c r="B182" s="28"/>
      <c r="D182" s="136" t="s">
        <v>146</v>
      </c>
      <c r="F182" s="137" t="s">
        <v>325</v>
      </c>
      <c r="L182" s="28"/>
      <c r="M182" s="135"/>
      <c r="T182" s="49"/>
      <c r="AT182" s="16" t="s">
        <v>146</v>
      </c>
      <c r="AU182" s="16" t="s">
        <v>75</v>
      </c>
    </row>
    <row r="183" spans="2:65" s="11" customFormat="1">
      <c r="B183" s="138"/>
      <c r="D183" s="133" t="s">
        <v>153</v>
      </c>
      <c r="F183" s="140" t="s">
        <v>326</v>
      </c>
      <c r="H183" s="141">
        <v>36</v>
      </c>
      <c r="L183" s="138"/>
      <c r="M183" s="142"/>
      <c r="T183" s="143"/>
      <c r="AT183" s="139" t="s">
        <v>153</v>
      </c>
      <c r="AU183" s="139" t="s">
        <v>75</v>
      </c>
      <c r="AV183" s="11" t="s">
        <v>77</v>
      </c>
      <c r="AW183" s="11" t="s">
        <v>4</v>
      </c>
      <c r="AX183" s="11" t="s">
        <v>75</v>
      </c>
      <c r="AY183" s="139" t="s">
        <v>136</v>
      </c>
    </row>
    <row r="184" spans="2:65" s="1" customFormat="1" ht="33" customHeight="1">
      <c r="B184" s="120"/>
      <c r="C184" s="121" t="s">
        <v>327</v>
      </c>
      <c r="D184" s="121" t="s">
        <v>137</v>
      </c>
      <c r="E184" s="122" t="s">
        <v>328</v>
      </c>
      <c r="F184" s="123" t="s">
        <v>329</v>
      </c>
      <c r="G184" s="124" t="s">
        <v>150</v>
      </c>
      <c r="H184" s="125">
        <v>18</v>
      </c>
      <c r="I184" s="126"/>
      <c r="J184" s="126">
        <f>ROUND(I184*H184,2)</f>
        <v>0</v>
      </c>
      <c r="K184" s="123" t="s">
        <v>141</v>
      </c>
      <c r="L184" s="28"/>
      <c r="M184" s="127" t="s">
        <v>3</v>
      </c>
      <c r="N184" s="128" t="s">
        <v>39</v>
      </c>
      <c r="O184" s="129">
        <v>1.7000000000000001E-2</v>
      </c>
      <c r="P184" s="129">
        <f>O184*H184</f>
        <v>0.30600000000000005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142</v>
      </c>
      <c r="AT184" s="131" t="s">
        <v>137</v>
      </c>
      <c r="AU184" s="131" t="s">
        <v>75</v>
      </c>
      <c r="AY184" s="16" t="s">
        <v>136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6" t="s">
        <v>75</v>
      </c>
      <c r="BK184" s="132">
        <f>ROUND(I184*H184,2)</f>
        <v>0</v>
      </c>
      <c r="BL184" s="16" t="s">
        <v>142</v>
      </c>
      <c r="BM184" s="131" t="s">
        <v>330</v>
      </c>
    </row>
    <row r="185" spans="2:65" s="1" customFormat="1" ht="38.4">
      <c r="B185" s="28"/>
      <c r="D185" s="133" t="s">
        <v>144</v>
      </c>
      <c r="F185" s="134" t="s">
        <v>331</v>
      </c>
      <c r="L185" s="28"/>
      <c r="M185" s="135"/>
      <c r="T185" s="49"/>
      <c r="AT185" s="16" t="s">
        <v>144</v>
      </c>
      <c r="AU185" s="16" t="s">
        <v>75</v>
      </c>
    </row>
    <row r="186" spans="2:65" s="1" customFormat="1">
      <c r="B186" s="28"/>
      <c r="D186" s="136" t="s">
        <v>146</v>
      </c>
      <c r="F186" s="137" t="s">
        <v>332</v>
      </c>
      <c r="L186" s="28"/>
      <c r="M186" s="135"/>
      <c r="T186" s="49"/>
      <c r="AT186" s="16" t="s">
        <v>146</v>
      </c>
      <c r="AU186" s="16" t="s">
        <v>75</v>
      </c>
    </row>
    <row r="187" spans="2:65" s="11" customFormat="1">
      <c r="B187" s="138"/>
      <c r="D187" s="133" t="s">
        <v>153</v>
      </c>
      <c r="F187" s="140" t="s">
        <v>333</v>
      </c>
      <c r="H187" s="141">
        <v>18</v>
      </c>
      <c r="L187" s="138"/>
      <c r="M187" s="142"/>
      <c r="T187" s="143"/>
      <c r="AT187" s="139" t="s">
        <v>153</v>
      </c>
      <c r="AU187" s="139" t="s">
        <v>75</v>
      </c>
      <c r="AV187" s="11" t="s">
        <v>77</v>
      </c>
      <c r="AW187" s="11" t="s">
        <v>4</v>
      </c>
      <c r="AX187" s="11" t="s">
        <v>75</v>
      </c>
      <c r="AY187" s="139" t="s">
        <v>136</v>
      </c>
    </row>
    <row r="188" spans="2:65" s="1" customFormat="1" ht="33" customHeight="1">
      <c r="B188" s="120"/>
      <c r="C188" s="121" t="s">
        <v>334</v>
      </c>
      <c r="D188" s="121" t="s">
        <v>137</v>
      </c>
      <c r="E188" s="122" t="s">
        <v>335</v>
      </c>
      <c r="F188" s="123" t="s">
        <v>336</v>
      </c>
      <c r="G188" s="124" t="s">
        <v>150</v>
      </c>
      <c r="H188" s="125">
        <v>252</v>
      </c>
      <c r="I188" s="126"/>
      <c r="J188" s="126">
        <f>ROUND(I188*H188,2)</f>
        <v>0</v>
      </c>
      <c r="K188" s="123" t="s">
        <v>141</v>
      </c>
      <c r="L188" s="28"/>
      <c r="M188" s="127" t="s">
        <v>3</v>
      </c>
      <c r="N188" s="128" t="s">
        <v>39</v>
      </c>
      <c r="O188" s="129">
        <v>1E-3</v>
      </c>
      <c r="P188" s="129">
        <f>O188*H188</f>
        <v>0.252</v>
      </c>
      <c r="Q188" s="129">
        <v>0</v>
      </c>
      <c r="R188" s="129">
        <f>Q188*H188</f>
        <v>0</v>
      </c>
      <c r="S188" s="129">
        <v>0</v>
      </c>
      <c r="T188" s="130">
        <f>S188*H188</f>
        <v>0</v>
      </c>
      <c r="AR188" s="131" t="s">
        <v>142</v>
      </c>
      <c r="AT188" s="131" t="s">
        <v>137</v>
      </c>
      <c r="AU188" s="131" t="s">
        <v>75</v>
      </c>
      <c r="AY188" s="16" t="s">
        <v>136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6" t="s">
        <v>75</v>
      </c>
      <c r="BK188" s="132">
        <f>ROUND(I188*H188,2)</f>
        <v>0</v>
      </c>
      <c r="BL188" s="16" t="s">
        <v>142</v>
      </c>
      <c r="BM188" s="131" t="s">
        <v>337</v>
      </c>
    </row>
    <row r="189" spans="2:65" s="1" customFormat="1" ht="38.4">
      <c r="B189" s="28"/>
      <c r="D189" s="133" t="s">
        <v>144</v>
      </c>
      <c r="F189" s="134" t="s">
        <v>338</v>
      </c>
      <c r="L189" s="28"/>
      <c r="M189" s="135"/>
      <c r="T189" s="49"/>
      <c r="AT189" s="16" t="s">
        <v>144</v>
      </c>
      <c r="AU189" s="16" t="s">
        <v>75</v>
      </c>
    </row>
    <row r="190" spans="2:65" s="1" customFormat="1">
      <c r="B190" s="28"/>
      <c r="D190" s="136" t="s">
        <v>146</v>
      </c>
      <c r="F190" s="137" t="s">
        <v>339</v>
      </c>
      <c r="L190" s="28"/>
      <c r="M190" s="135"/>
      <c r="T190" s="49"/>
      <c r="AT190" s="16" t="s">
        <v>146</v>
      </c>
      <c r="AU190" s="16" t="s">
        <v>75</v>
      </c>
    </row>
    <row r="191" spans="2:65" s="11" customFormat="1">
      <c r="B191" s="138"/>
      <c r="D191" s="133" t="s">
        <v>153</v>
      </c>
      <c r="F191" s="140" t="s">
        <v>305</v>
      </c>
      <c r="H191" s="141">
        <v>252</v>
      </c>
      <c r="L191" s="138"/>
      <c r="M191" s="142"/>
      <c r="T191" s="143"/>
      <c r="AT191" s="139" t="s">
        <v>153</v>
      </c>
      <c r="AU191" s="139" t="s">
        <v>75</v>
      </c>
      <c r="AV191" s="11" t="s">
        <v>77</v>
      </c>
      <c r="AW191" s="11" t="s">
        <v>4</v>
      </c>
      <c r="AX191" s="11" t="s">
        <v>75</v>
      </c>
      <c r="AY191" s="139" t="s">
        <v>136</v>
      </c>
    </row>
    <row r="192" spans="2:65" s="1" customFormat="1" ht="33" customHeight="1">
      <c r="B192" s="120"/>
      <c r="C192" s="121" t="s">
        <v>340</v>
      </c>
      <c r="D192" s="121" t="s">
        <v>137</v>
      </c>
      <c r="E192" s="122" t="s">
        <v>341</v>
      </c>
      <c r="F192" s="123" t="s">
        <v>342</v>
      </c>
      <c r="G192" s="124" t="s">
        <v>150</v>
      </c>
      <c r="H192" s="125">
        <v>63</v>
      </c>
      <c r="I192" s="126"/>
      <c r="J192" s="126">
        <f>ROUND(I192*H192,2)</f>
        <v>0</v>
      </c>
      <c r="K192" s="123" t="s">
        <v>141</v>
      </c>
      <c r="L192" s="28"/>
      <c r="M192" s="127" t="s">
        <v>3</v>
      </c>
      <c r="N192" s="128" t="s">
        <v>39</v>
      </c>
      <c r="O192" s="129">
        <v>3.0000000000000001E-3</v>
      </c>
      <c r="P192" s="129">
        <f>O192*H192</f>
        <v>0.189</v>
      </c>
      <c r="Q192" s="129">
        <v>0</v>
      </c>
      <c r="R192" s="129">
        <f>Q192*H192</f>
        <v>0</v>
      </c>
      <c r="S192" s="129">
        <v>0</v>
      </c>
      <c r="T192" s="130">
        <f>S192*H192</f>
        <v>0</v>
      </c>
      <c r="AR192" s="131" t="s">
        <v>142</v>
      </c>
      <c r="AT192" s="131" t="s">
        <v>137</v>
      </c>
      <c r="AU192" s="131" t="s">
        <v>75</v>
      </c>
      <c r="AY192" s="16" t="s">
        <v>136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6" t="s">
        <v>75</v>
      </c>
      <c r="BK192" s="132">
        <f>ROUND(I192*H192,2)</f>
        <v>0</v>
      </c>
      <c r="BL192" s="16" t="s">
        <v>142</v>
      </c>
      <c r="BM192" s="131" t="s">
        <v>343</v>
      </c>
    </row>
    <row r="193" spans="2:65" s="1" customFormat="1" ht="38.4">
      <c r="B193" s="28"/>
      <c r="D193" s="133" t="s">
        <v>144</v>
      </c>
      <c r="F193" s="134" t="s">
        <v>344</v>
      </c>
      <c r="L193" s="28"/>
      <c r="M193" s="135"/>
      <c r="T193" s="49"/>
      <c r="AT193" s="16" t="s">
        <v>144</v>
      </c>
      <c r="AU193" s="16" t="s">
        <v>75</v>
      </c>
    </row>
    <row r="194" spans="2:65" s="1" customFormat="1">
      <c r="B194" s="28"/>
      <c r="D194" s="136" t="s">
        <v>146</v>
      </c>
      <c r="F194" s="137" t="s">
        <v>345</v>
      </c>
      <c r="L194" s="28"/>
      <c r="M194" s="135"/>
      <c r="T194" s="49"/>
      <c r="AT194" s="16" t="s">
        <v>146</v>
      </c>
      <c r="AU194" s="16" t="s">
        <v>75</v>
      </c>
    </row>
    <row r="195" spans="2:65" s="11" customFormat="1">
      <c r="B195" s="138"/>
      <c r="D195" s="133" t="s">
        <v>153</v>
      </c>
      <c r="F195" s="140" t="s">
        <v>312</v>
      </c>
      <c r="H195" s="141">
        <v>63</v>
      </c>
      <c r="L195" s="138"/>
      <c r="M195" s="142"/>
      <c r="T195" s="143"/>
      <c r="AT195" s="139" t="s">
        <v>153</v>
      </c>
      <c r="AU195" s="139" t="s">
        <v>75</v>
      </c>
      <c r="AV195" s="11" t="s">
        <v>77</v>
      </c>
      <c r="AW195" s="11" t="s">
        <v>4</v>
      </c>
      <c r="AX195" s="11" t="s">
        <v>75</v>
      </c>
      <c r="AY195" s="139" t="s">
        <v>136</v>
      </c>
    </row>
    <row r="196" spans="2:65" s="1" customFormat="1" ht="33" customHeight="1">
      <c r="B196" s="120"/>
      <c r="C196" s="121" t="s">
        <v>346</v>
      </c>
      <c r="D196" s="121" t="s">
        <v>137</v>
      </c>
      <c r="E196" s="122" t="s">
        <v>347</v>
      </c>
      <c r="F196" s="123" t="s">
        <v>348</v>
      </c>
      <c r="G196" s="124" t="s">
        <v>150</v>
      </c>
      <c r="H196" s="125">
        <v>27</v>
      </c>
      <c r="I196" s="126"/>
      <c r="J196" s="126">
        <f>ROUND(I196*H196,2)</f>
        <v>0</v>
      </c>
      <c r="K196" s="123" t="s">
        <v>141</v>
      </c>
      <c r="L196" s="28"/>
      <c r="M196" s="127" t="s">
        <v>3</v>
      </c>
      <c r="N196" s="128" t="s">
        <v>39</v>
      </c>
      <c r="O196" s="129">
        <v>0.01</v>
      </c>
      <c r="P196" s="129">
        <f>O196*H196</f>
        <v>0.27</v>
      </c>
      <c r="Q196" s="129">
        <v>0</v>
      </c>
      <c r="R196" s="129">
        <f>Q196*H196</f>
        <v>0</v>
      </c>
      <c r="S196" s="129">
        <v>0</v>
      </c>
      <c r="T196" s="130">
        <f>S196*H196</f>
        <v>0</v>
      </c>
      <c r="AR196" s="131" t="s">
        <v>142</v>
      </c>
      <c r="AT196" s="131" t="s">
        <v>137</v>
      </c>
      <c r="AU196" s="131" t="s">
        <v>75</v>
      </c>
      <c r="AY196" s="16" t="s">
        <v>136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6" t="s">
        <v>75</v>
      </c>
      <c r="BK196" s="132">
        <f>ROUND(I196*H196,2)</f>
        <v>0</v>
      </c>
      <c r="BL196" s="16" t="s">
        <v>142</v>
      </c>
      <c r="BM196" s="131" t="s">
        <v>349</v>
      </c>
    </row>
    <row r="197" spans="2:65" s="1" customFormat="1" ht="38.4">
      <c r="B197" s="28"/>
      <c r="D197" s="133" t="s">
        <v>144</v>
      </c>
      <c r="F197" s="134" t="s">
        <v>350</v>
      </c>
      <c r="L197" s="28"/>
      <c r="M197" s="135"/>
      <c r="T197" s="49"/>
      <c r="AT197" s="16" t="s">
        <v>144</v>
      </c>
      <c r="AU197" s="16" t="s">
        <v>75</v>
      </c>
    </row>
    <row r="198" spans="2:65" s="1" customFormat="1">
      <c r="B198" s="28"/>
      <c r="D198" s="136" t="s">
        <v>146</v>
      </c>
      <c r="F198" s="137" t="s">
        <v>351</v>
      </c>
      <c r="L198" s="28"/>
      <c r="M198" s="135"/>
      <c r="T198" s="49"/>
      <c r="AT198" s="16" t="s">
        <v>146</v>
      </c>
      <c r="AU198" s="16" t="s">
        <v>75</v>
      </c>
    </row>
    <row r="199" spans="2:65" s="11" customFormat="1">
      <c r="B199" s="138"/>
      <c r="D199" s="133" t="s">
        <v>153</v>
      </c>
      <c r="F199" s="140" t="s">
        <v>319</v>
      </c>
      <c r="H199" s="141">
        <v>27</v>
      </c>
      <c r="L199" s="138"/>
      <c r="M199" s="142"/>
      <c r="T199" s="143"/>
      <c r="AT199" s="139" t="s">
        <v>153</v>
      </c>
      <c r="AU199" s="139" t="s">
        <v>75</v>
      </c>
      <c r="AV199" s="11" t="s">
        <v>77</v>
      </c>
      <c r="AW199" s="11" t="s">
        <v>4</v>
      </c>
      <c r="AX199" s="11" t="s">
        <v>75</v>
      </c>
      <c r="AY199" s="139" t="s">
        <v>136</v>
      </c>
    </row>
    <row r="200" spans="2:65" s="1" customFormat="1" ht="33" customHeight="1">
      <c r="B200" s="120"/>
      <c r="C200" s="121" t="s">
        <v>352</v>
      </c>
      <c r="D200" s="121" t="s">
        <v>137</v>
      </c>
      <c r="E200" s="122" t="s">
        <v>353</v>
      </c>
      <c r="F200" s="123" t="s">
        <v>354</v>
      </c>
      <c r="G200" s="124" t="s">
        <v>150</v>
      </c>
      <c r="H200" s="125">
        <v>36</v>
      </c>
      <c r="I200" s="126"/>
      <c r="J200" s="126">
        <f>ROUND(I200*H200,2)</f>
        <v>0</v>
      </c>
      <c r="K200" s="123" t="s">
        <v>141</v>
      </c>
      <c r="L200" s="28"/>
      <c r="M200" s="127" t="s">
        <v>3</v>
      </c>
      <c r="N200" s="128" t="s">
        <v>39</v>
      </c>
      <c r="O200" s="129">
        <v>1.9E-2</v>
      </c>
      <c r="P200" s="129">
        <f>O200*H200</f>
        <v>0.68399999999999994</v>
      </c>
      <c r="Q200" s="129">
        <v>0</v>
      </c>
      <c r="R200" s="129">
        <f>Q200*H200</f>
        <v>0</v>
      </c>
      <c r="S200" s="129">
        <v>0</v>
      </c>
      <c r="T200" s="130">
        <f>S200*H200</f>
        <v>0</v>
      </c>
      <c r="AR200" s="131" t="s">
        <v>142</v>
      </c>
      <c r="AT200" s="131" t="s">
        <v>137</v>
      </c>
      <c r="AU200" s="131" t="s">
        <v>75</v>
      </c>
      <c r="AY200" s="16" t="s">
        <v>136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6" t="s">
        <v>75</v>
      </c>
      <c r="BK200" s="132">
        <f>ROUND(I200*H200,2)</f>
        <v>0</v>
      </c>
      <c r="BL200" s="16" t="s">
        <v>142</v>
      </c>
      <c r="BM200" s="131" t="s">
        <v>355</v>
      </c>
    </row>
    <row r="201" spans="2:65" s="1" customFormat="1" ht="38.4">
      <c r="B201" s="28"/>
      <c r="D201" s="133" t="s">
        <v>144</v>
      </c>
      <c r="F201" s="134" t="s">
        <v>356</v>
      </c>
      <c r="L201" s="28"/>
      <c r="M201" s="135"/>
      <c r="T201" s="49"/>
      <c r="AT201" s="16" t="s">
        <v>144</v>
      </c>
      <c r="AU201" s="16" t="s">
        <v>75</v>
      </c>
    </row>
    <row r="202" spans="2:65" s="1" customFormat="1">
      <c r="B202" s="28"/>
      <c r="D202" s="136" t="s">
        <v>146</v>
      </c>
      <c r="F202" s="137" t="s">
        <v>357</v>
      </c>
      <c r="L202" s="28"/>
      <c r="M202" s="135"/>
      <c r="T202" s="49"/>
      <c r="AT202" s="16" t="s">
        <v>146</v>
      </c>
      <c r="AU202" s="16" t="s">
        <v>75</v>
      </c>
    </row>
    <row r="203" spans="2:65" s="11" customFormat="1">
      <c r="B203" s="138"/>
      <c r="D203" s="133" t="s">
        <v>153</v>
      </c>
      <c r="F203" s="140" t="s">
        <v>326</v>
      </c>
      <c r="H203" s="141">
        <v>36</v>
      </c>
      <c r="L203" s="138"/>
      <c r="M203" s="142"/>
      <c r="T203" s="143"/>
      <c r="AT203" s="139" t="s">
        <v>153</v>
      </c>
      <c r="AU203" s="139" t="s">
        <v>75</v>
      </c>
      <c r="AV203" s="11" t="s">
        <v>77</v>
      </c>
      <c r="AW203" s="11" t="s">
        <v>4</v>
      </c>
      <c r="AX203" s="11" t="s">
        <v>75</v>
      </c>
      <c r="AY203" s="139" t="s">
        <v>136</v>
      </c>
    </row>
    <row r="204" spans="2:65" s="1" customFormat="1" ht="33" customHeight="1">
      <c r="B204" s="120"/>
      <c r="C204" s="121" t="s">
        <v>358</v>
      </c>
      <c r="D204" s="121" t="s">
        <v>137</v>
      </c>
      <c r="E204" s="122" t="s">
        <v>359</v>
      </c>
      <c r="F204" s="123" t="s">
        <v>360</v>
      </c>
      <c r="G204" s="124" t="s">
        <v>150</v>
      </c>
      <c r="H204" s="125">
        <v>18</v>
      </c>
      <c r="I204" s="126"/>
      <c r="J204" s="126">
        <f>ROUND(I204*H204,2)</f>
        <v>0</v>
      </c>
      <c r="K204" s="123" t="s">
        <v>141</v>
      </c>
      <c r="L204" s="28"/>
      <c r="M204" s="127" t="s">
        <v>3</v>
      </c>
      <c r="N204" s="128" t="s">
        <v>39</v>
      </c>
      <c r="O204" s="129">
        <v>2.4E-2</v>
      </c>
      <c r="P204" s="129">
        <f>O204*H204</f>
        <v>0.432</v>
      </c>
      <c r="Q204" s="129">
        <v>0</v>
      </c>
      <c r="R204" s="129">
        <f>Q204*H204</f>
        <v>0</v>
      </c>
      <c r="S204" s="129">
        <v>0</v>
      </c>
      <c r="T204" s="130">
        <f>S204*H204</f>
        <v>0</v>
      </c>
      <c r="AR204" s="131" t="s">
        <v>142</v>
      </c>
      <c r="AT204" s="131" t="s">
        <v>137</v>
      </c>
      <c r="AU204" s="131" t="s">
        <v>75</v>
      </c>
      <c r="AY204" s="16" t="s">
        <v>136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6" t="s">
        <v>75</v>
      </c>
      <c r="BK204" s="132">
        <f>ROUND(I204*H204,2)</f>
        <v>0</v>
      </c>
      <c r="BL204" s="16" t="s">
        <v>142</v>
      </c>
      <c r="BM204" s="131" t="s">
        <v>361</v>
      </c>
    </row>
    <row r="205" spans="2:65" s="1" customFormat="1" ht="38.4">
      <c r="B205" s="28"/>
      <c r="D205" s="133" t="s">
        <v>144</v>
      </c>
      <c r="F205" s="134" t="s">
        <v>362</v>
      </c>
      <c r="L205" s="28"/>
      <c r="M205" s="135"/>
      <c r="T205" s="49"/>
      <c r="AT205" s="16" t="s">
        <v>144</v>
      </c>
      <c r="AU205" s="16" t="s">
        <v>75</v>
      </c>
    </row>
    <row r="206" spans="2:65" s="1" customFormat="1">
      <c r="B206" s="28"/>
      <c r="D206" s="136" t="s">
        <v>146</v>
      </c>
      <c r="F206" s="137" t="s">
        <v>363</v>
      </c>
      <c r="L206" s="28"/>
      <c r="M206" s="135"/>
      <c r="T206" s="49"/>
      <c r="AT206" s="16" t="s">
        <v>146</v>
      </c>
      <c r="AU206" s="16" t="s">
        <v>75</v>
      </c>
    </row>
    <row r="207" spans="2:65" s="11" customFormat="1">
      <c r="B207" s="138"/>
      <c r="D207" s="133" t="s">
        <v>153</v>
      </c>
      <c r="F207" s="140" t="s">
        <v>333</v>
      </c>
      <c r="H207" s="141">
        <v>18</v>
      </c>
      <c r="L207" s="138"/>
      <c r="M207" s="142"/>
      <c r="T207" s="143"/>
      <c r="AT207" s="139" t="s">
        <v>153</v>
      </c>
      <c r="AU207" s="139" t="s">
        <v>75</v>
      </c>
      <c r="AV207" s="11" t="s">
        <v>77</v>
      </c>
      <c r="AW207" s="11" t="s">
        <v>4</v>
      </c>
      <c r="AX207" s="11" t="s">
        <v>75</v>
      </c>
      <c r="AY207" s="139" t="s">
        <v>136</v>
      </c>
    </row>
    <row r="208" spans="2:65" s="1" customFormat="1" ht="24.15" customHeight="1">
      <c r="B208" s="120"/>
      <c r="C208" s="121" t="s">
        <v>364</v>
      </c>
      <c r="D208" s="121" t="s">
        <v>137</v>
      </c>
      <c r="E208" s="122" t="s">
        <v>365</v>
      </c>
      <c r="F208" s="123" t="s">
        <v>366</v>
      </c>
      <c r="G208" s="124" t="s">
        <v>150</v>
      </c>
      <c r="H208" s="125">
        <v>252</v>
      </c>
      <c r="I208" s="126"/>
      <c r="J208" s="126">
        <f>ROUND(I208*H208,2)</f>
        <v>0</v>
      </c>
      <c r="K208" s="123" t="s">
        <v>141</v>
      </c>
      <c r="L208" s="28"/>
      <c r="M208" s="127" t="s">
        <v>3</v>
      </c>
      <c r="N208" s="128" t="s">
        <v>39</v>
      </c>
      <c r="O208" s="129">
        <v>1E-3</v>
      </c>
      <c r="P208" s="129">
        <f>O208*H208</f>
        <v>0.252</v>
      </c>
      <c r="Q208" s="129">
        <v>0</v>
      </c>
      <c r="R208" s="129">
        <f>Q208*H208</f>
        <v>0</v>
      </c>
      <c r="S208" s="129">
        <v>0</v>
      </c>
      <c r="T208" s="130">
        <f>S208*H208</f>
        <v>0</v>
      </c>
      <c r="AR208" s="131" t="s">
        <v>142</v>
      </c>
      <c r="AT208" s="131" t="s">
        <v>137</v>
      </c>
      <c r="AU208" s="131" t="s">
        <v>75</v>
      </c>
      <c r="AY208" s="16" t="s">
        <v>136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6" t="s">
        <v>75</v>
      </c>
      <c r="BK208" s="132">
        <f>ROUND(I208*H208,2)</f>
        <v>0</v>
      </c>
      <c r="BL208" s="16" t="s">
        <v>142</v>
      </c>
      <c r="BM208" s="131" t="s">
        <v>367</v>
      </c>
    </row>
    <row r="209" spans="2:65" s="1" customFormat="1" ht="38.4">
      <c r="B209" s="28"/>
      <c r="D209" s="133" t="s">
        <v>144</v>
      </c>
      <c r="F209" s="134" t="s">
        <v>368</v>
      </c>
      <c r="L209" s="28"/>
      <c r="M209" s="135"/>
      <c r="T209" s="49"/>
      <c r="AT209" s="16" t="s">
        <v>144</v>
      </c>
      <c r="AU209" s="16" t="s">
        <v>75</v>
      </c>
    </row>
    <row r="210" spans="2:65" s="1" customFormat="1">
      <c r="B210" s="28"/>
      <c r="D210" s="136" t="s">
        <v>146</v>
      </c>
      <c r="F210" s="137" t="s">
        <v>369</v>
      </c>
      <c r="L210" s="28"/>
      <c r="M210" s="135"/>
      <c r="T210" s="49"/>
      <c r="AT210" s="16" t="s">
        <v>146</v>
      </c>
      <c r="AU210" s="16" t="s">
        <v>75</v>
      </c>
    </row>
    <row r="211" spans="2:65" s="11" customFormat="1">
      <c r="B211" s="138"/>
      <c r="D211" s="133" t="s">
        <v>153</v>
      </c>
      <c r="F211" s="140" t="s">
        <v>305</v>
      </c>
      <c r="H211" s="141">
        <v>252</v>
      </c>
      <c r="L211" s="138"/>
      <c r="M211" s="142"/>
      <c r="T211" s="143"/>
      <c r="AT211" s="139" t="s">
        <v>153</v>
      </c>
      <c r="AU211" s="139" t="s">
        <v>75</v>
      </c>
      <c r="AV211" s="11" t="s">
        <v>77</v>
      </c>
      <c r="AW211" s="11" t="s">
        <v>4</v>
      </c>
      <c r="AX211" s="11" t="s">
        <v>75</v>
      </c>
      <c r="AY211" s="139" t="s">
        <v>136</v>
      </c>
    </row>
    <row r="212" spans="2:65" s="1" customFormat="1" ht="24.15" customHeight="1">
      <c r="B212" s="120"/>
      <c r="C212" s="121" t="s">
        <v>370</v>
      </c>
      <c r="D212" s="121" t="s">
        <v>137</v>
      </c>
      <c r="E212" s="122" t="s">
        <v>371</v>
      </c>
      <c r="F212" s="123" t="s">
        <v>372</v>
      </c>
      <c r="G212" s="124" t="s">
        <v>150</v>
      </c>
      <c r="H212" s="125">
        <v>63</v>
      </c>
      <c r="I212" s="126"/>
      <c r="J212" s="126">
        <f>ROUND(I212*H212,2)</f>
        <v>0</v>
      </c>
      <c r="K212" s="123" t="s">
        <v>141</v>
      </c>
      <c r="L212" s="28"/>
      <c r="M212" s="127" t="s">
        <v>3</v>
      </c>
      <c r="N212" s="128" t="s">
        <v>39</v>
      </c>
      <c r="O212" s="129">
        <v>2E-3</v>
      </c>
      <c r="P212" s="129">
        <f>O212*H212</f>
        <v>0.126</v>
      </c>
      <c r="Q212" s="129">
        <v>0</v>
      </c>
      <c r="R212" s="129">
        <f>Q212*H212</f>
        <v>0</v>
      </c>
      <c r="S212" s="129">
        <v>0</v>
      </c>
      <c r="T212" s="130">
        <f>S212*H212</f>
        <v>0</v>
      </c>
      <c r="AR212" s="131" t="s">
        <v>142</v>
      </c>
      <c r="AT212" s="131" t="s">
        <v>137</v>
      </c>
      <c r="AU212" s="131" t="s">
        <v>75</v>
      </c>
      <c r="AY212" s="16" t="s">
        <v>136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6" t="s">
        <v>75</v>
      </c>
      <c r="BK212" s="132">
        <f>ROUND(I212*H212,2)</f>
        <v>0</v>
      </c>
      <c r="BL212" s="16" t="s">
        <v>142</v>
      </c>
      <c r="BM212" s="131" t="s">
        <v>373</v>
      </c>
    </row>
    <row r="213" spans="2:65" s="1" customFormat="1" ht="38.4">
      <c r="B213" s="28"/>
      <c r="D213" s="133" t="s">
        <v>144</v>
      </c>
      <c r="F213" s="134" t="s">
        <v>374</v>
      </c>
      <c r="L213" s="28"/>
      <c r="M213" s="135"/>
      <c r="T213" s="49"/>
      <c r="AT213" s="16" t="s">
        <v>144</v>
      </c>
      <c r="AU213" s="16" t="s">
        <v>75</v>
      </c>
    </row>
    <row r="214" spans="2:65" s="1" customFormat="1">
      <c r="B214" s="28"/>
      <c r="D214" s="136" t="s">
        <v>146</v>
      </c>
      <c r="F214" s="137" t="s">
        <v>375</v>
      </c>
      <c r="L214" s="28"/>
      <c r="M214" s="135"/>
      <c r="T214" s="49"/>
      <c r="AT214" s="16" t="s">
        <v>146</v>
      </c>
      <c r="AU214" s="16" t="s">
        <v>75</v>
      </c>
    </row>
    <row r="215" spans="2:65" s="11" customFormat="1">
      <c r="B215" s="138"/>
      <c r="D215" s="133" t="s">
        <v>153</v>
      </c>
      <c r="F215" s="140" t="s">
        <v>312</v>
      </c>
      <c r="H215" s="141">
        <v>63</v>
      </c>
      <c r="L215" s="138"/>
      <c r="M215" s="142"/>
      <c r="T215" s="143"/>
      <c r="AT215" s="139" t="s">
        <v>153</v>
      </c>
      <c r="AU215" s="139" t="s">
        <v>75</v>
      </c>
      <c r="AV215" s="11" t="s">
        <v>77</v>
      </c>
      <c r="AW215" s="11" t="s">
        <v>4</v>
      </c>
      <c r="AX215" s="11" t="s">
        <v>75</v>
      </c>
      <c r="AY215" s="139" t="s">
        <v>136</v>
      </c>
    </row>
    <row r="216" spans="2:65" s="1" customFormat="1" ht="24.15" customHeight="1">
      <c r="B216" s="120"/>
      <c r="C216" s="121" t="s">
        <v>376</v>
      </c>
      <c r="D216" s="121" t="s">
        <v>137</v>
      </c>
      <c r="E216" s="122" t="s">
        <v>377</v>
      </c>
      <c r="F216" s="123" t="s">
        <v>378</v>
      </c>
      <c r="G216" s="124" t="s">
        <v>150</v>
      </c>
      <c r="H216" s="125">
        <v>27</v>
      </c>
      <c r="I216" s="126"/>
      <c r="J216" s="126">
        <f>ROUND(I216*H216,2)</f>
        <v>0</v>
      </c>
      <c r="K216" s="123" t="s">
        <v>141</v>
      </c>
      <c r="L216" s="28"/>
      <c r="M216" s="127" t="s">
        <v>3</v>
      </c>
      <c r="N216" s="128" t="s">
        <v>39</v>
      </c>
      <c r="O216" s="129">
        <v>5.0000000000000001E-3</v>
      </c>
      <c r="P216" s="129">
        <f>O216*H216</f>
        <v>0.13500000000000001</v>
      </c>
      <c r="Q216" s="129">
        <v>0</v>
      </c>
      <c r="R216" s="129">
        <f>Q216*H216</f>
        <v>0</v>
      </c>
      <c r="S216" s="129">
        <v>0</v>
      </c>
      <c r="T216" s="130">
        <f>S216*H216</f>
        <v>0</v>
      </c>
      <c r="AR216" s="131" t="s">
        <v>142</v>
      </c>
      <c r="AT216" s="131" t="s">
        <v>137</v>
      </c>
      <c r="AU216" s="131" t="s">
        <v>75</v>
      </c>
      <c r="AY216" s="16" t="s">
        <v>136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6" t="s">
        <v>75</v>
      </c>
      <c r="BK216" s="132">
        <f>ROUND(I216*H216,2)</f>
        <v>0</v>
      </c>
      <c r="BL216" s="16" t="s">
        <v>142</v>
      </c>
      <c r="BM216" s="131" t="s">
        <v>379</v>
      </c>
    </row>
    <row r="217" spans="2:65" s="1" customFormat="1" ht="38.4">
      <c r="B217" s="28"/>
      <c r="D217" s="133" t="s">
        <v>144</v>
      </c>
      <c r="F217" s="134" t="s">
        <v>380</v>
      </c>
      <c r="L217" s="28"/>
      <c r="M217" s="135"/>
      <c r="T217" s="49"/>
      <c r="AT217" s="16" t="s">
        <v>144</v>
      </c>
      <c r="AU217" s="16" t="s">
        <v>75</v>
      </c>
    </row>
    <row r="218" spans="2:65" s="1" customFormat="1">
      <c r="B218" s="28"/>
      <c r="D218" s="136" t="s">
        <v>146</v>
      </c>
      <c r="F218" s="137" t="s">
        <v>381</v>
      </c>
      <c r="L218" s="28"/>
      <c r="M218" s="135"/>
      <c r="T218" s="49"/>
      <c r="AT218" s="16" t="s">
        <v>146</v>
      </c>
      <c r="AU218" s="16" t="s">
        <v>75</v>
      </c>
    </row>
    <row r="219" spans="2:65" s="11" customFormat="1">
      <c r="B219" s="138"/>
      <c r="D219" s="133" t="s">
        <v>153</v>
      </c>
      <c r="F219" s="140" t="s">
        <v>319</v>
      </c>
      <c r="H219" s="141">
        <v>27</v>
      </c>
      <c r="L219" s="138"/>
      <c r="M219" s="142"/>
      <c r="T219" s="143"/>
      <c r="AT219" s="139" t="s">
        <v>153</v>
      </c>
      <c r="AU219" s="139" t="s">
        <v>75</v>
      </c>
      <c r="AV219" s="11" t="s">
        <v>77</v>
      </c>
      <c r="AW219" s="11" t="s">
        <v>4</v>
      </c>
      <c r="AX219" s="11" t="s">
        <v>75</v>
      </c>
      <c r="AY219" s="139" t="s">
        <v>136</v>
      </c>
    </row>
    <row r="220" spans="2:65" s="1" customFormat="1" ht="24.15" customHeight="1">
      <c r="B220" s="120"/>
      <c r="C220" s="121" t="s">
        <v>382</v>
      </c>
      <c r="D220" s="121" t="s">
        <v>137</v>
      </c>
      <c r="E220" s="122" t="s">
        <v>383</v>
      </c>
      <c r="F220" s="123" t="s">
        <v>384</v>
      </c>
      <c r="G220" s="124" t="s">
        <v>150</v>
      </c>
      <c r="H220" s="125">
        <v>36</v>
      </c>
      <c r="I220" s="126"/>
      <c r="J220" s="126">
        <f>ROUND(I220*H220,2)</f>
        <v>0</v>
      </c>
      <c r="K220" s="123" t="s">
        <v>141</v>
      </c>
      <c r="L220" s="28"/>
      <c r="M220" s="127" t="s">
        <v>3</v>
      </c>
      <c r="N220" s="128" t="s">
        <v>39</v>
      </c>
      <c r="O220" s="129">
        <v>6.0000000000000001E-3</v>
      </c>
      <c r="P220" s="129">
        <f>O220*H220</f>
        <v>0.216</v>
      </c>
      <c r="Q220" s="129">
        <v>0</v>
      </c>
      <c r="R220" s="129">
        <f>Q220*H220</f>
        <v>0</v>
      </c>
      <c r="S220" s="129">
        <v>0</v>
      </c>
      <c r="T220" s="130">
        <f>S220*H220</f>
        <v>0</v>
      </c>
      <c r="AR220" s="131" t="s">
        <v>142</v>
      </c>
      <c r="AT220" s="131" t="s">
        <v>137</v>
      </c>
      <c r="AU220" s="131" t="s">
        <v>75</v>
      </c>
      <c r="AY220" s="16" t="s">
        <v>136</v>
      </c>
      <c r="BE220" s="132">
        <f>IF(N220="základní",J220,0)</f>
        <v>0</v>
      </c>
      <c r="BF220" s="132">
        <f>IF(N220="snížená",J220,0)</f>
        <v>0</v>
      </c>
      <c r="BG220" s="132">
        <f>IF(N220="zákl. přenesená",J220,0)</f>
        <v>0</v>
      </c>
      <c r="BH220" s="132">
        <f>IF(N220="sníž. přenesená",J220,0)</f>
        <v>0</v>
      </c>
      <c r="BI220" s="132">
        <f>IF(N220="nulová",J220,0)</f>
        <v>0</v>
      </c>
      <c r="BJ220" s="16" t="s">
        <v>75</v>
      </c>
      <c r="BK220" s="132">
        <f>ROUND(I220*H220,2)</f>
        <v>0</v>
      </c>
      <c r="BL220" s="16" t="s">
        <v>142</v>
      </c>
      <c r="BM220" s="131" t="s">
        <v>385</v>
      </c>
    </row>
    <row r="221" spans="2:65" s="1" customFormat="1" ht="38.4">
      <c r="B221" s="28"/>
      <c r="D221" s="133" t="s">
        <v>144</v>
      </c>
      <c r="F221" s="134" t="s">
        <v>386</v>
      </c>
      <c r="L221" s="28"/>
      <c r="M221" s="135"/>
      <c r="T221" s="49"/>
      <c r="AT221" s="16" t="s">
        <v>144</v>
      </c>
      <c r="AU221" s="16" t="s">
        <v>75</v>
      </c>
    </row>
    <row r="222" spans="2:65" s="1" customFormat="1">
      <c r="B222" s="28"/>
      <c r="D222" s="136" t="s">
        <v>146</v>
      </c>
      <c r="F222" s="137" t="s">
        <v>387</v>
      </c>
      <c r="L222" s="28"/>
      <c r="M222" s="135"/>
      <c r="T222" s="49"/>
      <c r="AT222" s="16" t="s">
        <v>146</v>
      </c>
      <c r="AU222" s="16" t="s">
        <v>75</v>
      </c>
    </row>
    <row r="223" spans="2:65" s="11" customFormat="1">
      <c r="B223" s="138"/>
      <c r="D223" s="133" t="s">
        <v>153</v>
      </c>
      <c r="F223" s="140" t="s">
        <v>326</v>
      </c>
      <c r="H223" s="141">
        <v>36</v>
      </c>
      <c r="L223" s="138"/>
      <c r="M223" s="142"/>
      <c r="T223" s="143"/>
      <c r="AT223" s="139" t="s">
        <v>153</v>
      </c>
      <c r="AU223" s="139" t="s">
        <v>75</v>
      </c>
      <c r="AV223" s="11" t="s">
        <v>77</v>
      </c>
      <c r="AW223" s="11" t="s">
        <v>4</v>
      </c>
      <c r="AX223" s="11" t="s">
        <v>75</v>
      </c>
      <c r="AY223" s="139" t="s">
        <v>136</v>
      </c>
    </row>
    <row r="224" spans="2:65" s="1" customFormat="1" ht="24.15" customHeight="1">
      <c r="B224" s="120"/>
      <c r="C224" s="121" t="s">
        <v>388</v>
      </c>
      <c r="D224" s="121" t="s">
        <v>137</v>
      </c>
      <c r="E224" s="122" t="s">
        <v>389</v>
      </c>
      <c r="F224" s="123" t="s">
        <v>390</v>
      </c>
      <c r="G224" s="124" t="s">
        <v>150</v>
      </c>
      <c r="H224" s="125">
        <v>18</v>
      </c>
      <c r="I224" s="126"/>
      <c r="J224" s="126">
        <f>ROUND(I224*H224,2)</f>
        <v>0</v>
      </c>
      <c r="K224" s="123" t="s">
        <v>141</v>
      </c>
      <c r="L224" s="28"/>
      <c r="M224" s="127" t="s">
        <v>3</v>
      </c>
      <c r="N224" s="128" t="s">
        <v>39</v>
      </c>
      <c r="O224" s="129">
        <v>8.0000000000000002E-3</v>
      </c>
      <c r="P224" s="129">
        <f>O224*H224</f>
        <v>0.14400000000000002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142</v>
      </c>
      <c r="AT224" s="131" t="s">
        <v>137</v>
      </c>
      <c r="AU224" s="131" t="s">
        <v>75</v>
      </c>
      <c r="AY224" s="16" t="s">
        <v>136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6" t="s">
        <v>75</v>
      </c>
      <c r="BK224" s="132">
        <f>ROUND(I224*H224,2)</f>
        <v>0</v>
      </c>
      <c r="BL224" s="16" t="s">
        <v>142</v>
      </c>
      <c r="BM224" s="131" t="s">
        <v>391</v>
      </c>
    </row>
    <row r="225" spans="2:65" s="1" customFormat="1" ht="38.4">
      <c r="B225" s="28"/>
      <c r="D225" s="133" t="s">
        <v>144</v>
      </c>
      <c r="F225" s="134" t="s">
        <v>392</v>
      </c>
      <c r="L225" s="28"/>
      <c r="M225" s="135"/>
      <c r="T225" s="49"/>
      <c r="AT225" s="16" t="s">
        <v>144</v>
      </c>
      <c r="AU225" s="16" t="s">
        <v>75</v>
      </c>
    </row>
    <row r="226" spans="2:65" s="1" customFormat="1">
      <c r="B226" s="28"/>
      <c r="D226" s="136" t="s">
        <v>146</v>
      </c>
      <c r="F226" s="137" t="s">
        <v>393</v>
      </c>
      <c r="L226" s="28"/>
      <c r="M226" s="135"/>
      <c r="T226" s="49"/>
      <c r="AT226" s="16" t="s">
        <v>146</v>
      </c>
      <c r="AU226" s="16" t="s">
        <v>75</v>
      </c>
    </row>
    <row r="227" spans="2:65" s="11" customFormat="1">
      <c r="B227" s="138"/>
      <c r="D227" s="133" t="s">
        <v>153</v>
      </c>
      <c r="F227" s="140" t="s">
        <v>333</v>
      </c>
      <c r="H227" s="141">
        <v>18</v>
      </c>
      <c r="L227" s="138"/>
      <c r="M227" s="142"/>
      <c r="T227" s="143"/>
      <c r="AT227" s="139" t="s">
        <v>153</v>
      </c>
      <c r="AU227" s="139" t="s">
        <v>75</v>
      </c>
      <c r="AV227" s="11" t="s">
        <v>77</v>
      </c>
      <c r="AW227" s="11" t="s">
        <v>4</v>
      </c>
      <c r="AX227" s="11" t="s">
        <v>75</v>
      </c>
      <c r="AY227" s="139" t="s">
        <v>136</v>
      </c>
    </row>
    <row r="228" spans="2:65" s="1" customFormat="1" ht="24.15" customHeight="1">
      <c r="B228" s="120"/>
      <c r="C228" s="121" t="s">
        <v>394</v>
      </c>
      <c r="D228" s="121" t="s">
        <v>137</v>
      </c>
      <c r="E228" s="122" t="s">
        <v>395</v>
      </c>
      <c r="F228" s="123" t="s">
        <v>396</v>
      </c>
      <c r="G228" s="124" t="s">
        <v>140</v>
      </c>
      <c r="H228" s="125">
        <v>1575</v>
      </c>
      <c r="I228" s="126"/>
      <c r="J228" s="126">
        <f>ROUND(I228*H228,2)</f>
        <v>0</v>
      </c>
      <c r="K228" s="123" t="s">
        <v>141</v>
      </c>
      <c r="L228" s="28"/>
      <c r="M228" s="127" t="s">
        <v>3</v>
      </c>
      <c r="N228" s="128" t="s">
        <v>39</v>
      </c>
      <c r="O228" s="129">
        <v>8.0000000000000002E-3</v>
      </c>
      <c r="P228" s="129">
        <f>O228*H228</f>
        <v>12.6</v>
      </c>
      <c r="Q228" s="129">
        <v>0</v>
      </c>
      <c r="R228" s="129">
        <f>Q228*H228</f>
        <v>0</v>
      </c>
      <c r="S228" s="129">
        <v>0</v>
      </c>
      <c r="T228" s="130">
        <f>S228*H228</f>
        <v>0</v>
      </c>
      <c r="AR228" s="131" t="s">
        <v>142</v>
      </c>
      <c r="AT228" s="131" t="s">
        <v>137</v>
      </c>
      <c r="AU228" s="131" t="s">
        <v>75</v>
      </c>
      <c r="AY228" s="16" t="s">
        <v>136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6" t="s">
        <v>75</v>
      </c>
      <c r="BK228" s="132">
        <f>ROUND(I228*H228,2)</f>
        <v>0</v>
      </c>
      <c r="BL228" s="16" t="s">
        <v>142</v>
      </c>
      <c r="BM228" s="131" t="s">
        <v>397</v>
      </c>
    </row>
    <row r="229" spans="2:65" s="1" customFormat="1" ht="19.2">
      <c r="B229" s="28"/>
      <c r="D229" s="133" t="s">
        <v>144</v>
      </c>
      <c r="F229" s="134" t="s">
        <v>398</v>
      </c>
      <c r="L229" s="28"/>
      <c r="M229" s="135"/>
      <c r="T229" s="49"/>
      <c r="AT229" s="16" t="s">
        <v>144</v>
      </c>
      <c r="AU229" s="16" t="s">
        <v>75</v>
      </c>
    </row>
    <row r="230" spans="2:65" s="1" customFormat="1">
      <c r="B230" s="28"/>
      <c r="D230" s="136" t="s">
        <v>146</v>
      </c>
      <c r="F230" s="137" t="s">
        <v>399</v>
      </c>
      <c r="L230" s="28"/>
      <c r="M230" s="135"/>
      <c r="T230" s="49"/>
      <c r="AT230" s="16" t="s">
        <v>146</v>
      </c>
      <c r="AU230" s="16" t="s">
        <v>75</v>
      </c>
    </row>
    <row r="231" spans="2:65" s="11" customFormat="1">
      <c r="B231" s="138"/>
      <c r="D231" s="133" t="s">
        <v>153</v>
      </c>
      <c r="F231" s="140" t="s">
        <v>400</v>
      </c>
      <c r="H231" s="141">
        <v>1575</v>
      </c>
      <c r="L231" s="138"/>
      <c r="M231" s="144"/>
      <c r="N231" s="145"/>
      <c r="O231" s="145"/>
      <c r="P231" s="145"/>
      <c r="Q231" s="145"/>
      <c r="R231" s="145"/>
      <c r="S231" s="145"/>
      <c r="T231" s="146"/>
      <c r="AT231" s="139" t="s">
        <v>153</v>
      </c>
      <c r="AU231" s="139" t="s">
        <v>75</v>
      </c>
      <c r="AV231" s="11" t="s">
        <v>77</v>
      </c>
      <c r="AW231" s="11" t="s">
        <v>4</v>
      </c>
      <c r="AX231" s="11" t="s">
        <v>75</v>
      </c>
      <c r="AY231" s="139" t="s">
        <v>136</v>
      </c>
    </row>
    <row r="232" spans="2:65" s="1" customFormat="1" ht="6.9" customHeight="1">
      <c r="B232" s="37"/>
      <c r="C232" s="38"/>
      <c r="D232" s="38"/>
      <c r="E232" s="38"/>
      <c r="F232" s="38"/>
      <c r="G232" s="38"/>
      <c r="H232" s="38"/>
      <c r="I232" s="38"/>
      <c r="J232" s="38"/>
      <c r="K232" s="38"/>
      <c r="L232" s="28"/>
    </row>
  </sheetData>
  <autoFilter ref="C85:K231" xr:uid="{00000000-0009-0000-0000-000001000000}"/>
  <mergeCells count="11">
    <mergeCell ref="L2:V2"/>
    <mergeCell ref="E52:H52"/>
    <mergeCell ref="E54:H54"/>
    <mergeCell ref="E74:H74"/>
    <mergeCell ref="E76:H76"/>
    <mergeCell ref="E78:H78"/>
    <mergeCell ref="E7:H7"/>
    <mergeCell ref="E9:H9"/>
    <mergeCell ref="E11:H11"/>
    <mergeCell ref="E29:H29"/>
    <mergeCell ref="E50:H50"/>
  </mergeCells>
  <hyperlinks>
    <hyperlink ref="F90" r:id="rId1" xr:uid="{00000000-0004-0000-0100-000000000000}"/>
    <hyperlink ref="F101" r:id="rId2" xr:uid="{00000000-0004-0000-0100-000001000000}"/>
    <hyperlink ref="F104" r:id="rId3" xr:uid="{00000000-0004-0000-0100-000002000000}"/>
    <hyperlink ref="F107" r:id="rId4" xr:uid="{00000000-0004-0000-0100-000003000000}"/>
    <hyperlink ref="F110" r:id="rId5" xr:uid="{00000000-0004-0000-0100-000004000000}"/>
    <hyperlink ref="F113" r:id="rId6" xr:uid="{00000000-0004-0000-0100-000005000000}"/>
    <hyperlink ref="F116" r:id="rId7" xr:uid="{00000000-0004-0000-0100-000006000000}"/>
    <hyperlink ref="F119" r:id="rId8" xr:uid="{00000000-0004-0000-0100-000007000000}"/>
    <hyperlink ref="F122" r:id="rId9" xr:uid="{00000000-0004-0000-0100-000008000000}"/>
    <hyperlink ref="F125" r:id="rId10" xr:uid="{00000000-0004-0000-0100-000009000000}"/>
    <hyperlink ref="F128" r:id="rId11" xr:uid="{00000000-0004-0000-0100-00000A000000}"/>
    <hyperlink ref="F131" r:id="rId12" xr:uid="{00000000-0004-0000-0100-00000B000000}"/>
    <hyperlink ref="F134" r:id="rId13" xr:uid="{00000000-0004-0000-0100-00000C000000}"/>
    <hyperlink ref="F137" r:id="rId14" xr:uid="{00000000-0004-0000-0100-00000D000000}"/>
    <hyperlink ref="F140" r:id="rId15" xr:uid="{00000000-0004-0000-0100-00000E000000}"/>
    <hyperlink ref="F143" r:id="rId16" xr:uid="{00000000-0004-0000-0100-00000F000000}"/>
    <hyperlink ref="F146" r:id="rId17" xr:uid="{00000000-0004-0000-0100-000010000000}"/>
    <hyperlink ref="F149" r:id="rId18" xr:uid="{00000000-0004-0000-0100-000011000000}"/>
    <hyperlink ref="F152" r:id="rId19" xr:uid="{00000000-0004-0000-0100-000012000000}"/>
    <hyperlink ref="F155" r:id="rId20" xr:uid="{00000000-0004-0000-0100-000013000000}"/>
    <hyperlink ref="F158" r:id="rId21" xr:uid="{00000000-0004-0000-0100-000014000000}"/>
    <hyperlink ref="F161" r:id="rId22" xr:uid="{00000000-0004-0000-0100-000015000000}"/>
    <hyperlink ref="F164" r:id="rId23" xr:uid="{00000000-0004-0000-0100-000016000000}"/>
    <hyperlink ref="F167" r:id="rId24" xr:uid="{00000000-0004-0000-0100-000017000000}"/>
    <hyperlink ref="F170" r:id="rId25" xr:uid="{00000000-0004-0000-0100-000018000000}"/>
    <hyperlink ref="F174" r:id="rId26" xr:uid="{00000000-0004-0000-0100-000019000000}"/>
    <hyperlink ref="F178" r:id="rId27" xr:uid="{00000000-0004-0000-0100-00001A000000}"/>
    <hyperlink ref="F182" r:id="rId28" xr:uid="{00000000-0004-0000-0100-00001B000000}"/>
    <hyperlink ref="F186" r:id="rId29" xr:uid="{00000000-0004-0000-0100-00001C000000}"/>
    <hyperlink ref="F190" r:id="rId30" xr:uid="{00000000-0004-0000-0100-00001D000000}"/>
    <hyperlink ref="F194" r:id="rId31" xr:uid="{00000000-0004-0000-0100-00001E000000}"/>
    <hyperlink ref="F198" r:id="rId32" xr:uid="{00000000-0004-0000-0100-00001F000000}"/>
    <hyperlink ref="F202" r:id="rId33" xr:uid="{00000000-0004-0000-0100-000020000000}"/>
    <hyperlink ref="F206" r:id="rId34" xr:uid="{00000000-0004-0000-0100-000021000000}"/>
    <hyperlink ref="F210" r:id="rId35" xr:uid="{00000000-0004-0000-0100-000022000000}"/>
    <hyperlink ref="F214" r:id="rId36" xr:uid="{00000000-0004-0000-0100-000023000000}"/>
    <hyperlink ref="F218" r:id="rId37" xr:uid="{00000000-0004-0000-0100-000024000000}"/>
    <hyperlink ref="F222" r:id="rId38" xr:uid="{00000000-0004-0000-0100-000025000000}"/>
    <hyperlink ref="F226" r:id="rId39" xr:uid="{00000000-0004-0000-0100-000026000000}"/>
    <hyperlink ref="F230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6"/>
  <sheetViews>
    <sheetView showGridLines="0" topLeftCell="A84" workbookViewId="0">
      <selection activeCell="I96" sqref="I96:I25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88</v>
      </c>
      <c r="AZ2" s="147" t="s">
        <v>401</v>
      </c>
      <c r="BA2" s="147" t="s">
        <v>3</v>
      </c>
      <c r="BB2" s="147" t="s">
        <v>3</v>
      </c>
      <c r="BC2" s="147" t="s">
        <v>402</v>
      </c>
      <c r="BD2" s="147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  <c r="AZ3" s="147" t="s">
        <v>403</v>
      </c>
      <c r="BA3" s="147" t="s">
        <v>3</v>
      </c>
      <c r="BB3" s="147" t="s">
        <v>3</v>
      </c>
      <c r="BC3" s="147" t="s">
        <v>404</v>
      </c>
      <c r="BD3" s="147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  <c r="AZ4" s="147" t="s">
        <v>405</v>
      </c>
      <c r="BA4" s="147" t="s">
        <v>3</v>
      </c>
      <c r="BB4" s="147" t="s">
        <v>3</v>
      </c>
      <c r="BC4" s="147" t="s">
        <v>406</v>
      </c>
      <c r="BD4" s="147" t="s">
        <v>77</v>
      </c>
    </row>
    <row r="5" spans="2:56" ht="6.9" customHeight="1">
      <c r="B5" s="19"/>
      <c r="L5" s="19"/>
      <c r="AZ5" s="147" t="s">
        <v>407</v>
      </c>
      <c r="BA5" s="147" t="s">
        <v>3</v>
      </c>
      <c r="BB5" s="147" t="s">
        <v>3</v>
      </c>
      <c r="BC5" s="147" t="s">
        <v>408</v>
      </c>
      <c r="BD5" s="147" t="s">
        <v>77</v>
      </c>
    </row>
    <row r="6" spans="2:56" ht="12" customHeight="1">
      <c r="B6" s="19"/>
      <c r="D6" s="25" t="s">
        <v>15</v>
      </c>
      <c r="L6" s="19"/>
      <c r="AZ6" s="147" t="s">
        <v>409</v>
      </c>
      <c r="BA6" s="147" t="s">
        <v>3</v>
      </c>
      <c r="BB6" s="147" t="s">
        <v>3</v>
      </c>
      <c r="BC6" s="147" t="s">
        <v>410</v>
      </c>
      <c r="BD6" s="147" t="s">
        <v>77</v>
      </c>
    </row>
    <row r="7" spans="2:5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301" t="s">
        <v>411</v>
      </c>
      <c r="F9" s="300"/>
      <c r="G9" s="300"/>
      <c r="H9" s="300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8" t="s">
        <v>412</v>
      </c>
      <c r="F11" s="300"/>
      <c r="G11" s="300"/>
      <c r="H11" s="300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ROUND(J93,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ROUND((SUM(BE93:BE255)),  2)</f>
        <v>0</v>
      </c>
      <c r="I35" s="89">
        <v>0.21</v>
      </c>
      <c r="J35" s="79">
        <f>ROUND(((SUM(BE93:BE255))*I35),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ROUND((SUM(BF93:BF255)),  2)</f>
        <v>0</v>
      </c>
      <c r="I36" s="89">
        <v>0.15</v>
      </c>
      <c r="J36" s="79">
        <f>ROUND(((SUM(BF93:BF255))*I36),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ROUND((SUM(BG93:BG255)),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ROUND((SUM(BH93:BH255)),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ROUND((SUM(BI93:BI255)),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411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101a - Přímé 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J93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J94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J95</f>
        <v>0</v>
      </c>
      <c r="L65" s="148"/>
    </row>
    <row r="66" spans="2:12" s="12" customFormat="1" ht="19.95" customHeight="1">
      <c r="B66" s="148"/>
      <c r="D66" s="149" t="s">
        <v>416</v>
      </c>
      <c r="E66" s="150"/>
      <c r="F66" s="150"/>
      <c r="G66" s="150"/>
      <c r="H66" s="150"/>
      <c r="I66" s="150"/>
      <c r="J66" s="151">
        <f>J151</f>
        <v>0</v>
      </c>
      <c r="L66" s="148"/>
    </row>
    <row r="67" spans="2:12" s="12" customFormat="1" ht="19.95" customHeight="1">
      <c r="B67" s="148"/>
      <c r="D67" s="149" t="s">
        <v>417</v>
      </c>
      <c r="E67" s="150"/>
      <c r="F67" s="150"/>
      <c r="G67" s="150"/>
      <c r="H67" s="150"/>
      <c r="I67" s="150"/>
      <c r="J67" s="151">
        <f>J159</f>
        <v>0</v>
      </c>
      <c r="L67" s="148"/>
    </row>
    <row r="68" spans="2:12" s="12" customFormat="1" ht="19.95" customHeight="1">
      <c r="B68" s="148"/>
      <c r="D68" s="149" t="s">
        <v>418</v>
      </c>
      <c r="E68" s="150"/>
      <c r="F68" s="150"/>
      <c r="G68" s="150"/>
      <c r="H68" s="150"/>
      <c r="I68" s="150"/>
      <c r="J68" s="151">
        <f>J190</f>
        <v>0</v>
      </c>
      <c r="L68" s="148"/>
    </row>
    <row r="69" spans="2:12" s="12" customFormat="1" ht="19.95" customHeight="1">
      <c r="B69" s="148"/>
      <c r="D69" s="149" t="s">
        <v>419</v>
      </c>
      <c r="E69" s="150"/>
      <c r="F69" s="150"/>
      <c r="G69" s="150"/>
      <c r="H69" s="150"/>
      <c r="I69" s="150"/>
      <c r="J69" s="151">
        <f>J241</f>
        <v>0</v>
      </c>
      <c r="L69" s="148"/>
    </row>
    <row r="70" spans="2:12" s="8" customFormat="1" ht="24.9" customHeight="1">
      <c r="B70" s="99"/>
      <c r="D70" s="100" t="s">
        <v>420</v>
      </c>
      <c r="E70" s="101"/>
      <c r="F70" s="101"/>
      <c r="G70" s="101"/>
      <c r="H70" s="101"/>
      <c r="I70" s="101"/>
      <c r="J70" s="102">
        <f>J245</f>
        <v>0</v>
      </c>
      <c r="L70" s="99"/>
    </row>
    <row r="71" spans="2:12" s="12" customFormat="1" ht="19.95" customHeight="1">
      <c r="B71" s="148"/>
      <c r="D71" s="149" t="s">
        <v>421</v>
      </c>
      <c r="E71" s="150"/>
      <c r="F71" s="150"/>
      <c r="G71" s="150"/>
      <c r="H71" s="150"/>
      <c r="I71" s="150"/>
      <c r="J71" s="151">
        <f>J246</f>
        <v>0</v>
      </c>
      <c r="L71" s="148"/>
    </row>
    <row r="72" spans="2:12" s="1" customFormat="1" ht="21.75" customHeight="1">
      <c r="B72" s="28"/>
      <c r="L72" s="28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8"/>
    </row>
    <row r="77" spans="2:12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78" spans="2:12" s="1" customFormat="1" ht="24.9" customHeight="1">
      <c r="B78" s="28"/>
      <c r="C78" s="20" t="s">
        <v>122</v>
      </c>
      <c r="L78" s="28"/>
    </row>
    <row r="79" spans="2:12" s="1" customFormat="1" ht="6.9" customHeight="1">
      <c r="B79" s="28"/>
      <c r="L79" s="28"/>
    </row>
    <row r="80" spans="2:12" s="1" customFormat="1" ht="12" customHeight="1">
      <c r="B80" s="28"/>
      <c r="C80" s="25" t="s">
        <v>15</v>
      </c>
      <c r="L80" s="28"/>
    </row>
    <row r="81" spans="2:65" s="1" customFormat="1" ht="16.5" customHeight="1">
      <c r="B81" s="28"/>
      <c r="E81" s="301" t="str">
        <f>E7</f>
        <v>Cyklostezka Šluknov - Fukov - III.etapa</v>
      </c>
      <c r="F81" s="302"/>
      <c r="G81" s="302"/>
      <c r="H81" s="302"/>
      <c r="L81" s="28"/>
    </row>
    <row r="82" spans="2:65" ht="12" customHeight="1">
      <c r="B82" s="19"/>
      <c r="C82" s="25" t="s">
        <v>113</v>
      </c>
      <c r="L82" s="19"/>
    </row>
    <row r="83" spans="2:65" s="1" customFormat="1" ht="16.5" customHeight="1">
      <c r="B83" s="28"/>
      <c r="E83" s="301" t="s">
        <v>411</v>
      </c>
      <c r="F83" s="300"/>
      <c r="G83" s="300"/>
      <c r="H83" s="300"/>
      <c r="L83" s="28"/>
    </row>
    <row r="84" spans="2:65" s="1" customFormat="1" ht="12" customHeight="1">
      <c r="B84" s="28"/>
      <c r="C84" s="25" t="s">
        <v>115</v>
      </c>
      <c r="L84" s="28"/>
    </row>
    <row r="85" spans="2:65" s="1" customFormat="1" ht="16.5" customHeight="1">
      <c r="B85" s="28"/>
      <c r="E85" s="268" t="str">
        <f>E11</f>
        <v>101a - Přímé výdaje</v>
      </c>
      <c r="F85" s="300"/>
      <c r="G85" s="300"/>
      <c r="H85" s="300"/>
      <c r="L85" s="28"/>
    </row>
    <row r="86" spans="2:65" s="1" customFormat="1" ht="6.9" customHeight="1">
      <c r="B86" s="28"/>
      <c r="L86" s="28"/>
    </row>
    <row r="87" spans="2:65" s="1" customFormat="1" ht="12" customHeight="1">
      <c r="B87" s="28"/>
      <c r="C87" s="25" t="s">
        <v>19</v>
      </c>
      <c r="F87" s="23" t="str">
        <f>F14</f>
        <v>Šluknov</v>
      </c>
      <c r="I87" s="25" t="s">
        <v>21</v>
      </c>
      <c r="J87" s="45" t="str">
        <f>IF(J14="","",J14)</f>
        <v>5. 9. 2023</v>
      </c>
      <c r="L87" s="28"/>
    </row>
    <row r="88" spans="2:65" s="1" customFormat="1" ht="6.9" customHeight="1">
      <c r="B88" s="28"/>
      <c r="L88" s="28"/>
    </row>
    <row r="89" spans="2:65" s="1" customFormat="1" ht="15.15" customHeight="1">
      <c r="B89" s="28"/>
      <c r="C89" s="25" t="s">
        <v>23</v>
      </c>
      <c r="F89" s="23" t="str">
        <f>E17</f>
        <v>Město Šluknov</v>
      </c>
      <c r="I89" s="25" t="s">
        <v>29</v>
      </c>
      <c r="J89" s="26" t="str">
        <f>E23</f>
        <v>VPH s.r.o.</v>
      </c>
      <c r="L89" s="28"/>
    </row>
    <row r="90" spans="2:65" s="1" customFormat="1" ht="15.15" customHeight="1">
      <c r="B90" s="28"/>
      <c r="C90" s="25" t="s">
        <v>27</v>
      </c>
      <c r="F90" s="23" t="str">
        <f>IF(E20="","",E20)</f>
        <v xml:space="preserve"> </v>
      </c>
      <c r="I90" s="25" t="s">
        <v>31</v>
      </c>
      <c r="J90" s="26" t="str">
        <f>E26</f>
        <v xml:space="preserve"> </v>
      </c>
      <c r="L90" s="28"/>
    </row>
    <row r="91" spans="2:65" s="1" customFormat="1" ht="10.35" customHeight="1">
      <c r="B91" s="28"/>
      <c r="L91" s="28"/>
    </row>
    <row r="92" spans="2:65" s="9" customFormat="1" ht="29.25" customHeight="1">
      <c r="B92" s="103"/>
      <c r="C92" s="104" t="s">
        <v>123</v>
      </c>
      <c r="D92" s="105" t="s">
        <v>53</v>
      </c>
      <c r="E92" s="105" t="s">
        <v>49</v>
      </c>
      <c r="F92" s="105" t="s">
        <v>50</v>
      </c>
      <c r="G92" s="105" t="s">
        <v>124</v>
      </c>
      <c r="H92" s="105" t="s">
        <v>125</v>
      </c>
      <c r="I92" s="105" t="s">
        <v>126</v>
      </c>
      <c r="J92" s="105" t="s">
        <v>119</v>
      </c>
      <c r="K92" s="106" t="s">
        <v>127</v>
      </c>
      <c r="L92" s="103"/>
      <c r="M92" s="52" t="s">
        <v>3</v>
      </c>
      <c r="N92" s="53" t="s">
        <v>38</v>
      </c>
      <c r="O92" s="53" t="s">
        <v>128</v>
      </c>
      <c r="P92" s="53" t="s">
        <v>129</v>
      </c>
      <c r="Q92" s="53" t="s">
        <v>130</v>
      </c>
      <c r="R92" s="53" t="s">
        <v>131</v>
      </c>
      <c r="S92" s="53" t="s">
        <v>132</v>
      </c>
      <c r="T92" s="54" t="s">
        <v>133</v>
      </c>
    </row>
    <row r="93" spans="2:65" s="1" customFormat="1" ht="22.8" customHeight="1">
      <c r="B93" s="28"/>
      <c r="C93" s="57" t="s">
        <v>134</v>
      </c>
      <c r="J93" s="107">
        <f>BK93</f>
        <v>0</v>
      </c>
      <c r="L93" s="28"/>
      <c r="M93" s="55"/>
      <c r="N93" s="46"/>
      <c r="O93" s="46"/>
      <c r="P93" s="108">
        <f>P94+P245</f>
        <v>7691.2602080000006</v>
      </c>
      <c r="Q93" s="46"/>
      <c r="R93" s="108">
        <f>R94+R245</f>
        <v>5568.9125079999994</v>
      </c>
      <c r="S93" s="46"/>
      <c r="T93" s="109">
        <f>T94+T245</f>
        <v>0</v>
      </c>
      <c r="AT93" s="16" t="s">
        <v>67</v>
      </c>
      <c r="AU93" s="16" t="s">
        <v>120</v>
      </c>
      <c r="BK93" s="110">
        <f>BK94+BK245</f>
        <v>0</v>
      </c>
    </row>
    <row r="94" spans="2:65" s="10" customFormat="1" ht="25.95" customHeight="1">
      <c r="B94" s="111"/>
      <c r="D94" s="112" t="s">
        <v>67</v>
      </c>
      <c r="E94" s="113" t="s">
        <v>422</v>
      </c>
      <c r="F94" s="113" t="s">
        <v>423</v>
      </c>
      <c r="J94" s="114">
        <f>BK94</f>
        <v>0</v>
      </c>
      <c r="L94" s="111"/>
      <c r="M94" s="115"/>
      <c r="P94" s="116">
        <f>P95+P151+P159+P190+P241</f>
        <v>5776.5428780000002</v>
      </c>
      <c r="R94" s="116">
        <f>R95+R151+R159+R190+R241</f>
        <v>5108.2855179999997</v>
      </c>
      <c r="T94" s="117">
        <f>T95+T151+T159+T190+T241</f>
        <v>0</v>
      </c>
      <c r="AR94" s="112" t="s">
        <v>75</v>
      </c>
      <c r="AT94" s="118" t="s">
        <v>67</v>
      </c>
      <c r="AU94" s="118" t="s">
        <v>68</v>
      </c>
      <c r="AY94" s="112" t="s">
        <v>136</v>
      </c>
      <c r="BK94" s="119">
        <f>BK95+BK151+BK159+BK190+BK241</f>
        <v>0</v>
      </c>
    </row>
    <row r="95" spans="2:65" s="10" customFormat="1" ht="22.8" customHeight="1">
      <c r="B95" s="111"/>
      <c r="D95" s="112" t="s">
        <v>67</v>
      </c>
      <c r="E95" s="152" t="s">
        <v>75</v>
      </c>
      <c r="F95" s="152" t="s">
        <v>135</v>
      </c>
      <c r="J95" s="153">
        <f>BK95</f>
        <v>0</v>
      </c>
      <c r="L95" s="111"/>
      <c r="M95" s="115"/>
      <c r="P95" s="116">
        <f>SUM(P96:P150)</f>
        <v>3414.7986499999997</v>
      </c>
      <c r="R95" s="116">
        <f>SUM(R96:R150)</f>
        <v>439.08495799999997</v>
      </c>
      <c r="T95" s="117">
        <f>SUM(T96:T150)</f>
        <v>0</v>
      </c>
      <c r="AR95" s="112" t="s">
        <v>75</v>
      </c>
      <c r="AT95" s="118" t="s">
        <v>67</v>
      </c>
      <c r="AU95" s="118" t="s">
        <v>75</v>
      </c>
      <c r="AY95" s="112" t="s">
        <v>136</v>
      </c>
      <c r="BK95" s="119">
        <f>SUM(BK96:BK150)</f>
        <v>0</v>
      </c>
    </row>
    <row r="96" spans="2:65" s="1" customFormat="1" ht="16.5" customHeight="1">
      <c r="B96" s="120"/>
      <c r="C96" s="154" t="s">
        <v>75</v>
      </c>
      <c r="D96" s="154" t="s">
        <v>424</v>
      </c>
      <c r="E96" s="155" t="s">
        <v>425</v>
      </c>
      <c r="F96" s="156" t="s">
        <v>426</v>
      </c>
      <c r="G96" s="157" t="s">
        <v>427</v>
      </c>
      <c r="H96" s="158">
        <v>439.065</v>
      </c>
      <c r="I96" s="159"/>
      <c r="J96" s="159">
        <f>ROUND(I96*H96,2)</f>
        <v>0</v>
      </c>
      <c r="K96" s="156" t="s">
        <v>141</v>
      </c>
      <c r="L96" s="160"/>
      <c r="M96" s="161" t="s">
        <v>3</v>
      </c>
      <c r="N96" s="162" t="s">
        <v>39</v>
      </c>
      <c r="O96" s="129">
        <v>0</v>
      </c>
      <c r="P96" s="129">
        <f>O96*H96</f>
        <v>0</v>
      </c>
      <c r="Q96" s="129">
        <v>1</v>
      </c>
      <c r="R96" s="129">
        <f>Q96*H96</f>
        <v>439.065</v>
      </c>
      <c r="S96" s="129">
        <v>0</v>
      </c>
      <c r="T96" s="130">
        <f>S96*H96</f>
        <v>0</v>
      </c>
      <c r="AR96" s="131" t="s">
        <v>181</v>
      </c>
      <c r="AT96" s="131" t="s">
        <v>424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428</v>
      </c>
    </row>
    <row r="97" spans="2:65" s="1" customFormat="1">
      <c r="B97" s="28"/>
      <c r="D97" s="133" t="s">
        <v>144</v>
      </c>
      <c r="F97" s="134" t="s">
        <v>426</v>
      </c>
      <c r="L97" s="28"/>
      <c r="M97" s="135"/>
      <c r="T97" s="49"/>
      <c r="AT97" s="16" t="s">
        <v>144</v>
      </c>
      <c r="AU97" s="16" t="s">
        <v>77</v>
      </c>
    </row>
    <row r="98" spans="2:65" s="11" customFormat="1">
      <c r="B98" s="138"/>
      <c r="D98" s="133" t="s">
        <v>153</v>
      </c>
      <c r="E98" s="139" t="s">
        <v>3</v>
      </c>
      <c r="F98" s="140" t="s">
        <v>429</v>
      </c>
      <c r="H98" s="141">
        <v>439.065</v>
      </c>
      <c r="L98" s="138"/>
      <c r="M98" s="142"/>
      <c r="T98" s="143"/>
      <c r="AT98" s="139" t="s">
        <v>153</v>
      </c>
      <c r="AU98" s="139" t="s">
        <v>77</v>
      </c>
      <c r="AV98" s="11" t="s">
        <v>77</v>
      </c>
      <c r="AW98" s="11" t="s">
        <v>30</v>
      </c>
      <c r="AX98" s="11" t="s">
        <v>75</v>
      </c>
      <c r="AY98" s="139" t="s">
        <v>136</v>
      </c>
    </row>
    <row r="99" spans="2:65" s="1" customFormat="1" ht="37.799999999999997" customHeight="1">
      <c r="B99" s="120"/>
      <c r="C99" s="121" t="s">
        <v>77</v>
      </c>
      <c r="D99" s="121" t="s">
        <v>137</v>
      </c>
      <c r="E99" s="122" t="s">
        <v>430</v>
      </c>
      <c r="F99" s="123" t="s">
        <v>431</v>
      </c>
      <c r="G99" s="124" t="s">
        <v>432</v>
      </c>
      <c r="H99" s="125">
        <v>4477.3999999999996</v>
      </c>
      <c r="I99" s="126"/>
      <c r="J99" s="126">
        <f>ROUND(I99*H99,2)</f>
        <v>0</v>
      </c>
      <c r="K99" s="123" t="s">
        <v>141</v>
      </c>
      <c r="L99" s="28"/>
      <c r="M99" s="127" t="s">
        <v>3</v>
      </c>
      <c r="N99" s="128" t="s">
        <v>39</v>
      </c>
      <c r="O99" s="129">
        <v>0.58499999999999996</v>
      </c>
      <c r="P99" s="129">
        <f>O99*H99</f>
        <v>2619.2789999999995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77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433</v>
      </c>
    </row>
    <row r="100" spans="2:65" s="1" customFormat="1" ht="19.2">
      <c r="B100" s="28"/>
      <c r="D100" s="133" t="s">
        <v>144</v>
      </c>
      <c r="F100" s="134" t="s">
        <v>434</v>
      </c>
      <c r="L100" s="28"/>
      <c r="M100" s="135"/>
      <c r="T100" s="49"/>
      <c r="AT100" s="16" t="s">
        <v>144</v>
      </c>
      <c r="AU100" s="16" t="s">
        <v>77</v>
      </c>
    </row>
    <row r="101" spans="2:65" s="1" customFormat="1">
      <c r="B101" s="28"/>
      <c r="D101" s="136" t="s">
        <v>146</v>
      </c>
      <c r="F101" s="137" t="s">
        <v>435</v>
      </c>
      <c r="L101" s="28"/>
      <c r="M101" s="135"/>
      <c r="T101" s="49"/>
      <c r="AT101" s="16" t="s">
        <v>146</v>
      </c>
      <c r="AU101" s="16" t="s">
        <v>77</v>
      </c>
    </row>
    <row r="102" spans="2:65" s="11" customFormat="1">
      <c r="B102" s="138"/>
      <c r="D102" s="133" t="s">
        <v>153</v>
      </c>
      <c r="E102" s="139" t="s">
        <v>3</v>
      </c>
      <c r="F102" s="140" t="s">
        <v>436</v>
      </c>
      <c r="H102" s="141">
        <v>4477.3999999999996</v>
      </c>
      <c r="L102" s="138"/>
      <c r="M102" s="142"/>
      <c r="T102" s="143"/>
      <c r="AT102" s="139" t="s">
        <v>153</v>
      </c>
      <c r="AU102" s="139" t="s">
        <v>77</v>
      </c>
      <c r="AV102" s="11" t="s">
        <v>77</v>
      </c>
      <c r="AW102" s="11" t="s">
        <v>30</v>
      </c>
      <c r="AX102" s="11" t="s">
        <v>75</v>
      </c>
      <c r="AY102" s="139" t="s">
        <v>136</v>
      </c>
    </row>
    <row r="103" spans="2:65" s="1" customFormat="1" ht="37.799999999999997" customHeight="1">
      <c r="B103" s="120"/>
      <c r="C103" s="121" t="s">
        <v>155</v>
      </c>
      <c r="D103" s="121" t="s">
        <v>137</v>
      </c>
      <c r="E103" s="122" t="s">
        <v>437</v>
      </c>
      <c r="F103" s="123" t="s">
        <v>438</v>
      </c>
      <c r="G103" s="124" t="s">
        <v>432</v>
      </c>
      <c r="H103" s="125">
        <v>4052.7</v>
      </c>
      <c r="I103" s="126"/>
      <c r="J103" s="126">
        <f>ROUND(I103*H103,2)</f>
        <v>0</v>
      </c>
      <c r="K103" s="123" t="s">
        <v>141</v>
      </c>
      <c r="L103" s="28"/>
      <c r="M103" s="127" t="s">
        <v>3</v>
      </c>
      <c r="N103" s="128" t="s">
        <v>39</v>
      </c>
      <c r="O103" s="129">
        <v>8.6999999999999994E-2</v>
      </c>
      <c r="P103" s="129">
        <f>O103*H103</f>
        <v>352.58489999999995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77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75</v>
      </c>
      <c r="BK103" s="132">
        <f>ROUND(I103*H103,2)</f>
        <v>0</v>
      </c>
      <c r="BL103" s="16" t="s">
        <v>142</v>
      </c>
      <c r="BM103" s="131" t="s">
        <v>439</v>
      </c>
    </row>
    <row r="104" spans="2:65" s="1" customFormat="1" ht="38.4">
      <c r="B104" s="28"/>
      <c r="D104" s="133" t="s">
        <v>144</v>
      </c>
      <c r="F104" s="134" t="s">
        <v>440</v>
      </c>
      <c r="L104" s="28"/>
      <c r="M104" s="135"/>
      <c r="T104" s="49"/>
      <c r="AT104" s="16" t="s">
        <v>144</v>
      </c>
      <c r="AU104" s="16" t="s">
        <v>77</v>
      </c>
    </row>
    <row r="105" spans="2:65" s="1" customFormat="1">
      <c r="B105" s="28"/>
      <c r="D105" s="136" t="s">
        <v>146</v>
      </c>
      <c r="F105" s="137" t="s">
        <v>441</v>
      </c>
      <c r="L105" s="28"/>
      <c r="M105" s="135"/>
      <c r="T105" s="49"/>
      <c r="AT105" s="16" t="s">
        <v>146</v>
      </c>
      <c r="AU105" s="16" t="s">
        <v>77</v>
      </c>
    </row>
    <row r="106" spans="2:65" s="11" customFormat="1">
      <c r="B106" s="138"/>
      <c r="D106" s="133" t="s">
        <v>153</v>
      </c>
      <c r="E106" s="139" t="s">
        <v>3</v>
      </c>
      <c r="F106" s="140" t="s">
        <v>442</v>
      </c>
      <c r="H106" s="141">
        <v>3786.6</v>
      </c>
      <c r="L106" s="138"/>
      <c r="M106" s="142"/>
      <c r="T106" s="143"/>
      <c r="AT106" s="139" t="s">
        <v>153</v>
      </c>
      <c r="AU106" s="139" t="s">
        <v>77</v>
      </c>
      <c r="AV106" s="11" t="s">
        <v>77</v>
      </c>
      <c r="AW106" s="11" t="s">
        <v>30</v>
      </c>
      <c r="AX106" s="11" t="s">
        <v>68</v>
      </c>
      <c r="AY106" s="139" t="s">
        <v>136</v>
      </c>
    </row>
    <row r="107" spans="2:65" s="11" customFormat="1">
      <c r="B107" s="138"/>
      <c r="D107" s="133" t="s">
        <v>153</v>
      </c>
      <c r="E107" s="139" t="s">
        <v>3</v>
      </c>
      <c r="F107" s="140" t="s">
        <v>443</v>
      </c>
      <c r="H107" s="141">
        <v>266.10000000000002</v>
      </c>
      <c r="L107" s="138"/>
      <c r="M107" s="142"/>
      <c r="T107" s="143"/>
      <c r="AT107" s="139" t="s">
        <v>153</v>
      </c>
      <c r="AU107" s="139" t="s">
        <v>77</v>
      </c>
      <c r="AV107" s="11" t="s">
        <v>77</v>
      </c>
      <c r="AW107" s="11" t="s">
        <v>30</v>
      </c>
      <c r="AX107" s="11" t="s">
        <v>68</v>
      </c>
      <c r="AY107" s="139" t="s">
        <v>136</v>
      </c>
    </row>
    <row r="108" spans="2:65" s="13" customFormat="1">
      <c r="B108" s="163"/>
      <c r="D108" s="133" t="s">
        <v>153</v>
      </c>
      <c r="E108" s="164" t="s">
        <v>3</v>
      </c>
      <c r="F108" s="165" t="s">
        <v>444</v>
      </c>
      <c r="H108" s="166">
        <v>4052.7</v>
      </c>
      <c r="L108" s="163"/>
      <c r="M108" s="167"/>
      <c r="T108" s="168"/>
      <c r="AT108" s="164" t="s">
        <v>153</v>
      </c>
      <c r="AU108" s="164" t="s">
        <v>77</v>
      </c>
      <c r="AV108" s="13" t="s">
        <v>142</v>
      </c>
      <c r="AW108" s="13" t="s">
        <v>30</v>
      </c>
      <c r="AX108" s="13" t="s">
        <v>75</v>
      </c>
      <c r="AY108" s="164" t="s">
        <v>136</v>
      </c>
    </row>
    <row r="109" spans="2:65" s="1" customFormat="1" ht="33" customHeight="1">
      <c r="B109" s="120"/>
      <c r="C109" s="121" t="s">
        <v>142</v>
      </c>
      <c r="D109" s="121" t="s">
        <v>137</v>
      </c>
      <c r="E109" s="122" t="s">
        <v>445</v>
      </c>
      <c r="F109" s="123" t="s">
        <v>446</v>
      </c>
      <c r="G109" s="124" t="s">
        <v>432</v>
      </c>
      <c r="H109" s="125">
        <v>29.6</v>
      </c>
      <c r="I109" s="126"/>
      <c r="J109" s="126">
        <f>ROUND(I109*H109,2)</f>
        <v>0</v>
      </c>
      <c r="K109" s="123" t="s">
        <v>141</v>
      </c>
      <c r="L109" s="28"/>
      <c r="M109" s="127" t="s">
        <v>3</v>
      </c>
      <c r="N109" s="128" t="s">
        <v>39</v>
      </c>
      <c r="O109" s="129">
        <v>5.6000000000000001E-2</v>
      </c>
      <c r="P109" s="129">
        <f>O109*H109</f>
        <v>1.6576000000000002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31" t="s">
        <v>142</v>
      </c>
      <c r="AT109" s="131" t="s">
        <v>137</v>
      </c>
      <c r="AU109" s="131" t="s">
        <v>77</v>
      </c>
      <c r="AY109" s="16" t="s">
        <v>136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6" t="s">
        <v>75</v>
      </c>
      <c r="BK109" s="132">
        <f>ROUND(I109*H109,2)</f>
        <v>0</v>
      </c>
      <c r="BL109" s="16" t="s">
        <v>142</v>
      </c>
      <c r="BM109" s="131" t="s">
        <v>447</v>
      </c>
    </row>
    <row r="110" spans="2:65" s="1" customFormat="1" ht="38.4">
      <c r="B110" s="28"/>
      <c r="D110" s="133" t="s">
        <v>144</v>
      </c>
      <c r="F110" s="134" t="s">
        <v>448</v>
      </c>
      <c r="L110" s="28"/>
      <c r="M110" s="135"/>
      <c r="T110" s="49"/>
      <c r="AT110" s="16" t="s">
        <v>144</v>
      </c>
      <c r="AU110" s="16" t="s">
        <v>77</v>
      </c>
    </row>
    <row r="111" spans="2:65" s="1" customFormat="1">
      <c r="B111" s="28"/>
      <c r="D111" s="136" t="s">
        <v>146</v>
      </c>
      <c r="F111" s="137" t="s">
        <v>449</v>
      </c>
      <c r="L111" s="28"/>
      <c r="M111" s="135"/>
      <c r="T111" s="49"/>
      <c r="AT111" s="16" t="s">
        <v>146</v>
      </c>
      <c r="AU111" s="16" t="s">
        <v>77</v>
      </c>
    </row>
    <row r="112" spans="2:65" s="11" customFormat="1">
      <c r="B112" s="138"/>
      <c r="D112" s="133" t="s">
        <v>153</v>
      </c>
      <c r="E112" s="139" t="s">
        <v>3</v>
      </c>
      <c r="F112" s="140" t="s">
        <v>450</v>
      </c>
      <c r="H112" s="141">
        <v>29.6</v>
      </c>
      <c r="L112" s="138"/>
      <c r="M112" s="142"/>
      <c r="T112" s="143"/>
      <c r="AT112" s="139" t="s">
        <v>153</v>
      </c>
      <c r="AU112" s="139" t="s">
        <v>77</v>
      </c>
      <c r="AV112" s="11" t="s">
        <v>77</v>
      </c>
      <c r="AW112" s="11" t="s">
        <v>30</v>
      </c>
      <c r="AX112" s="11" t="s">
        <v>75</v>
      </c>
      <c r="AY112" s="139" t="s">
        <v>136</v>
      </c>
    </row>
    <row r="113" spans="2:65" s="1" customFormat="1" ht="16.5" customHeight="1">
      <c r="B113" s="120"/>
      <c r="C113" s="121" t="s">
        <v>163</v>
      </c>
      <c r="D113" s="121" t="s">
        <v>137</v>
      </c>
      <c r="E113" s="122" t="s">
        <v>451</v>
      </c>
      <c r="F113" s="123" t="s">
        <v>452</v>
      </c>
      <c r="G113" s="124" t="s">
        <v>432</v>
      </c>
      <c r="H113" s="125">
        <v>3786.6</v>
      </c>
      <c r="I113" s="126"/>
      <c r="J113" s="126">
        <f>ROUND(I113*H113,2)</f>
        <v>0</v>
      </c>
      <c r="K113" s="123" t="s">
        <v>141</v>
      </c>
      <c r="L113" s="28"/>
      <c r="M113" s="127" t="s">
        <v>3</v>
      </c>
      <c r="N113" s="128" t="s">
        <v>39</v>
      </c>
      <c r="O113" s="129">
        <v>8.9999999999999993E-3</v>
      </c>
      <c r="P113" s="129">
        <f>O113*H113</f>
        <v>34.0794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77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75</v>
      </c>
      <c r="BK113" s="132">
        <f>ROUND(I113*H113,2)</f>
        <v>0</v>
      </c>
      <c r="BL113" s="16" t="s">
        <v>142</v>
      </c>
      <c r="BM113" s="131" t="s">
        <v>453</v>
      </c>
    </row>
    <row r="114" spans="2:65" s="1" customFormat="1" ht="19.2">
      <c r="B114" s="28"/>
      <c r="D114" s="133" t="s">
        <v>144</v>
      </c>
      <c r="F114" s="134" t="s">
        <v>454</v>
      </c>
      <c r="L114" s="28"/>
      <c r="M114" s="135"/>
      <c r="T114" s="49"/>
      <c r="AT114" s="16" t="s">
        <v>144</v>
      </c>
      <c r="AU114" s="16" t="s">
        <v>77</v>
      </c>
    </row>
    <row r="115" spans="2:65" s="1" customFormat="1">
      <c r="B115" s="28"/>
      <c r="D115" s="136" t="s">
        <v>146</v>
      </c>
      <c r="F115" s="137" t="s">
        <v>455</v>
      </c>
      <c r="L115" s="28"/>
      <c r="M115" s="135"/>
      <c r="T115" s="49"/>
      <c r="AT115" s="16" t="s">
        <v>146</v>
      </c>
      <c r="AU115" s="16" t="s">
        <v>77</v>
      </c>
    </row>
    <row r="116" spans="2:65" s="11" customFormat="1">
      <c r="B116" s="138"/>
      <c r="D116" s="133" t="s">
        <v>153</v>
      </c>
      <c r="E116" s="139" t="s">
        <v>3</v>
      </c>
      <c r="F116" s="140" t="s">
        <v>456</v>
      </c>
      <c r="H116" s="141">
        <v>3786.6</v>
      </c>
      <c r="L116" s="138"/>
      <c r="M116" s="142"/>
      <c r="T116" s="143"/>
      <c r="AT116" s="139" t="s">
        <v>153</v>
      </c>
      <c r="AU116" s="139" t="s">
        <v>77</v>
      </c>
      <c r="AV116" s="11" t="s">
        <v>77</v>
      </c>
      <c r="AW116" s="11" t="s">
        <v>30</v>
      </c>
      <c r="AX116" s="11" t="s">
        <v>75</v>
      </c>
      <c r="AY116" s="139" t="s">
        <v>136</v>
      </c>
    </row>
    <row r="117" spans="2:65" s="1" customFormat="1" ht="37.799999999999997" customHeight="1">
      <c r="B117" s="120"/>
      <c r="C117" s="121" t="s">
        <v>169</v>
      </c>
      <c r="D117" s="121" t="s">
        <v>137</v>
      </c>
      <c r="E117" s="122" t="s">
        <v>457</v>
      </c>
      <c r="F117" s="123" t="s">
        <v>458</v>
      </c>
      <c r="G117" s="124" t="s">
        <v>140</v>
      </c>
      <c r="H117" s="125">
        <v>1330.5</v>
      </c>
      <c r="I117" s="126"/>
      <c r="J117" s="126">
        <f>ROUND(I117*H117,2)</f>
        <v>0</v>
      </c>
      <c r="K117" s="123" t="s">
        <v>141</v>
      </c>
      <c r="L117" s="28"/>
      <c r="M117" s="127" t="s">
        <v>3</v>
      </c>
      <c r="N117" s="128" t="s">
        <v>39</v>
      </c>
      <c r="O117" s="129">
        <v>0.126</v>
      </c>
      <c r="P117" s="129">
        <f>O117*H117</f>
        <v>167.643</v>
      </c>
      <c r="Q117" s="129">
        <v>0</v>
      </c>
      <c r="R117" s="129">
        <f>Q117*H117</f>
        <v>0</v>
      </c>
      <c r="S117" s="129">
        <v>0</v>
      </c>
      <c r="T117" s="130">
        <f>S117*H117</f>
        <v>0</v>
      </c>
      <c r="AR117" s="131" t="s">
        <v>142</v>
      </c>
      <c r="AT117" s="131" t="s">
        <v>137</v>
      </c>
      <c r="AU117" s="131" t="s">
        <v>77</v>
      </c>
      <c r="AY117" s="16" t="s">
        <v>136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6" t="s">
        <v>75</v>
      </c>
      <c r="BK117" s="132">
        <f>ROUND(I117*H117,2)</f>
        <v>0</v>
      </c>
      <c r="BL117" s="16" t="s">
        <v>142</v>
      </c>
      <c r="BM117" s="131" t="s">
        <v>459</v>
      </c>
    </row>
    <row r="118" spans="2:65" s="1" customFormat="1" ht="38.4">
      <c r="B118" s="28"/>
      <c r="D118" s="133" t="s">
        <v>144</v>
      </c>
      <c r="F118" s="134" t="s">
        <v>460</v>
      </c>
      <c r="L118" s="28"/>
      <c r="M118" s="135"/>
      <c r="T118" s="49"/>
      <c r="AT118" s="16" t="s">
        <v>144</v>
      </c>
      <c r="AU118" s="16" t="s">
        <v>77</v>
      </c>
    </row>
    <row r="119" spans="2:65" s="1" customFormat="1">
      <c r="B119" s="28"/>
      <c r="D119" s="136" t="s">
        <v>146</v>
      </c>
      <c r="F119" s="137" t="s">
        <v>461</v>
      </c>
      <c r="L119" s="28"/>
      <c r="M119" s="135"/>
      <c r="T119" s="49"/>
      <c r="AT119" s="16" t="s">
        <v>146</v>
      </c>
      <c r="AU119" s="16" t="s">
        <v>77</v>
      </c>
    </row>
    <row r="120" spans="2:65" s="11" customFormat="1">
      <c r="B120" s="138"/>
      <c r="D120" s="133" t="s">
        <v>153</v>
      </c>
      <c r="E120" s="139" t="s">
        <v>3</v>
      </c>
      <c r="F120" s="140" t="s">
        <v>407</v>
      </c>
      <c r="H120" s="141">
        <v>1330.5</v>
      </c>
      <c r="L120" s="138"/>
      <c r="M120" s="142"/>
      <c r="T120" s="143"/>
      <c r="AT120" s="139" t="s">
        <v>153</v>
      </c>
      <c r="AU120" s="139" t="s">
        <v>77</v>
      </c>
      <c r="AV120" s="11" t="s">
        <v>77</v>
      </c>
      <c r="AW120" s="11" t="s">
        <v>30</v>
      </c>
      <c r="AX120" s="11" t="s">
        <v>75</v>
      </c>
      <c r="AY120" s="139" t="s">
        <v>136</v>
      </c>
    </row>
    <row r="121" spans="2:65" s="1" customFormat="1" ht="33" customHeight="1">
      <c r="B121" s="120"/>
      <c r="C121" s="121" t="s">
        <v>175</v>
      </c>
      <c r="D121" s="121" t="s">
        <v>137</v>
      </c>
      <c r="E121" s="122" t="s">
        <v>462</v>
      </c>
      <c r="F121" s="123" t="s">
        <v>463</v>
      </c>
      <c r="G121" s="124" t="s">
        <v>140</v>
      </c>
      <c r="H121" s="125">
        <v>1330.5</v>
      </c>
      <c r="I121" s="126"/>
      <c r="J121" s="126">
        <f>ROUND(I121*H121,2)</f>
        <v>0</v>
      </c>
      <c r="K121" s="123" t="s">
        <v>141</v>
      </c>
      <c r="L121" s="28"/>
      <c r="M121" s="127" t="s">
        <v>3</v>
      </c>
      <c r="N121" s="128" t="s">
        <v>39</v>
      </c>
      <c r="O121" s="129">
        <v>1.2E-2</v>
      </c>
      <c r="P121" s="129">
        <f>O121*H121</f>
        <v>15.966000000000001</v>
      </c>
      <c r="Q121" s="129">
        <v>0</v>
      </c>
      <c r="R121" s="129">
        <f>Q121*H121</f>
        <v>0</v>
      </c>
      <c r="S121" s="129">
        <v>0</v>
      </c>
      <c r="T121" s="130">
        <f>S121*H121</f>
        <v>0</v>
      </c>
      <c r="AR121" s="131" t="s">
        <v>142</v>
      </c>
      <c r="AT121" s="131" t="s">
        <v>137</v>
      </c>
      <c r="AU121" s="131" t="s">
        <v>77</v>
      </c>
      <c r="AY121" s="16" t="s">
        <v>136</v>
      </c>
      <c r="BE121" s="132">
        <f>IF(N121="základní",J121,0)</f>
        <v>0</v>
      </c>
      <c r="BF121" s="132">
        <f>IF(N121="snížená",J121,0)</f>
        <v>0</v>
      </c>
      <c r="BG121" s="132">
        <f>IF(N121="zákl. přenesená",J121,0)</f>
        <v>0</v>
      </c>
      <c r="BH121" s="132">
        <f>IF(N121="sníž. přenesená",J121,0)</f>
        <v>0</v>
      </c>
      <c r="BI121" s="132">
        <f>IF(N121="nulová",J121,0)</f>
        <v>0</v>
      </c>
      <c r="BJ121" s="16" t="s">
        <v>75</v>
      </c>
      <c r="BK121" s="132">
        <f>ROUND(I121*H121,2)</f>
        <v>0</v>
      </c>
      <c r="BL121" s="16" t="s">
        <v>142</v>
      </c>
      <c r="BM121" s="131" t="s">
        <v>464</v>
      </c>
    </row>
    <row r="122" spans="2:65" s="1" customFormat="1" ht="28.8">
      <c r="B122" s="28"/>
      <c r="D122" s="133" t="s">
        <v>144</v>
      </c>
      <c r="F122" s="134" t="s">
        <v>465</v>
      </c>
      <c r="L122" s="28"/>
      <c r="M122" s="135"/>
      <c r="T122" s="49"/>
      <c r="AT122" s="16" t="s">
        <v>144</v>
      </c>
      <c r="AU122" s="16" t="s">
        <v>77</v>
      </c>
    </row>
    <row r="123" spans="2:65" s="1" customFormat="1">
      <c r="B123" s="28"/>
      <c r="D123" s="136" t="s">
        <v>146</v>
      </c>
      <c r="F123" s="137" t="s">
        <v>466</v>
      </c>
      <c r="L123" s="28"/>
      <c r="M123" s="135"/>
      <c r="T123" s="49"/>
      <c r="AT123" s="16" t="s">
        <v>146</v>
      </c>
      <c r="AU123" s="16" t="s">
        <v>77</v>
      </c>
    </row>
    <row r="124" spans="2:65" s="11" customFormat="1">
      <c r="B124" s="138"/>
      <c r="D124" s="133" t="s">
        <v>153</v>
      </c>
      <c r="E124" s="139" t="s">
        <v>3</v>
      </c>
      <c r="F124" s="140" t="s">
        <v>467</v>
      </c>
      <c r="H124" s="141">
        <v>826.5</v>
      </c>
      <c r="L124" s="138"/>
      <c r="M124" s="142"/>
      <c r="T124" s="143"/>
      <c r="AT124" s="139" t="s">
        <v>153</v>
      </c>
      <c r="AU124" s="139" t="s">
        <v>77</v>
      </c>
      <c r="AV124" s="11" t="s">
        <v>77</v>
      </c>
      <c r="AW124" s="11" t="s">
        <v>30</v>
      </c>
      <c r="AX124" s="11" t="s">
        <v>68</v>
      </c>
      <c r="AY124" s="139" t="s">
        <v>136</v>
      </c>
    </row>
    <row r="125" spans="2:65" s="11" customFormat="1">
      <c r="B125" s="138"/>
      <c r="D125" s="133" t="s">
        <v>153</v>
      </c>
      <c r="E125" s="139" t="s">
        <v>3</v>
      </c>
      <c r="F125" s="140" t="s">
        <v>468</v>
      </c>
      <c r="H125" s="141">
        <v>504</v>
      </c>
      <c r="L125" s="138"/>
      <c r="M125" s="142"/>
      <c r="T125" s="143"/>
      <c r="AT125" s="139" t="s">
        <v>153</v>
      </c>
      <c r="AU125" s="139" t="s">
        <v>77</v>
      </c>
      <c r="AV125" s="11" t="s">
        <v>77</v>
      </c>
      <c r="AW125" s="11" t="s">
        <v>30</v>
      </c>
      <c r="AX125" s="11" t="s">
        <v>68</v>
      </c>
      <c r="AY125" s="139" t="s">
        <v>136</v>
      </c>
    </row>
    <row r="126" spans="2:65" s="13" customFormat="1">
      <c r="B126" s="163"/>
      <c r="D126" s="133" t="s">
        <v>153</v>
      </c>
      <c r="E126" s="164" t="s">
        <v>3</v>
      </c>
      <c r="F126" s="165" t="s">
        <v>444</v>
      </c>
      <c r="H126" s="166">
        <v>1330.5</v>
      </c>
      <c r="L126" s="163"/>
      <c r="M126" s="167"/>
      <c r="T126" s="168"/>
      <c r="AT126" s="164" t="s">
        <v>153</v>
      </c>
      <c r="AU126" s="164" t="s">
        <v>77</v>
      </c>
      <c r="AV126" s="13" t="s">
        <v>142</v>
      </c>
      <c r="AW126" s="13" t="s">
        <v>30</v>
      </c>
      <c r="AX126" s="13" t="s">
        <v>75</v>
      </c>
      <c r="AY126" s="164" t="s">
        <v>136</v>
      </c>
    </row>
    <row r="127" spans="2:65" s="1" customFormat="1" ht="24.15" customHeight="1">
      <c r="B127" s="120"/>
      <c r="C127" s="121" t="s">
        <v>181</v>
      </c>
      <c r="D127" s="121" t="s">
        <v>137</v>
      </c>
      <c r="E127" s="122" t="s">
        <v>469</v>
      </c>
      <c r="F127" s="123" t="s">
        <v>470</v>
      </c>
      <c r="G127" s="124" t="s">
        <v>140</v>
      </c>
      <c r="H127" s="125">
        <v>1330.5</v>
      </c>
      <c r="I127" s="126"/>
      <c r="J127" s="126">
        <f>ROUND(I127*H127,2)</f>
        <v>0</v>
      </c>
      <c r="K127" s="123" t="s">
        <v>141</v>
      </c>
      <c r="L127" s="28"/>
      <c r="M127" s="127" t="s">
        <v>3</v>
      </c>
      <c r="N127" s="128" t="s">
        <v>39</v>
      </c>
      <c r="O127" s="129">
        <v>7.0000000000000001E-3</v>
      </c>
      <c r="P127" s="129">
        <f>O127*H127</f>
        <v>9.3134999999999994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AR127" s="131" t="s">
        <v>142</v>
      </c>
      <c r="AT127" s="131" t="s">
        <v>137</v>
      </c>
      <c r="AU127" s="131" t="s">
        <v>77</v>
      </c>
      <c r="AY127" s="16" t="s">
        <v>136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6" t="s">
        <v>75</v>
      </c>
      <c r="BK127" s="132">
        <f>ROUND(I127*H127,2)</f>
        <v>0</v>
      </c>
      <c r="BL127" s="16" t="s">
        <v>142</v>
      </c>
      <c r="BM127" s="131" t="s">
        <v>471</v>
      </c>
    </row>
    <row r="128" spans="2:65" s="1" customFormat="1" ht="28.8">
      <c r="B128" s="28"/>
      <c r="D128" s="133" t="s">
        <v>144</v>
      </c>
      <c r="F128" s="134" t="s">
        <v>472</v>
      </c>
      <c r="L128" s="28"/>
      <c r="M128" s="135"/>
      <c r="T128" s="49"/>
      <c r="AT128" s="16" t="s">
        <v>144</v>
      </c>
      <c r="AU128" s="16" t="s">
        <v>77</v>
      </c>
    </row>
    <row r="129" spans="2:65" s="1" customFormat="1">
      <c r="B129" s="28"/>
      <c r="D129" s="136" t="s">
        <v>146</v>
      </c>
      <c r="F129" s="137" t="s">
        <v>473</v>
      </c>
      <c r="L129" s="28"/>
      <c r="M129" s="135"/>
      <c r="T129" s="49"/>
      <c r="AT129" s="16" t="s">
        <v>146</v>
      </c>
      <c r="AU129" s="16" t="s">
        <v>77</v>
      </c>
    </row>
    <row r="130" spans="2:65" s="11" customFormat="1">
      <c r="B130" s="138"/>
      <c r="D130" s="133" t="s">
        <v>153</v>
      </c>
      <c r="E130" s="139" t="s">
        <v>3</v>
      </c>
      <c r="F130" s="140" t="s">
        <v>407</v>
      </c>
      <c r="H130" s="141">
        <v>1330.5</v>
      </c>
      <c r="L130" s="138"/>
      <c r="M130" s="142"/>
      <c r="T130" s="143"/>
      <c r="AT130" s="139" t="s">
        <v>153</v>
      </c>
      <c r="AU130" s="139" t="s">
        <v>77</v>
      </c>
      <c r="AV130" s="11" t="s">
        <v>77</v>
      </c>
      <c r="AW130" s="11" t="s">
        <v>30</v>
      </c>
      <c r="AX130" s="11" t="s">
        <v>75</v>
      </c>
      <c r="AY130" s="139" t="s">
        <v>136</v>
      </c>
    </row>
    <row r="131" spans="2:65" s="1" customFormat="1" ht="16.5" customHeight="1">
      <c r="B131" s="120"/>
      <c r="C131" s="154" t="s">
        <v>187</v>
      </c>
      <c r="D131" s="154" t="s">
        <v>424</v>
      </c>
      <c r="E131" s="155" t="s">
        <v>474</v>
      </c>
      <c r="F131" s="156" t="s">
        <v>475</v>
      </c>
      <c r="G131" s="157" t="s">
        <v>476</v>
      </c>
      <c r="H131" s="158">
        <v>19.957999999999998</v>
      </c>
      <c r="I131" s="159"/>
      <c r="J131" s="159">
        <f>ROUND(I131*H131,2)</f>
        <v>0</v>
      </c>
      <c r="K131" s="156" t="s">
        <v>141</v>
      </c>
      <c r="L131" s="160"/>
      <c r="M131" s="161" t="s">
        <v>3</v>
      </c>
      <c r="N131" s="162" t="s">
        <v>39</v>
      </c>
      <c r="O131" s="129">
        <v>0</v>
      </c>
      <c r="P131" s="129">
        <f>O131*H131</f>
        <v>0</v>
      </c>
      <c r="Q131" s="129">
        <v>1E-3</v>
      </c>
      <c r="R131" s="129">
        <f>Q131*H131</f>
        <v>1.9958E-2</v>
      </c>
      <c r="S131" s="129">
        <v>0</v>
      </c>
      <c r="T131" s="130">
        <f>S131*H131</f>
        <v>0</v>
      </c>
      <c r="AR131" s="131" t="s">
        <v>181</v>
      </c>
      <c r="AT131" s="131" t="s">
        <v>424</v>
      </c>
      <c r="AU131" s="131" t="s">
        <v>77</v>
      </c>
      <c r="AY131" s="16" t="s">
        <v>136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6" t="s">
        <v>75</v>
      </c>
      <c r="BK131" s="132">
        <f>ROUND(I131*H131,2)</f>
        <v>0</v>
      </c>
      <c r="BL131" s="16" t="s">
        <v>142</v>
      </c>
      <c r="BM131" s="131" t="s">
        <v>477</v>
      </c>
    </row>
    <row r="132" spans="2:65" s="1" customFormat="1">
      <c r="B132" s="28"/>
      <c r="D132" s="133" t="s">
        <v>144</v>
      </c>
      <c r="F132" s="134" t="s">
        <v>475</v>
      </c>
      <c r="L132" s="28"/>
      <c r="M132" s="135"/>
      <c r="T132" s="49"/>
      <c r="AT132" s="16" t="s">
        <v>144</v>
      </c>
      <c r="AU132" s="16" t="s">
        <v>77</v>
      </c>
    </row>
    <row r="133" spans="2:65" s="11" customFormat="1">
      <c r="B133" s="138"/>
      <c r="D133" s="133" t="s">
        <v>153</v>
      </c>
      <c r="E133" s="139" t="s">
        <v>3</v>
      </c>
      <c r="F133" s="140" t="s">
        <v>478</v>
      </c>
      <c r="H133" s="141">
        <v>19.957999999999998</v>
      </c>
      <c r="L133" s="138"/>
      <c r="M133" s="142"/>
      <c r="T133" s="143"/>
      <c r="AT133" s="139" t="s">
        <v>153</v>
      </c>
      <c r="AU133" s="139" t="s">
        <v>77</v>
      </c>
      <c r="AV133" s="11" t="s">
        <v>77</v>
      </c>
      <c r="AW133" s="11" t="s">
        <v>30</v>
      </c>
      <c r="AX133" s="11" t="s">
        <v>75</v>
      </c>
      <c r="AY133" s="139" t="s">
        <v>136</v>
      </c>
    </row>
    <row r="134" spans="2:65" s="1" customFormat="1" ht="24.15" customHeight="1">
      <c r="B134" s="120"/>
      <c r="C134" s="121" t="s">
        <v>193</v>
      </c>
      <c r="D134" s="121" t="s">
        <v>137</v>
      </c>
      <c r="E134" s="122" t="s">
        <v>479</v>
      </c>
      <c r="F134" s="123" t="s">
        <v>480</v>
      </c>
      <c r="G134" s="124" t="s">
        <v>140</v>
      </c>
      <c r="H134" s="125">
        <v>1330.5</v>
      </c>
      <c r="I134" s="126"/>
      <c r="J134" s="126">
        <f>ROUND(I134*H134,2)</f>
        <v>0</v>
      </c>
      <c r="K134" s="123" t="s">
        <v>141</v>
      </c>
      <c r="L134" s="28"/>
      <c r="M134" s="127" t="s">
        <v>3</v>
      </c>
      <c r="N134" s="128" t="s">
        <v>39</v>
      </c>
      <c r="O134" s="129">
        <v>1.9E-2</v>
      </c>
      <c r="P134" s="129">
        <f>O134*H134</f>
        <v>25.279499999999999</v>
      </c>
      <c r="Q134" s="129">
        <v>0</v>
      </c>
      <c r="R134" s="129">
        <f>Q134*H134</f>
        <v>0</v>
      </c>
      <c r="S134" s="129">
        <v>0</v>
      </c>
      <c r="T134" s="130">
        <f>S134*H134</f>
        <v>0</v>
      </c>
      <c r="AR134" s="131" t="s">
        <v>142</v>
      </c>
      <c r="AT134" s="131" t="s">
        <v>137</v>
      </c>
      <c r="AU134" s="131" t="s">
        <v>77</v>
      </c>
      <c r="AY134" s="16" t="s">
        <v>136</v>
      </c>
      <c r="BE134" s="132">
        <f>IF(N134="základní",J134,0)</f>
        <v>0</v>
      </c>
      <c r="BF134" s="132">
        <f>IF(N134="snížená",J134,0)</f>
        <v>0</v>
      </c>
      <c r="BG134" s="132">
        <f>IF(N134="zákl. přenesená",J134,0)</f>
        <v>0</v>
      </c>
      <c r="BH134" s="132">
        <f>IF(N134="sníž. přenesená",J134,0)</f>
        <v>0</v>
      </c>
      <c r="BI134" s="132">
        <f>IF(N134="nulová",J134,0)</f>
        <v>0</v>
      </c>
      <c r="BJ134" s="16" t="s">
        <v>75</v>
      </c>
      <c r="BK134" s="132">
        <f>ROUND(I134*H134,2)</f>
        <v>0</v>
      </c>
      <c r="BL134" s="16" t="s">
        <v>142</v>
      </c>
      <c r="BM134" s="131" t="s">
        <v>481</v>
      </c>
    </row>
    <row r="135" spans="2:65" s="1" customFormat="1" ht="19.2">
      <c r="B135" s="28"/>
      <c r="D135" s="133" t="s">
        <v>144</v>
      </c>
      <c r="F135" s="134" t="s">
        <v>482</v>
      </c>
      <c r="L135" s="28"/>
      <c r="M135" s="135"/>
      <c r="T135" s="49"/>
      <c r="AT135" s="16" t="s">
        <v>144</v>
      </c>
      <c r="AU135" s="16" t="s">
        <v>77</v>
      </c>
    </row>
    <row r="136" spans="2:65" s="1" customFormat="1">
      <c r="B136" s="28"/>
      <c r="D136" s="136" t="s">
        <v>146</v>
      </c>
      <c r="F136" s="137" t="s">
        <v>483</v>
      </c>
      <c r="L136" s="28"/>
      <c r="M136" s="135"/>
      <c r="T136" s="49"/>
      <c r="AT136" s="16" t="s">
        <v>146</v>
      </c>
      <c r="AU136" s="16" t="s">
        <v>77</v>
      </c>
    </row>
    <row r="137" spans="2:65" s="1" customFormat="1" ht="24.15" customHeight="1">
      <c r="B137" s="120"/>
      <c r="C137" s="121" t="s">
        <v>199</v>
      </c>
      <c r="D137" s="121" t="s">
        <v>137</v>
      </c>
      <c r="E137" s="122" t="s">
        <v>484</v>
      </c>
      <c r="F137" s="123" t="s">
        <v>485</v>
      </c>
      <c r="G137" s="124" t="s">
        <v>140</v>
      </c>
      <c r="H137" s="125">
        <v>6185.45</v>
      </c>
      <c r="I137" s="126"/>
      <c r="J137" s="126">
        <f>ROUND(I137*H137,2)</f>
        <v>0</v>
      </c>
      <c r="K137" s="123" t="s">
        <v>141</v>
      </c>
      <c r="L137" s="28"/>
      <c r="M137" s="127" t="s">
        <v>3</v>
      </c>
      <c r="N137" s="128" t="s">
        <v>39</v>
      </c>
      <c r="O137" s="129">
        <v>2.5000000000000001E-2</v>
      </c>
      <c r="P137" s="129">
        <f>O137*H137</f>
        <v>154.63625000000002</v>
      </c>
      <c r="Q137" s="129">
        <v>0</v>
      </c>
      <c r="R137" s="129">
        <f>Q137*H137</f>
        <v>0</v>
      </c>
      <c r="S137" s="129">
        <v>0</v>
      </c>
      <c r="T137" s="130">
        <f>S137*H137</f>
        <v>0</v>
      </c>
      <c r="AR137" s="131" t="s">
        <v>142</v>
      </c>
      <c r="AT137" s="131" t="s">
        <v>137</v>
      </c>
      <c r="AU137" s="131" t="s">
        <v>77</v>
      </c>
      <c r="AY137" s="16" t="s">
        <v>136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6" t="s">
        <v>75</v>
      </c>
      <c r="BK137" s="132">
        <f>ROUND(I137*H137,2)</f>
        <v>0</v>
      </c>
      <c r="BL137" s="16" t="s">
        <v>142</v>
      </c>
      <c r="BM137" s="131" t="s">
        <v>486</v>
      </c>
    </row>
    <row r="138" spans="2:65" s="1" customFormat="1" ht="19.2">
      <c r="B138" s="28"/>
      <c r="D138" s="133" t="s">
        <v>144</v>
      </c>
      <c r="F138" s="134" t="s">
        <v>487</v>
      </c>
      <c r="L138" s="28"/>
      <c r="M138" s="135"/>
      <c r="T138" s="49"/>
      <c r="AT138" s="16" t="s">
        <v>144</v>
      </c>
      <c r="AU138" s="16" t="s">
        <v>77</v>
      </c>
    </row>
    <row r="139" spans="2:65" s="1" customFormat="1">
      <c r="B139" s="28"/>
      <c r="D139" s="136" t="s">
        <v>146</v>
      </c>
      <c r="F139" s="137" t="s">
        <v>488</v>
      </c>
      <c r="L139" s="28"/>
      <c r="M139" s="135"/>
      <c r="T139" s="49"/>
      <c r="AT139" s="16" t="s">
        <v>146</v>
      </c>
      <c r="AU139" s="16" t="s">
        <v>77</v>
      </c>
    </row>
    <row r="140" spans="2:65" s="11" customFormat="1">
      <c r="B140" s="138"/>
      <c r="D140" s="133" t="s">
        <v>153</v>
      </c>
      <c r="E140" s="139" t="s">
        <v>3</v>
      </c>
      <c r="F140" s="140" t="s">
        <v>489</v>
      </c>
      <c r="H140" s="141">
        <v>4326.05</v>
      </c>
      <c r="L140" s="138"/>
      <c r="M140" s="142"/>
      <c r="T140" s="143"/>
      <c r="AT140" s="139" t="s">
        <v>153</v>
      </c>
      <c r="AU140" s="139" t="s">
        <v>77</v>
      </c>
      <c r="AV140" s="11" t="s">
        <v>77</v>
      </c>
      <c r="AW140" s="11" t="s">
        <v>30</v>
      </c>
      <c r="AX140" s="11" t="s">
        <v>68</v>
      </c>
      <c r="AY140" s="139" t="s">
        <v>136</v>
      </c>
    </row>
    <row r="141" spans="2:65" s="11" customFormat="1">
      <c r="B141" s="138"/>
      <c r="D141" s="133" t="s">
        <v>153</v>
      </c>
      <c r="E141" s="139" t="s">
        <v>3</v>
      </c>
      <c r="F141" s="140" t="s">
        <v>490</v>
      </c>
      <c r="H141" s="141">
        <v>1859.4</v>
      </c>
      <c r="L141" s="138"/>
      <c r="M141" s="142"/>
      <c r="T141" s="143"/>
      <c r="AT141" s="139" t="s">
        <v>153</v>
      </c>
      <c r="AU141" s="139" t="s">
        <v>77</v>
      </c>
      <c r="AV141" s="11" t="s">
        <v>77</v>
      </c>
      <c r="AW141" s="11" t="s">
        <v>30</v>
      </c>
      <c r="AX141" s="11" t="s">
        <v>68</v>
      </c>
      <c r="AY141" s="139" t="s">
        <v>136</v>
      </c>
    </row>
    <row r="142" spans="2:65" s="13" customFormat="1">
      <c r="B142" s="163"/>
      <c r="D142" s="133" t="s">
        <v>153</v>
      </c>
      <c r="E142" s="164" t="s">
        <v>3</v>
      </c>
      <c r="F142" s="165" t="s">
        <v>444</v>
      </c>
      <c r="H142" s="166">
        <v>6185.4500000000007</v>
      </c>
      <c r="L142" s="163"/>
      <c r="M142" s="167"/>
      <c r="T142" s="168"/>
      <c r="AT142" s="164" t="s">
        <v>153</v>
      </c>
      <c r="AU142" s="164" t="s">
        <v>77</v>
      </c>
      <c r="AV142" s="13" t="s">
        <v>142</v>
      </c>
      <c r="AW142" s="13" t="s">
        <v>30</v>
      </c>
      <c r="AX142" s="13" t="s">
        <v>75</v>
      </c>
      <c r="AY142" s="164" t="s">
        <v>136</v>
      </c>
    </row>
    <row r="143" spans="2:65" s="1" customFormat="1" ht="24.15" customHeight="1">
      <c r="B143" s="120"/>
      <c r="C143" s="121" t="s">
        <v>205</v>
      </c>
      <c r="D143" s="121" t="s">
        <v>137</v>
      </c>
      <c r="E143" s="122" t="s">
        <v>491</v>
      </c>
      <c r="F143" s="123" t="s">
        <v>492</v>
      </c>
      <c r="G143" s="124" t="s">
        <v>140</v>
      </c>
      <c r="H143" s="125">
        <v>45.5</v>
      </c>
      <c r="I143" s="126"/>
      <c r="J143" s="126">
        <f>ROUND(I143*H143,2)</f>
        <v>0</v>
      </c>
      <c r="K143" s="123" t="s">
        <v>141</v>
      </c>
      <c r="L143" s="28"/>
      <c r="M143" s="127" t="s">
        <v>3</v>
      </c>
      <c r="N143" s="128" t="s">
        <v>39</v>
      </c>
      <c r="O143" s="129">
        <v>0.08</v>
      </c>
      <c r="P143" s="129">
        <f>O143*H143</f>
        <v>3.64</v>
      </c>
      <c r="Q143" s="129">
        <v>0</v>
      </c>
      <c r="R143" s="129">
        <f>Q143*H143</f>
        <v>0</v>
      </c>
      <c r="S143" s="129">
        <v>0</v>
      </c>
      <c r="T143" s="130">
        <f>S143*H143</f>
        <v>0</v>
      </c>
      <c r="AR143" s="131" t="s">
        <v>142</v>
      </c>
      <c r="AT143" s="131" t="s">
        <v>137</v>
      </c>
      <c r="AU143" s="131" t="s">
        <v>77</v>
      </c>
      <c r="AY143" s="16" t="s">
        <v>136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6" t="s">
        <v>75</v>
      </c>
      <c r="BK143" s="132">
        <f>ROUND(I143*H143,2)</f>
        <v>0</v>
      </c>
      <c r="BL143" s="16" t="s">
        <v>142</v>
      </c>
      <c r="BM143" s="131" t="s">
        <v>493</v>
      </c>
    </row>
    <row r="144" spans="2:65" s="1" customFormat="1" ht="28.8">
      <c r="B144" s="28"/>
      <c r="D144" s="133" t="s">
        <v>144</v>
      </c>
      <c r="F144" s="134" t="s">
        <v>494</v>
      </c>
      <c r="L144" s="28"/>
      <c r="M144" s="135"/>
      <c r="T144" s="49"/>
      <c r="AT144" s="16" t="s">
        <v>144</v>
      </c>
      <c r="AU144" s="16" t="s">
        <v>77</v>
      </c>
    </row>
    <row r="145" spans="2:65" s="1" customFormat="1">
      <c r="B145" s="28"/>
      <c r="D145" s="136" t="s">
        <v>146</v>
      </c>
      <c r="F145" s="137" t="s">
        <v>495</v>
      </c>
      <c r="L145" s="28"/>
      <c r="M145" s="135"/>
      <c r="T145" s="49"/>
      <c r="AT145" s="16" t="s">
        <v>146</v>
      </c>
      <c r="AU145" s="16" t="s">
        <v>77</v>
      </c>
    </row>
    <row r="146" spans="2:65" s="11" customFormat="1">
      <c r="B146" s="138"/>
      <c r="D146" s="133" t="s">
        <v>153</v>
      </c>
      <c r="E146" s="139" t="s">
        <v>3</v>
      </c>
      <c r="F146" s="140" t="s">
        <v>496</v>
      </c>
      <c r="H146" s="141">
        <v>45.5</v>
      </c>
      <c r="L146" s="138"/>
      <c r="M146" s="142"/>
      <c r="T146" s="143"/>
      <c r="AT146" s="139" t="s">
        <v>153</v>
      </c>
      <c r="AU146" s="139" t="s">
        <v>77</v>
      </c>
      <c r="AV146" s="11" t="s">
        <v>77</v>
      </c>
      <c r="AW146" s="11" t="s">
        <v>30</v>
      </c>
      <c r="AX146" s="11" t="s">
        <v>75</v>
      </c>
      <c r="AY146" s="139" t="s">
        <v>136</v>
      </c>
    </row>
    <row r="147" spans="2:65" s="1" customFormat="1" ht="16.5" customHeight="1">
      <c r="B147" s="120"/>
      <c r="C147" s="121" t="s">
        <v>211</v>
      </c>
      <c r="D147" s="121" t="s">
        <v>137</v>
      </c>
      <c r="E147" s="122" t="s">
        <v>497</v>
      </c>
      <c r="F147" s="123" t="s">
        <v>498</v>
      </c>
      <c r="G147" s="124" t="s">
        <v>140</v>
      </c>
      <c r="H147" s="125">
        <v>458.5</v>
      </c>
      <c r="I147" s="126"/>
      <c r="J147" s="126">
        <f>ROUND(I147*H147,2)</f>
        <v>0</v>
      </c>
      <c r="K147" s="123" t="s">
        <v>141</v>
      </c>
      <c r="L147" s="28"/>
      <c r="M147" s="127" t="s">
        <v>3</v>
      </c>
      <c r="N147" s="128" t="s">
        <v>39</v>
      </c>
      <c r="O147" s="129">
        <v>6.7000000000000004E-2</v>
      </c>
      <c r="P147" s="129">
        <f>O147*H147</f>
        <v>30.719500000000004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142</v>
      </c>
      <c r="AT147" s="131" t="s">
        <v>137</v>
      </c>
      <c r="AU147" s="131" t="s">
        <v>77</v>
      </c>
      <c r="AY147" s="16" t="s">
        <v>136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6" t="s">
        <v>75</v>
      </c>
      <c r="BK147" s="132">
        <f>ROUND(I147*H147,2)</f>
        <v>0</v>
      </c>
      <c r="BL147" s="16" t="s">
        <v>142</v>
      </c>
      <c r="BM147" s="131" t="s">
        <v>499</v>
      </c>
    </row>
    <row r="148" spans="2:65" s="1" customFormat="1" ht="28.8">
      <c r="B148" s="28"/>
      <c r="D148" s="133" t="s">
        <v>144</v>
      </c>
      <c r="F148" s="134" t="s">
        <v>500</v>
      </c>
      <c r="L148" s="28"/>
      <c r="M148" s="135"/>
      <c r="T148" s="49"/>
      <c r="AT148" s="16" t="s">
        <v>144</v>
      </c>
      <c r="AU148" s="16" t="s">
        <v>77</v>
      </c>
    </row>
    <row r="149" spans="2:65" s="1" customFormat="1">
      <c r="B149" s="28"/>
      <c r="D149" s="136" t="s">
        <v>146</v>
      </c>
      <c r="F149" s="137" t="s">
        <v>501</v>
      </c>
      <c r="L149" s="28"/>
      <c r="M149" s="135"/>
      <c r="T149" s="49"/>
      <c r="AT149" s="16" t="s">
        <v>146</v>
      </c>
      <c r="AU149" s="16" t="s">
        <v>77</v>
      </c>
    </row>
    <row r="150" spans="2:65" s="11" customFormat="1">
      <c r="B150" s="138"/>
      <c r="D150" s="133" t="s">
        <v>153</v>
      </c>
      <c r="E150" s="139" t="s">
        <v>3</v>
      </c>
      <c r="F150" s="140" t="s">
        <v>502</v>
      </c>
      <c r="H150" s="141">
        <v>458.5</v>
      </c>
      <c r="L150" s="138"/>
      <c r="M150" s="142"/>
      <c r="T150" s="143"/>
      <c r="AT150" s="139" t="s">
        <v>153</v>
      </c>
      <c r="AU150" s="139" t="s">
        <v>77</v>
      </c>
      <c r="AV150" s="11" t="s">
        <v>77</v>
      </c>
      <c r="AW150" s="11" t="s">
        <v>30</v>
      </c>
      <c r="AX150" s="11" t="s">
        <v>75</v>
      </c>
      <c r="AY150" s="139" t="s">
        <v>136</v>
      </c>
    </row>
    <row r="151" spans="2:65" s="10" customFormat="1" ht="22.8" customHeight="1">
      <c r="B151" s="111"/>
      <c r="D151" s="112" t="s">
        <v>67</v>
      </c>
      <c r="E151" s="152" t="s">
        <v>77</v>
      </c>
      <c r="F151" s="152" t="s">
        <v>503</v>
      </c>
      <c r="J151" s="153">
        <f>BK151</f>
        <v>0</v>
      </c>
      <c r="L151" s="111"/>
      <c r="M151" s="115"/>
      <c r="P151" s="116">
        <f>SUM(P152:P158)</f>
        <v>77.156800000000004</v>
      </c>
      <c r="R151" s="116">
        <f>SUM(R152:R158)</f>
        <v>12.755000000000001</v>
      </c>
      <c r="T151" s="117">
        <f>SUM(T152:T158)</f>
        <v>0</v>
      </c>
      <c r="AR151" s="112" t="s">
        <v>75</v>
      </c>
      <c r="AT151" s="118" t="s">
        <v>67</v>
      </c>
      <c r="AU151" s="118" t="s">
        <v>75</v>
      </c>
      <c r="AY151" s="112" t="s">
        <v>136</v>
      </c>
      <c r="BK151" s="119">
        <f>SUM(BK152:BK158)</f>
        <v>0</v>
      </c>
    </row>
    <row r="152" spans="2:65" s="1" customFormat="1" ht="24.15" customHeight="1">
      <c r="B152" s="120"/>
      <c r="C152" s="121" t="s">
        <v>217</v>
      </c>
      <c r="D152" s="121" t="s">
        <v>137</v>
      </c>
      <c r="E152" s="122" t="s">
        <v>504</v>
      </c>
      <c r="F152" s="123" t="s">
        <v>505</v>
      </c>
      <c r="G152" s="124" t="s">
        <v>506</v>
      </c>
      <c r="H152" s="125">
        <v>58.1</v>
      </c>
      <c r="I152" s="126"/>
      <c r="J152" s="126">
        <f>ROUND(I152*H152,2)</f>
        <v>0</v>
      </c>
      <c r="K152" s="123" t="s">
        <v>141</v>
      </c>
      <c r="L152" s="28"/>
      <c r="M152" s="127" t="s">
        <v>3</v>
      </c>
      <c r="N152" s="128" t="s">
        <v>39</v>
      </c>
      <c r="O152" s="129">
        <v>1.3280000000000001</v>
      </c>
      <c r="P152" s="129">
        <f>O152*H152</f>
        <v>77.156800000000004</v>
      </c>
      <c r="Q152" s="129">
        <v>0</v>
      </c>
      <c r="R152" s="129">
        <f>Q152*H152</f>
        <v>0</v>
      </c>
      <c r="S152" s="129">
        <v>0</v>
      </c>
      <c r="T152" s="130">
        <f>S152*H152</f>
        <v>0</v>
      </c>
      <c r="AR152" s="131" t="s">
        <v>142</v>
      </c>
      <c r="AT152" s="131" t="s">
        <v>137</v>
      </c>
      <c r="AU152" s="131" t="s">
        <v>77</v>
      </c>
      <c r="AY152" s="16" t="s">
        <v>136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6" t="s">
        <v>75</v>
      </c>
      <c r="BK152" s="132">
        <f>ROUND(I152*H152,2)</f>
        <v>0</v>
      </c>
      <c r="BL152" s="16" t="s">
        <v>142</v>
      </c>
      <c r="BM152" s="131" t="s">
        <v>507</v>
      </c>
    </row>
    <row r="153" spans="2:65" s="1" customFormat="1" ht="38.4">
      <c r="B153" s="28"/>
      <c r="D153" s="133" t="s">
        <v>144</v>
      </c>
      <c r="F153" s="134" t="s">
        <v>508</v>
      </c>
      <c r="L153" s="28"/>
      <c r="M153" s="135"/>
      <c r="T153" s="49"/>
      <c r="AT153" s="16" t="s">
        <v>144</v>
      </c>
      <c r="AU153" s="16" t="s">
        <v>77</v>
      </c>
    </row>
    <row r="154" spans="2:65" s="1" customFormat="1">
      <c r="B154" s="28"/>
      <c r="D154" s="136" t="s">
        <v>146</v>
      </c>
      <c r="F154" s="137" t="s">
        <v>509</v>
      </c>
      <c r="L154" s="28"/>
      <c r="M154" s="135"/>
      <c r="T154" s="49"/>
      <c r="AT154" s="16" t="s">
        <v>146</v>
      </c>
      <c r="AU154" s="16" t="s">
        <v>77</v>
      </c>
    </row>
    <row r="155" spans="2:65" s="11" customFormat="1">
      <c r="B155" s="138"/>
      <c r="D155" s="133" t="s">
        <v>153</v>
      </c>
      <c r="E155" s="139" t="s">
        <v>3</v>
      </c>
      <c r="F155" s="140" t="s">
        <v>510</v>
      </c>
      <c r="H155" s="141">
        <v>58.1</v>
      </c>
      <c r="L155" s="138"/>
      <c r="M155" s="142"/>
      <c r="T155" s="143"/>
      <c r="AT155" s="139" t="s">
        <v>153</v>
      </c>
      <c r="AU155" s="139" t="s">
        <v>77</v>
      </c>
      <c r="AV155" s="11" t="s">
        <v>77</v>
      </c>
      <c r="AW155" s="11" t="s">
        <v>30</v>
      </c>
      <c r="AX155" s="11" t="s">
        <v>75</v>
      </c>
      <c r="AY155" s="139" t="s">
        <v>136</v>
      </c>
    </row>
    <row r="156" spans="2:65" s="1" customFormat="1" ht="33" customHeight="1">
      <c r="B156" s="120"/>
      <c r="C156" s="154" t="s">
        <v>9</v>
      </c>
      <c r="D156" s="154" t="s">
        <v>424</v>
      </c>
      <c r="E156" s="155" t="s">
        <v>511</v>
      </c>
      <c r="F156" s="156" t="s">
        <v>512</v>
      </c>
      <c r="G156" s="157" t="s">
        <v>427</v>
      </c>
      <c r="H156" s="158">
        <v>12.755000000000001</v>
      </c>
      <c r="I156" s="159"/>
      <c r="J156" s="159">
        <f>ROUND(I156*H156,2)</f>
        <v>0</v>
      </c>
      <c r="K156" s="156" t="s">
        <v>3</v>
      </c>
      <c r="L156" s="160"/>
      <c r="M156" s="161" t="s">
        <v>3</v>
      </c>
      <c r="N156" s="162" t="s">
        <v>39</v>
      </c>
      <c r="O156" s="129">
        <v>0</v>
      </c>
      <c r="P156" s="129">
        <f>O156*H156</f>
        <v>0</v>
      </c>
      <c r="Q156" s="129">
        <v>1</v>
      </c>
      <c r="R156" s="129">
        <f>Q156*H156</f>
        <v>12.755000000000001</v>
      </c>
      <c r="S156" s="129">
        <v>0</v>
      </c>
      <c r="T156" s="130">
        <f>S156*H156</f>
        <v>0</v>
      </c>
      <c r="AR156" s="131" t="s">
        <v>181</v>
      </c>
      <c r="AT156" s="131" t="s">
        <v>424</v>
      </c>
      <c r="AU156" s="131" t="s">
        <v>77</v>
      </c>
      <c r="AY156" s="16" t="s">
        <v>136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6" t="s">
        <v>75</v>
      </c>
      <c r="BK156" s="132">
        <f>ROUND(I156*H156,2)</f>
        <v>0</v>
      </c>
      <c r="BL156" s="16" t="s">
        <v>142</v>
      </c>
      <c r="BM156" s="131" t="s">
        <v>513</v>
      </c>
    </row>
    <row r="157" spans="2:65" s="1" customFormat="1" ht="19.2">
      <c r="B157" s="28"/>
      <c r="D157" s="133" t="s">
        <v>144</v>
      </c>
      <c r="F157" s="134" t="s">
        <v>512</v>
      </c>
      <c r="L157" s="28"/>
      <c r="M157" s="135"/>
      <c r="T157" s="49"/>
      <c r="AT157" s="16" t="s">
        <v>144</v>
      </c>
      <c r="AU157" s="16" t="s">
        <v>77</v>
      </c>
    </row>
    <row r="158" spans="2:65" s="11" customFormat="1">
      <c r="B158" s="138"/>
      <c r="D158" s="133" t="s">
        <v>153</v>
      </c>
      <c r="E158" s="139" t="s">
        <v>3</v>
      </c>
      <c r="F158" s="140" t="s">
        <v>514</v>
      </c>
      <c r="H158" s="141">
        <v>12.755000000000001</v>
      </c>
      <c r="L158" s="138"/>
      <c r="M158" s="142"/>
      <c r="T158" s="143"/>
      <c r="AT158" s="139" t="s">
        <v>153</v>
      </c>
      <c r="AU158" s="139" t="s">
        <v>77</v>
      </c>
      <c r="AV158" s="11" t="s">
        <v>77</v>
      </c>
      <c r="AW158" s="11" t="s">
        <v>30</v>
      </c>
      <c r="AX158" s="11" t="s">
        <v>75</v>
      </c>
      <c r="AY158" s="139" t="s">
        <v>136</v>
      </c>
    </row>
    <row r="159" spans="2:65" s="10" customFormat="1" ht="22.8" customHeight="1">
      <c r="B159" s="111"/>
      <c r="D159" s="112" t="s">
        <v>67</v>
      </c>
      <c r="E159" s="152" t="s">
        <v>163</v>
      </c>
      <c r="F159" s="152" t="s">
        <v>515</v>
      </c>
      <c r="J159" s="153">
        <f>BK159</f>
        <v>0</v>
      </c>
      <c r="L159" s="111"/>
      <c r="M159" s="115"/>
      <c r="P159" s="116">
        <f>SUM(P160:P189)</f>
        <v>1357.4880000000001</v>
      </c>
      <c r="R159" s="116">
        <f>SUM(R160:R189)</f>
        <v>4186.2857599999998</v>
      </c>
      <c r="T159" s="117">
        <f>SUM(T160:T189)</f>
        <v>0</v>
      </c>
      <c r="AR159" s="112" t="s">
        <v>75</v>
      </c>
      <c r="AT159" s="118" t="s">
        <v>67</v>
      </c>
      <c r="AU159" s="118" t="s">
        <v>75</v>
      </c>
      <c r="AY159" s="112" t="s">
        <v>136</v>
      </c>
      <c r="BK159" s="119">
        <f>SUM(BK160:BK189)</f>
        <v>0</v>
      </c>
    </row>
    <row r="160" spans="2:65" s="1" customFormat="1" ht="24.15" customHeight="1">
      <c r="B160" s="120"/>
      <c r="C160" s="121" t="s">
        <v>228</v>
      </c>
      <c r="D160" s="121" t="s">
        <v>137</v>
      </c>
      <c r="E160" s="122" t="s">
        <v>516</v>
      </c>
      <c r="F160" s="123" t="s">
        <v>517</v>
      </c>
      <c r="G160" s="124" t="s">
        <v>140</v>
      </c>
      <c r="H160" s="125">
        <v>3824</v>
      </c>
      <c r="I160" s="126"/>
      <c r="J160" s="126">
        <f>ROUND(I160*H160,2)</f>
        <v>0</v>
      </c>
      <c r="K160" s="123" t="s">
        <v>141</v>
      </c>
      <c r="L160" s="28"/>
      <c r="M160" s="127" t="s">
        <v>3</v>
      </c>
      <c r="N160" s="128" t="s">
        <v>39</v>
      </c>
      <c r="O160" s="129">
        <v>2.9000000000000001E-2</v>
      </c>
      <c r="P160" s="129">
        <f>O160*H160</f>
        <v>110.896</v>
      </c>
      <c r="Q160" s="129">
        <v>0.46</v>
      </c>
      <c r="R160" s="129">
        <f>Q160*H160</f>
        <v>1759.04</v>
      </c>
      <c r="S160" s="129">
        <v>0</v>
      </c>
      <c r="T160" s="130">
        <f>S160*H160</f>
        <v>0</v>
      </c>
      <c r="AR160" s="131" t="s">
        <v>142</v>
      </c>
      <c r="AT160" s="131" t="s">
        <v>137</v>
      </c>
      <c r="AU160" s="131" t="s">
        <v>77</v>
      </c>
      <c r="AY160" s="16" t="s">
        <v>136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6" t="s">
        <v>75</v>
      </c>
      <c r="BK160" s="132">
        <f>ROUND(I160*H160,2)</f>
        <v>0</v>
      </c>
      <c r="BL160" s="16" t="s">
        <v>142</v>
      </c>
      <c r="BM160" s="131" t="s">
        <v>518</v>
      </c>
    </row>
    <row r="161" spans="2:65" s="1" customFormat="1" ht="19.2">
      <c r="B161" s="28"/>
      <c r="D161" s="133" t="s">
        <v>144</v>
      </c>
      <c r="F161" s="134" t="s">
        <v>519</v>
      </c>
      <c r="L161" s="28"/>
      <c r="M161" s="135"/>
      <c r="T161" s="49"/>
      <c r="AT161" s="16" t="s">
        <v>144</v>
      </c>
      <c r="AU161" s="16" t="s">
        <v>77</v>
      </c>
    </row>
    <row r="162" spans="2:65" s="1" customFormat="1">
      <c r="B162" s="28"/>
      <c r="D162" s="136" t="s">
        <v>146</v>
      </c>
      <c r="F162" s="137" t="s">
        <v>520</v>
      </c>
      <c r="L162" s="28"/>
      <c r="M162" s="135"/>
      <c r="T162" s="49"/>
      <c r="AT162" s="16" t="s">
        <v>146</v>
      </c>
      <c r="AU162" s="16" t="s">
        <v>77</v>
      </c>
    </row>
    <row r="163" spans="2:65" s="11" customFormat="1">
      <c r="B163" s="138"/>
      <c r="D163" s="133" t="s">
        <v>153</v>
      </c>
      <c r="E163" s="139" t="s">
        <v>3</v>
      </c>
      <c r="F163" s="140" t="s">
        <v>401</v>
      </c>
      <c r="H163" s="141">
        <v>3824</v>
      </c>
      <c r="L163" s="138"/>
      <c r="M163" s="142"/>
      <c r="T163" s="143"/>
      <c r="AT163" s="139" t="s">
        <v>153</v>
      </c>
      <c r="AU163" s="139" t="s">
        <v>77</v>
      </c>
      <c r="AV163" s="11" t="s">
        <v>77</v>
      </c>
      <c r="AW163" s="11" t="s">
        <v>30</v>
      </c>
      <c r="AX163" s="11" t="s">
        <v>75</v>
      </c>
      <c r="AY163" s="139" t="s">
        <v>136</v>
      </c>
    </row>
    <row r="164" spans="2:65" s="1" customFormat="1" ht="24.15" customHeight="1">
      <c r="B164" s="120"/>
      <c r="C164" s="121" t="s">
        <v>234</v>
      </c>
      <c r="D164" s="121" t="s">
        <v>137</v>
      </c>
      <c r="E164" s="122" t="s">
        <v>521</v>
      </c>
      <c r="F164" s="123" t="s">
        <v>522</v>
      </c>
      <c r="G164" s="124" t="s">
        <v>140</v>
      </c>
      <c r="H164" s="125">
        <v>3824</v>
      </c>
      <c r="I164" s="126"/>
      <c r="J164" s="126">
        <f>ROUND(I164*H164,2)</f>
        <v>0</v>
      </c>
      <c r="K164" s="123" t="s">
        <v>141</v>
      </c>
      <c r="L164" s="28"/>
      <c r="M164" s="127" t="s">
        <v>3</v>
      </c>
      <c r="N164" s="128" t="s">
        <v>39</v>
      </c>
      <c r="O164" s="129">
        <v>2.8000000000000001E-2</v>
      </c>
      <c r="P164" s="129">
        <f>O164*H164</f>
        <v>107.072</v>
      </c>
      <c r="Q164" s="129">
        <v>0.37190000000000001</v>
      </c>
      <c r="R164" s="129">
        <f>Q164*H164</f>
        <v>1422.1456000000001</v>
      </c>
      <c r="S164" s="129">
        <v>0</v>
      </c>
      <c r="T164" s="130">
        <f>S164*H164</f>
        <v>0</v>
      </c>
      <c r="AR164" s="131" t="s">
        <v>142</v>
      </c>
      <c r="AT164" s="131" t="s">
        <v>137</v>
      </c>
      <c r="AU164" s="131" t="s">
        <v>77</v>
      </c>
      <c r="AY164" s="16" t="s">
        <v>136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6" t="s">
        <v>75</v>
      </c>
      <c r="BK164" s="132">
        <f>ROUND(I164*H164,2)</f>
        <v>0</v>
      </c>
      <c r="BL164" s="16" t="s">
        <v>142</v>
      </c>
      <c r="BM164" s="131" t="s">
        <v>523</v>
      </c>
    </row>
    <row r="165" spans="2:65" s="1" customFormat="1" ht="19.2">
      <c r="B165" s="28"/>
      <c r="D165" s="133" t="s">
        <v>144</v>
      </c>
      <c r="F165" s="134" t="s">
        <v>524</v>
      </c>
      <c r="L165" s="28"/>
      <c r="M165" s="135"/>
      <c r="T165" s="49"/>
      <c r="AT165" s="16" t="s">
        <v>144</v>
      </c>
      <c r="AU165" s="16" t="s">
        <v>77</v>
      </c>
    </row>
    <row r="166" spans="2:65" s="1" customFormat="1">
      <c r="B166" s="28"/>
      <c r="D166" s="136" t="s">
        <v>146</v>
      </c>
      <c r="F166" s="137" t="s">
        <v>525</v>
      </c>
      <c r="L166" s="28"/>
      <c r="M166" s="135"/>
      <c r="T166" s="49"/>
      <c r="AT166" s="16" t="s">
        <v>146</v>
      </c>
      <c r="AU166" s="16" t="s">
        <v>77</v>
      </c>
    </row>
    <row r="167" spans="2:65" s="11" customFormat="1">
      <c r="B167" s="138"/>
      <c r="D167" s="133" t="s">
        <v>153</v>
      </c>
      <c r="E167" s="139" t="s">
        <v>3</v>
      </c>
      <c r="F167" s="140" t="s">
        <v>401</v>
      </c>
      <c r="H167" s="141">
        <v>3824</v>
      </c>
      <c r="L167" s="138"/>
      <c r="M167" s="142"/>
      <c r="T167" s="143"/>
      <c r="AT167" s="139" t="s">
        <v>153</v>
      </c>
      <c r="AU167" s="139" t="s">
        <v>77</v>
      </c>
      <c r="AV167" s="11" t="s">
        <v>77</v>
      </c>
      <c r="AW167" s="11" t="s">
        <v>30</v>
      </c>
      <c r="AX167" s="11" t="s">
        <v>75</v>
      </c>
      <c r="AY167" s="139" t="s">
        <v>136</v>
      </c>
    </row>
    <row r="168" spans="2:65" s="1" customFormat="1" ht="33" customHeight="1">
      <c r="B168" s="120"/>
      <c r="C168" s="121" t="s">
        <v>240</v>
      </c>
      <c r="D168" s="121" t="s">
        <v>137</v>
      </c>
      <c r="E168" s="122" t="s">
        <v>526</v>
      </c>
      <c r="F168" s="123" t="s">
        <v>527</v>
      </c>
      <c r="G168" s="124" t="s">
        <v>140</v>
      </c>
      <c r="H168" s="125">
        <v>3824</v>
      </c>
      <c r="I168" s="126"/>
      <c r="J168" s="126">
        <f>ROUND(I168*H168,2)</f>
        <v>0</v>
      </c>
      <c r="K168" s="123" t="s">
        <v>141</v>
      </c>
      <c r="L168" s="28"/>
      <c r="M168" s="127" t="s">
        <v>3</v>
      </c>
      <c r="N168" s="128" t="s">
        <v>39</v>
      </c>
      <c r="O168" s="129">
        <v>5.6000000000000001E-2</v>
      </c>
      <c r="P168" s="129">
        <f>O168*H168</f>
        <v>214.14400000000001</v>
      </c>
      <c r="Q168" s="129">
        <v>0.15826000000000001</v>
      </c>
      <c r="R168" s="129">
        <f>Q168*H168</f>
        <v>605.18624</v>
      </c>
      <c r="S168" s="129">
        <v>0</v>
      </c>
      <c r="T168" s="130">
        <f>S168*H168</f>
        <v>0</v>
      </c>
      <c r="AR168" s="131" t="s">
        <v>142</v>
      </c>
      <c r="AT168" s="131" t="s">
        <v>137</v>
      </c>
      <c r="AU168" s="131" t="s">
        <v>77</v>
      </c>
      <c r="AY168" s="16" t="s">
        <v>136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6" t="s">
        <v>75</v>
      </c>
      <c r="BK168" s="132">
        <f>ROUND(I168*H168,2)</f>
        <v>0</v>
      </c>
      <c r="BL168" s="16" t="s">
        <v>142</v>
      </c>
      <c r="BM168" s="131" t="s">
        <v>528</v>
      </c>
    </row>
    <row r="169" spans="2:65" s="1" customFormat="1" ht="28.8">
      <c r="B169" s="28"/>
      <c r="D169" s="133" t="s">
        <v>144</v>
      </c>
      <c r="F169" s="134" t="s">
        <v>529</v>
      </c>
      <c r="L169" s="28"/>
      <c r="M169" s="135"/>
      <c r="T169" s="49"/>
      <c r="AT169" s="16" t="s">
        <v>144</v>
      </c>
      <c r="AU169" s="16" t="s">
        <v>77</v>
      </c>
    </row>
    <row r="170" spans="2:65" s="1" customFormat="1">
      <c r="B170" s="28"/>
      <c r="D170" s="136" t="s">
        <v>146</v>
      </c>
      <c r="F170" s="137" t="s">
        <v>530</v>
      </c>
      <c r="L170" s="28"/>
      <c r="M170" s="135"/>
      <c r="T170" s="49"/>
      <c r="AT170" s="16" t="s">
        <v>146</v>
      </c>
      <c r="AU170" s="16" t="s">
        <v>77</v>
      </c>
    </row>
    <row r="171" spans="2:65" s="11" customFormat="1">
      <c r="B171" s="138"/>
      <c r="D171" s="133" t="s">
        <v>153</v>
      </c>
      <c r="E171" s="139" t="s">
        <v>3</v>
      </c>
      <c r="F171" s="140" t="s">
        <v>401</v>
      </c>
      <c r="H171" s="141">
        <v>3824</v>
      </c>
      <c r="L171" s="138"/>
      <c r="M171" s="142"/>
      <c r="T171" s="143"/>
      <c r="AT171" s="139" t="s">
        <v>153</v>
      </c>
      <c r="AU171" s="139" t="s">
        <v>77</v>
      </c>
      <c r="AV171" s="11" t="s">
        <v>77</v>
      </c>
      <c r="AW171" s="11" t="s">
        <v>30</v>
      </c>
      <c r="AX171" s="11" t="s">
        <v>75</v>
      </c>
      <c r="AY171" s="139" t="s">
        <v>136</v>
      </c>
    </row>
    <row r="172" spans="2:65" s="1" customFormat="1" ht="16.5" customHeight="1">
      <c r="B172" s="120"/>
      <c r="C172" s="121" t="s">
        <v>246</v>
      </c>
      <c r="D172" s="121" t="s">
        <v>137</v>
      </c>
      <c r="E172" s="122" t="s">
        <v>531</v>
      </c>
      <c r="F172" s="123" t="s">
        <v>532</v>
      </c>
      <c r="G172" s="124" t="s">
        <v>432</v>
      </c>
      <c r="H172" s="125">
        <v>661.2</v>
      </c>
      <c r="I172" s="126"/>
      <c r="J172" s="126">
        <f>ROUND(I172*H172,2)</f>
        <v>0</v>
      </c>
      <c r="K172" s="123" t="s">
        <v>141</v>
      </c>
      <c r="L172" s="28"/>
      <c r="M172" s="127" t="s">
        <v>3</v>
      </c>
      <c r="N172" s="128" t="s">
        <v>39</v>
      </c>
      <c r="O172" s="129">
        <v>0.96</v>
      </c>
      <c r="P172" s="129">
        <f>O172*H172</f>
        <v>634.75200000000007</v>
      </c>
      <c r="Q172" s="129">
        <v>0</v>
      </c>
      <c r="R172" s="129">
        <f>Q172*H172</f>
        <v>0</v>
      </c>
      <c r="S172" s="129">
        <v>0</v>
      </c>
      <c r="T172" s="130">
        <f>S172*H172</f>
        <v>0</v>
      </c>
      <c r="AR172" s="131" t="s">
        <v>142</v>
      </c>
      <c r="AT172" s="131" t="s">
        <v>137</v>
      </c>
      <c r="AU172" s="131" t="s">
        <v>77</v>
      </c>
      <c r="AY172" s="16" t="s">
        <v>136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6" t="s">
        <v>75</v>
      </c>
      <c r="BK172" s="132">
        <f>ROUND(I172*H172,2)</f>
        <v>0</v>
      </c>
      <c r="BL172" s="16" t="s">
        <v>142</v>
      </c>
      <c r="BM172" s="131" t="s">
        <v>533</v>
      </c>
    </row>
    <row r="173" spans="2:65" s="1" customFormat="1">
      <c r="B173" s="28"/>
      <c r="D173" s="133" t="s">
        <v>144</v>
      </c>
      <c r="F173" s="134" t="s">
        <v>534</v>
      </c>
      <c r="L173" s="28"/>
      <c r="M173" s="135"/>
      <c r="T173" s="49"/>
      <c r="AT173" s="16" t="s">
        <v>144</v>
      </c>
      <c r="AU173" s="16" t="s">
        <v>77</v>
      </c>
    </row>
    <row r="174" spans="2:65" s="1" customFormat="1">
      <c r="B174" s="28"/>
      <c r="D174" s="136" t="s">
        <v>146</v>
      </c>
      <c r="F174" s="137" t="s">
        <v>535</v>
      </c>
      <c r="L174" s="28"/>
      <c r="M174" s="135"/>
      <c r="T174" s="49"/>
      <c r="AT174" s="16" t="s">
        <v>146</v>
      </c>
      <c r="AU174" s="16" t="s">
        <v>77</v>
      </c>
    </row>
    <row r="175" spans="2:65" s="11" customFormat="1">
      <c r="B175" s="138"/>
      <c r="D175" s="133" t="s">
        <v>153</v>
      </c>
      <c r="E175" s="139" t="s">
        <v>536</v>
      </c>
      <c r="F175" s="140" t="s">
        <v>537</v>
      </c>
      <c r="H175" s="141">
        <v>661.2</v>
      </c>
      <c r="L175" s="138"/>
      <c r="M175" s="142"/>
      <c r="T175" s="143"/>
      <c r="AT175" s="139" t="s">
        <v>153</v>
      </c>
      <c r="AU175" s="139" t="s">
        <v>77</v>
      </c>
      <c r="AV175" s="11" t="s">
        <v>77</v>
      </c>
      <c r="AW175" s="11" t="s">
        <v>30</v>
      </c>
      <c r="AX175" s="11" t="s">
        <v>75</v>
      </c>
      <c r="AY175" s="139" t="s">
        <v>136</v>
      </c>
    </row>
    <row r="176" spans="2:65" s="1" customFormat="1" ht="24.15" customHeight="1">
      <c r="B176" s="120"/>
      <c r="C176" s="121" t="s">
        <v>252</v>
      </c>
      <c r="D176" s="121" t="s">
        <v>137</v>
      </c>
      <c r="E176" s="122" t="s">
        <v>538</v>
      </c>
      <c r="F176" s="123" t="s">
        <v>539</v>
      </c>
      <c r="G176" s="124" t="s">
        <v>140</v>
      </c>
      <c r="H176" s="125">
        <v>3824</v>
      </c>
      <c r="I176" s="126"/>
      <c r="J176" s="126">
        <f>ROUND(I176*H176,2)</f>
        <v>0</v>
      </c>
      <c r="K176" s="123" t="s">
        <v>141</v>
      </c>
      <c r="L176" s="28"/>
      <c r="M176" s="127" t="s">
        <v>3</v>
      </c>
      <c r="N176" s="128" t="s">
        <v>39</v>
      </c>
      <c r="O176" s="129">
        <v>8.0000000000000002E-3</v>
      </c>
      <c r="P176" s="129">
        <f>O176*H176</f>
        <v>30.592000000000002</v>
      </c>
      <c r="Q176" s="129">
        <v>3.4000000000000002E-4</v>
      </c>
      <c r="R176" s="129">
        <f>Q176*H176</f>
        <v>1.30016</v>
      </c>
      <c r="S176" s="129">
        <v>0</v>
      </c>
      <c r="T176" s="130">
        <f>S176*H176</f>
        <v>0</v>
      </c>
      <c r="AR176" s="131" t="s">
        <v>142</v>
      </c>
      <c r="AT176" s="131" t="s">
        <v>137</v>
      </c>
      <c r="AU176" s="131" t="s">
        <v>77</v>
      </c>
      <c r="AY176" s="16" t="s">
        <v>136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6" t="s">
        <v>75</v>
      </c>
      <c r="BK176" s="132">
        <f>ROUND(I176*H176,2)</f>
        <v>0</v>
      </c>
      <c r="BL176" s="16" t="s">
        <v>142</v>
      </c>
      <c r="BM176" s="131" t="s">
        <v>540</v>
      </c>
    </row>
    <row r="177" spans="2:65" s="1" customFormat="1">
      <c r="B177" s="28"/>
      <c r="D177" s="133" t="s">
        <v>144</v>
      </c>
      <c r="F177" s="134" t="s">
        <v>541</v>
      </c>
      <c r="L177" s="28"/>
      <c r="M177" s="135"/>
      <c r="T177" s="49"/>
      <c r="AT177" s="16" t="s">
        <v>144</v>
      </c>
      <c r="AU177" s="16" t="s">
        <v>77</v>
      </c>
    </row>
    <row r="178" spans="2:65" s="1" customFormat="1">
      <c r="B178" s="28"/>
      <c r="D178" s="136" t="s">
        <v>146</v>
      </c>
      <c r="F178" s="137" t="s">
        <v>542</v>
      </c>
      <c r="L178" s="28"/>
      <c r="M178" s="135"/>
      <c r="T178" s="49"/>
      <c r="AT178" s="16" t="s">
        <v>146</v>
      </c>
      <c r="AU178" s="16" t="s">
        <v>77</v>
      </c>
    </row>
    <row r="179" spans="2:65" s="11" customFormat="1">
      <c r="B179" s="138"/>
      <c r="D179" s="133" t="s">
        <v>153</v>
      </c>
      <c r="E179" s="139" t="s">
        <v>3</v>
      </c>
      <c r="F179" s="140" t="s">
        <v>401</v>
      </c>
      <c r="H179" s="141">
        <v>3824</v>
      </c>
      <c r="L179" s="138"/>
      <c r="M179" s="142"/>
      <c r="T179" s="143"/>
      <c r="AT179" s="139" t="s">
        <v>153</v>
      </c>
      <c r="AU179" s="139" t="s">
        <v>77</v>
      </c>
      <c r="AV179" s="11" t="s">
        <v>77</v>
      </c>
      <c r="AW179" s="11" t="s">
        <v>30</v>
      </c>
      <c r="AX179" s="11" t="s">
        <v>75</v>
      </c>
      <c r="AY179" s="139" t="s">
        <v>136</v>
      </c>
    </row>
    <row r="180" spans="2:65" s="1" customFormat="1" ht="24.15" customHeight="1">
      <c r="B180" s="120"/>
      <c r="C180" s="121" t="s">
        <v>8</v>
      </c>
      <c r="D180" s="121" t="s">
        <v>137</v>
      </c>
      <c r="E180" s="122" t="s">
        <v>543</v>
      </c>
      <c r="F180" s="123" t="s">
        <v>544</v>
      </c>
      <c r="G180" s="124" t="s">
        <v>140</v>
      </c>
      <c r="H180" s="125">
        <v>3824</v>
      </c>
      <c r="I180" s="126"/>
      <c r="J180" s="126">
        <f>ROUND(I180*H180,2)</f>
        <v>0</v>
      </c>
      <c r="K180" s="123" t="s">
        <v>141</v>
      </c>
      <c r="L180" s="28"/>
      <c r="M180" s="127" t="s">
        <v>3</v>
      </c>
      <c r="N180" s="128" t="s">
        <v>39</v>
      </c>
      <c r="O180" s="129">
        <v>2E-3</v>
      </c>
      <c r="P180" s="129">
        <f>O180*H180</f>
        <v>7.6480000000000006</v>
      </c>
      <c r="Q180" s="129">
        <v>5.1000000000000004E-4</v>
      </c>
      <c r="R180" s="129">
        <f>Q180*H180</f>
        <v>1.9502400000000002</v>
      </c>
      <c r="S180" s="129">
        <v>0</v>
      </c>
      <c r="T180" s="130">
        <f>S180*H180</f>
        <v>0</v>
      </c>
      <c r="AR180" s="131" t="s">
        <v>142</v>
      </c>
      <c r="AT180" s="131" t="s">
        <v>137</v>
      </c>
      <c r="AU180" s="131" t="s">
        <v>77</v>
      </c>
      <c r="AY180" s="16" t="s">
        <v>136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6" t="s">
        <v>75</v>
      </c>
      <c r="BK180" s="132">
        <f>ROUND(I180*H180,2)</f>
        <v>0</v>
      </c>
      <c r="BL180" s="16" t="s">
        <v>142</v>
      </c>
      <c r="BM180" s="131" t="s">
        <v>545</v>
      </c>
    </row>
    <row r="181" spans="2:65" s="1" customFormat="1" ht="19.2">
      <c r="B181" s="28"/>
      <c r="D181" s="133" t="s">
        <v>144</v>
      </c>
      <c r="F181" s="134" t="s">
        <v>546</v>
      </c>
      <c r="L181" s="28"/>
      <c r="M181" s="135"/>
      <c r="T181" s="49"/>
      <c r="AT181" s="16" t="s">
        <v>144</v>
      </c>
      <c r="AU181" s="16" t="s">
        <v>77</v>
      </c>
    </row>
    <row r="182" spans="2:65" s="1" customFormat="1">
      <c r="B182" s="28"/>
      <c r="D182" s="136" t="s">
        <v>146</v>
      </c>
      <c r="F182" s="137" t="s">
        <v>547</v>
      </c>
      <c r="L182" s="28"/>
      <c r="M182" s="135"/>
      <c r="T182" s="49"/>
      <c r="AT182" s="16" t="s">
        <v>146</v>
      </c>
      <c r="AU182" s="16" t="s">
        <v>77</v>
      </c>
    </row>
    <row r="183" spans="2:65" s="11" customFormat="1">
      <c r="B183" s="138"/>
      <c r="D183" s="133" t="s">
        <v>153</v>
      </c>
      <c r="E183" s="139" t="s">
        <v>3</v>
      </c>
      <c r="F183" s="140" t="s">
        <v>401</v>
      </c>
      <c r="H183" s="141">
        <v>3824</v>
      </c>
      <c r="L183" s="138"/>
      <c r="M183" s="142"/>
      <c r="T183" s="143"/>
      <c r="AT183" s="139" t="s">
        <v>153</v>
      </c>
      <c r="AU183" s="139" t="s">
        <v>77</v>
      </c>
      <c r="AV183" s="11" t="s">
        <v>77</v>
      </c>
      <c r="AW183" s="11" t="s">
        <v>30</v>
      </c>
      <c r="AX183" s="11" t="s">
        <v>75</v>
      </c>
      <c r="AY183" s="139" t="s">
        <v>136</v>
      </c>
    </row>
    <row r="184" spans="2:65" s="1" customFormat="1" ht="33" customHeight="1">
      <c r="B184" s="120"/>
      <c r="C184" s="121" t="s">
        <v>263</v>
      </c>
      <c r="D184" s="121" t="s">
        <v>137</v>
      </c>
      <c r="E184" s="122" t="s">
        <v>548</v>
      </c>
      <c r="F184" s="123" t="s">
        <v>549</v>
      </c>
      <c r="G184" s="124" t="s">
        <v>140</v>
      </c>
      <c r="H184" s="125">
        <v>3824</v>
      </c>
      <c r="I184" s="126"/>
      <c r="J184" s="126">
        <f>ROUND(I184*H184,2)</f>
        <v>0</v>
      </c>
      <c r="K184" s="123" t="s">
        <v>141</v>
      </c>
      <c r="L184" s="28"/>
      <c r="M184" s="127" t="s">
        <v>3</v>
      </c>
      <c r="N184" s="128" t="s">
        <v>39</v>
      </c>
      <c r="O184" s="129">
        <v>6.6000000000000003E-2</v>
      </c>
      <c r="P184" s="129">
        <f>O184*H184</f>
        <v>252.38400000000001</v>
      </c>
      <c r="Q184" s="129">
        <v>0.10373</v>
      </c>
      <c r="R184" s="129">
        <f>Q184*H184</f>
        <v>396.66352000000001</v>
      </c>
      <c r="S184" s="129">
        <v>0</v>
      </c>
      <c r="T184" s="130">
        <f>S184*H184</f>
        <v>0</v>
      </c>
      <c r="AR184" s="131" t="s">
        <v>142</v>
      </c>
      <c r="AT184" s="131" t="s">
        <v>137</v>
      </c>
      <c r="AU184" s="131" t="s">
        <v>77</v>
      </c>
      <c r="AY184" s="16" t="s">
        <v>136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6" t="s">
        <v>75</v>
      </c>
      <c r="BK184" s="132">
        <f>ROUND(I184*H184,2)</f>
        <v>0</v>
      </c>
      <c r="BL184" s="16" t="s">
        <v>142</v>
      </c>
      <c r="BM184" s="131" t="s">
        <v>550</v>
      </c>
    </row>
    <row r="185" spans="2:65" s="1" customFormat="1" ht="28.8">
      <c r="B185" s="28"/>
      <c r="D185" s="133" t="s">
        <v>144</v>
      </c>
      <c r="F185" s="134" t="s">
        <v>551</v>
      </c>
      <c r="L185" s="28"/>
      <c r="M185" s="135"/>
      <c r="T185" s="49"/>
      <c r="AT185" s="16" t="s">
        <v>144</v>
      </c>
      <c r="AU185" s="16" t="s">
        <v>77</v>
      </c>
    </row>
    <row r="186" spans="2:65" s="1" customFormat="1">
      <c r="B186" s="28"/>
      <c r="D186" s="136" t="s">
        <v>146</v>
      </c>
      <c r="F186" s="137" t="s">
        <v>552</v>
      </c>
      <c r="L186" s="28"/>
      <c r="M186" s="135"/>
      <c r="T186" s="49"/>
      <c r="AT186" s="16" t="s">
        <v>146</v>
      </c>
      <c r="AU186" s="16" t="s">
        <v>77</v>
      </c>
    </row>
    <row r="187" spans="2:65" s="11" customFormat="1">
      <c r="B187" s="138"/>
      <c r="D187" s="133" t="s">
        <v>153</v>
      </c>
      <c r="E187" s="139" t="s">
        <v>403</v>
      </c>
      <c r="F187" s="140" t="s">
        <v>553</v>
      </c>
      <c r="H187" s="141">
        <v>2791</v>
      </c>
      <c r="L187" s="138"/>
      <c r="M187" s="142"/>
      <c r="T187" s="143"/>
      <c r="AT187" s="139" t="s">
        <v>153</v>
      </c>
      <c r="AU187" s="139" t="s">
        <v>77</v>
      </c>
      <c r="AV187" s="11" t="s">
        <v>77</v>
      </c>
      <c r="AW187" s="11" t="s">
        <v>30</v>
      </c>
      <c r="AX187" s="11" t="s">
        <v>68</v>
      </c>
      <c r="AY187" s="139" t="s">
        <v>136</v>
      </c>
    </row>
    <row r="188" spans="2:65" s="11" customFormat="1">
      <c r="B188" s="138"/>
      <c r="D188" s="133" t="s">
        <v>153</v>
      </c>
      <c r="E188" s="139" t="s">
        <v>405</v>
      </c>
      <c r="F188" s="140" t="s">
        <v>406</v>
      </c>
      <c r="H188" s="141">
        <v>1033</v>
      </c>
      <c r="L188" s="138"/>
      <c r="M188" s="142"/>
      <c r="T188" s="143"/>
      <c r="AT188" s="139" t="s">
        <v>153</v>
      </c>
      <c r="AU188" s="139" t="s">
        <v>77</v>
      </c>
      <c r="AV188" s="11" t="s">
        <v>77</v>
      </c>
      <c r="AW188" s="11" t="s">
        <v>30</v>
      </c>
      <c r="AX188" s="11" t="s">
        <v>68</v>
      </c>
      <c r="AY188" s="139" t="s">
        <v>136</v>
      </c>
    </row>
    <row r="189" spans="2:65" s="13" customFormat="1">
      <c r="B189" s="163"/>
      <c r="D189" s="133" t="s">
        <v>153</v>
      </c>
      <c r="E189" s="164" t="s">
        <v>401</v>
      </c>
      <c r="F189" s="165" t="s">
        <v>444</v>
      </c>
      <c r="H189" s="166">
        <v>3824</v>
      </c>
      <c r="L189" s="163"/>
      <c r="M189" s="167"/>
      <c r="T189" s="168"/>
      <c r="AT189" s="164" t="s">
        <v>153</v>
      </c>
      <c r="AU189" s="164" t="s">
        <v>77</v>
      </c>
      <c r="AV189" s="13" t="s">
        <v>142</v>
      </c>
      <c r="AW189" s="13" t="s">
        <v>30</v>
      </c>
      <c r="AX189" s="13" t="s">
        <v>75</v>
      </c>
      <c r="AY189" s="164" t="s">
        <v>136</v>
      </c>
    </row>
    <row r="190" spans="2:65" s="10" customFormat="1" ht="22.8" customHeight="1">
      <c r="B190" s="111"/>
      <c r="D190" s="112" t="s">
        <v>67</v>
      </c>
      <c r="E190" s="152" t="s">
        <v>187</v>
      </c>
      <c r="F190" s="152" t="s">
        <v>554</v>
      </c>
      <c r="J190" s="153">
        <f>BK190</f>
        <v>0</v>
      </c>
      <c r="L190" s="111"/>
      <c r="M190" s="115"/>
      <c r="P190" s="116">
        <f>SUM(P191:P240)</f>
        <v>639.62600000000009</v>
      </c>
      <c r="R190" s="116">
        <f>SUM(R191:R240)</f>
        <v>470.15980000000002</v>
      </c>
      <c r="T190" s="117">
        <f>SUM(T191:T240)</f>
        <v>0</v>
      </c>
      <c r="AR190" s="112" t="s">
        <v>75</v>
      </c>
      <c r="AT190" s="118" t="s">
        <v>67</v>
      </c>
      <c r="AU190" s="118" t="s">
        <v>75</v>
      </c>
      <c r="AY190" s="112" t="s">
        <v>136</v>
      </c>
      <c r="BK190" s="119">
        <f>SUM(BK191:BK240)</f>
        <v>0</v>
      </c>
    </row>
    <row r="191" spans="2:65" s="1" customFormat="1" ht="24.15" customHeight="1">
      <c r="B191" s="120"/>
      <c r="C191" s="121" t="s">
        <v>269</v>
      </c>
      <c r="D191" s="121" t="s">
        <v>137</v>
      </c>
      <c r="E191" s="122" t="s">
        <v>555</v>
      </c>
      <c r="F191" s="123" t="s">
        <v>556</v>
      </c>
      <c r="G191" s="124" t="s">
        <v>150</v>
      </c>
      <c r="H191" s="125">
        <v>18</v>
      </c>
      <c r="I191" s="126"/>
      <c r="J191" s="126">
        <f>ROUND(I191*H191,2)</f>
        <v>0</v>
      </c>
      <c r="K191" s="123" t="s">
        <v>141</v>
      </c>
      <c r="L191" s="28"/>
      <c r="M191" s="127" t="s">
        <v>3</v>
      </c>
      <c r="N191" s="128" t="s">
        <v>39</v>
      </c>
      <c r="O191" s="129">
        <v>0.2</v>
      </c>
      <c r="P191" s="129">
        <f>O191*H191</f>
        <v>3.6</v>
      </c>
      <c r="Q191" s="129">
        <v>6.9999999999999999E-4</v>
      </c>
      <c r="R191" s="129">
        <f>Q191*H191</f>
        <v>1.26E-2</v>
      </c>
      <c r="S191" s="129">
        <v>0</v>
      </c>
      <c r="T191" s="130">
        <f>S191*H191</f>
        <v>0</v>
      </c>
      <c r="AR191" s="131" t="s">
        <v>142</v>
      </c>
      <c r="AT191" s="131" t="s">
        <v>137</v>
      </c>
      <c r="AU191" s="131" t="s">
        <v>77</v>
      </c>
      <c r="AY191" s="16" t="s">
        <v>136</v>
      </c>
      <c r="BE191" s="132">
        <f>IF(N191="základní",J191,0)</f>
        <v>0</v>
      </c>
      <c r="BF191" s="132">
        <f>IF(N191="snížená",J191,0)</f>
        <v>0</v>
      </c>
      <c r="BG191" s="132">
        <f>IF(N191="zákl. přenesená",J191,0)</f>
        <v>0</v>
      </c>
      <c r="BH191" s="132">
        <f>IF(N191="sníž. přenesená",J191,0)</f>
        <v>0</v>
      </c>
      <c r="BI191" s="132">
        <f>IF(N191="nulová",J191,0)</f>
        <v>0</v>
      </c>
      <c r="BJ191" s="16" t="s">
        <v>75</v>
      </c>
      <c r="BK191" s="132">
        <f>ROUND(I191*H191,2)</f>
        <v>0</v>
      </c>
      <c r="BL191" s="16" t="s">
        <v>142</v>
      </c>
      <c r="BM191" s="131" t="s">
        <v>557</v>
      </c>
    </row>
    <row r="192" spans="2:65" s="1" customFormat="1" ht="19.2">
      <c r="B192" s="28"/>
      <c r="D192" s="133" t="s">
        <v>144</v>
      </c>
      <c r="F192" s="134" t="s">
        <v>558</v>
      </c>
      <c r="L192" s="28"/>
      <c r="M192" s="135"/>
      <c r="T192" s="49"/>
      <c r="AT192" s="16" t="s">
        <v>144</v>
      </c>
      <c r="AU192" s="16" t="s">
        <v>77</v>
      </c>
    </row>
    <row r="193" spans="2:65" s="1" customFormat="1">
      <c r="B193" s="28"/>
      <c r="D193" s="136" t="s">
        <v>146</v>
      </c>
      <c r="F193" s="137" t="s">
        <v>559</v>
      </c>
      <c r="L193" s="28"/>
      <c r="M193" s="135"/>
      <c r="T193" s="49"/>
      <c r="AT193" s="16" t="s">
        <v>146</v>
      </c>
      <c r="AU193" s="16" t="s">
        <v>77</v>
      </c>
    </row>
    <row r="194" spans="2:65" s="11" customFormat="1">
      <c r="B194" s="138"/>
      <c r="D194" s="133" t="s">
        <v>153</v>
      </c>
      <c r="E194" s="139" t="s">
        <v>3</v>
      </c>
      <c r="F194" s="140" t="s">
        <v>560</v>
      </c>
      <c r="H194" s="141">
        <v>18</v>
      </c>
      <c r="L194" s="138"/>
      <c r="M194" s="142"/>
      <c r="T194" s="143"/>
      <c r="AT194" s="139" t="s">
        <v>153</v>
      </c>
      <c r="AU194" s="139" t="s">
        <v>77</v>
      </c>
      <c r="AV194" s="11" t="s">
        <v>77</v>
      </c>
      <c r="AW194" s="11" t="s">
        <v>30</v>
      </c>
      <c r="AX194" s="11" t="s">
        <v>75</v>
      </c>
      <c r="AY194" s="139" t="s">
        <v>136</v>
      </c>
    </row>
    <row r="195" spans="2:65" s="1" customFormat="1" ht="16.5" customHeight="1">
      <c r="B195" s="120"/>
      <c r="C195" s="154" t="s">
        <v>275</v>
      </c>
      <c r="D195" s="154" t="s">
        <v>424</v>
      </c>
      <c r="E195" s="155" t="s">
        <v>561</v>
      </c>
      <c r="F195" s="156" t="s">
        <v>562</v>
      </c>
      <c r="G195" s="157" t="s">
        <v>150</v>
      </c>
      <c r="H195" s="158">
        <v>6</v>
      </c>
      <c r="I195" s="159"/>
      <c r="J195" s="159">
        <f>ROUND(I195*H195,2)</f>
        <v>0</v>
      </c>
      <c r="K195" s="156" t="s">
        <v>141</v>
      </c>
      <c r="L195" s="160"/>
      <c r="M195" s="161" t="s">
        <v>3</v>
      </c>
      <c r="N195" s="162" t="s">
        <v>39</v>
      </c>
      <c r="O195" s="129">
        <v>0</v>
      </c>
      <c r="P195" s="129">
        <f>O195*H195</f>
        <v>0</v>
      </c>
      <c r="Q195" s="129">
        <v>4.0000000000000001E-3</v>
      </c>
      <c r="R195" s="129">
        <f>Q195*H195</f>
        <v>2.4E-2</v>
      </c>
      <c r="S195" s="129">
        <v>0</v>
      </c>
      <c r="T195" s="130">
        <f>S195*H195</f>
        <v>0</v>
      </c>
      <c r="AR195" s="131" t="s">
        <v>181</v>
      </c>
      <c r="AT195" s="131" t="s">
        <v>424</v>
      </c>
      <c r="AU195" s="131" t="s">
        <v>77</v>
      </c>
      <c r="AY195" s="16" t="s">
        <v>136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16" t="s">
        <v>75</v>
      </c>
      <c r="BK195" s="132">
        <f>ROUND(I195*H195,2)</f>
        <v>0</v>
      </c>
      <c r="BL195" s="16" t="s">
        <v>142</v>
      </c>
      <c r="BM195" s="131" t="s">
        <v>563</v>
      </c>
    </row>
    <row r="196" spans="2:65" s="1" customFormat="1">
      <c r="B196" s="28"/>
      <c r="D196" s="133" t="s">
        <v>144</v>
      </c>
      <c r="F196" s="134" t="s">
        <v>562</v>
      </c>
      <c r="L196" s="28"/>
      <c r="M196" s="135"/>
      <c r="T196" s="49"/>
      <c r="AT196" s="16" t="s">
        <v>144</v>
      </c>
      <c r="AU196" s="16" t="s">
        <v>77</v>
      </c>
    </row>
    <row r="197" spans="2:65" s="11" customFormat="1">
      <c r="B197" s="138"/>
      <c r="D197" s="133" t="s">
        <v>153</v>
      </c>
      <c r="E197" s="139" t="s">
        <v>3</v>
      </c>
      <c r="F197" s="140" t="s">
        <v>564</v>
      </c>
      <c r="H197" s="141">
        <v>6</v>
      </c>
      <c r="L197" s="138"/>
      <c r="M197" s="142"/>
      <c r="T197" s="143"/>
      <c r="AT197" s="139" t="s">
        <v>153</v>
      </c>
      <c r="AU197" s="139" t="s">
        <v>77</v>
      </c>
      <c r="AV197" s="11" t="s">
        <v>77</v>
      </c>
      <c r="AW197" s="11" t="s">
        <v>30</v>
      </c>
      <c r="AX197" s="11" t="s">
        <v>75</v>
      </c>
      <c r="AY197" s="139" t="s">
        <v>136</v>
      </c>
    </row>
    <row r="198" spans="2:65" s="1" customFormat="1" ht="24.15" customHeight="1">
      <c r="B198" s="120"/>
      <c r="C198" s="154" t="s">
        <v>281</v>
      </c>
      <c r="D198" s="154" t="s">
        <v>424</v>
      </c>
      <c r="E198" s="155" t="s">
        <v>565</v>
      </c>
      <c r="F198" s="156" t="s">
        <v>566</v>
      </c>
      <c r="G198" s="157" t="s">
        <v>150</v>
      </c>
      <c r="H198" s="158">
        <v>4</v>
      </c>
      <c r="I198" s="159"/>
      <c r="J198" s="159">
        <f>ROUND(I198*H198,2)</f>
        <v>0</v>
      </c>
      <c r="K198" s="156" t="s">
        <v>141</v>
      </c>
      <c r="L198" s="160"/>
      <c r="M198" s="161" t="s">
        <v>3</v>
      </c>
      <c r="N198" s="162" t="s">
        <v>39</v>
      </c>
      <c r="O198" s="129">
        <v>0</v>
      </c>
      <c r="P198" s="129">
        <f>O198*H198</f>
        <v>0</v>
      </c>
      <c r="Q198" s="129">
        <v>1.2999999999999999E-3</v>
      </c>
      <c r="R198" s="129">
        <f>Q198*H198</f>
        <v>5.1999999999999998E-3</v>
      </c>
      <c r="S198" s="129">
        <v>0</v>
      </c>
      <c r="T198" s="130">
        <f>S198*H198</f>
        <v>0</v>
      </c>
      <c r="AR198" s="131" t="s">
        <v>181</v>
      </c>
      <c r="AT198" s="131" t="s">
        <v>424</v>
      </c>
      <c r="AU198" s="131" t="s">
        <v>77</v>
      </c>
      <c r="AY198" s="16" t="s">
        <v>136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6" t="s">
        <v>75</v>
      </c>
      <c r="BK198" s="132">
        <f>ROUND(I198*H198,2)</f>
        <v>0</v>
      </c>
      <c r="BL198" s="16" t="s">
        <v>142</v>
      </c>
      <c r="BM198" s="131" t="s">
        <v>567</v>
      </c>
    </row>
    <row r="199" spans="2:65" s="1" customFormat="1">
      <c r="B199" s="28"/>
      <c r="D199" s="133" t="s">
        <v>144</v>
      </c>
      <c r="F199" s="134" t="s">
        <v>566</v>
      </c>
      <c r="L199" s="28"/>
      <c r="M199" s="135"/>
      <c r="T199" s="49"/>
      <c r="AT199" s="16" t="s">
        <v>144</v>
      </c>
      <c r="AU199" s="16" t="s">
        <v>77</v>
      </c>
    </row>
    <row r="200" spans="2:65" s="11" customFormat="1">
      <c r="B200" s="138"/>
      <c r="D200" s="133" t="s">
        <v>153</v>
      </c>
      <c r="E200" s="139" t="s">
        <v>3</v>
      </c>
      <c r="F200" s="140" t="s">
        <v>568</v>
      </c>
      <c r="H200" s="141">
        <v>4</v>
      </c>
      <c r="L200" s="138"/>
      <c r="M200" s="142"/>
      <c r="T200" s="143"/>
      <c r="AT200" s="139" t="s">
        <v>153</v>
      </c>
      <c r="AU200" s="139" t="s">
        <v>77</v>
      </c>
      <c r="AV200" s="11" t="s">
        <v>77</v>
      </c>
      <c r="AW200" s="11" t="s">
        <v>30</v>
      </c>
      <c r="AX200" s="11" t="s">
        <v>75</v>
      </c>
      <c r="AY200" s="139" t="s">
        <v>136</v>
      </c>
    </row>
    <row r="201" spans="2:65" s="1" customFormat="1" ht="16.5" customHeight="1">
      <c r="B201" s="120"/>
      <c r="C201" s="154" t="s">
        <v>287</v>
      </c>
      <c r="D201" s="154" t="s">
        <v>424</v>
      </c>
      <c r="E201" s="155" t="s">
        <v>569</v>
      </c>
      <c r="F201" s="156" t="s">
        <v>570</v>
      </c>
      <c r="G201" s="157" t="s">
        <v>150</v>
      </c>
      <c r="H201" s="158">
        <v>8</v>
      </c>
      <c r="I201" s="159"/>
      <c r="J201" s="159">
        <f>ROUND(I201*H201,2)</f>
        <v>0</v>
      </c>
      <c r="K201" s="156" t="s">
        <v>141</v>
      </c>
      <c r="L201" s="160"/>
      <c r="M201" s="161" t="s">
        <v>3</v>
      </c>
      <c r="N201" s="162" t="s">
        <v>39</v>
      </c>
      <c r="O201" s="129">
        <v>0</v>
      </c>
      <c r="P201" s="129">
        <f>O201*H201</f>
        <v>0</v>
      </c>
      <c r="Q201" s="129">
        <v>1.6999999999999999E-3</v>
      </c>
      <c r="R201" s="129">
        <f>Q201*H201</f>
        <v>1.3599999999999999E-2</v>
      </c>
      <c r="S201" s="129">
        <v>0</v>
      </c>
      <c r="T201" s="130">
        <f>S201*H201</f>
        <v>0</v>
      </c>
      <c r="AR201" s="131" t="s">
        <v>181</v>
      </c>
      <c r="AT201" s="131" t="s">
        <v>424</v>
      </c>
      <c r="AU201" s="131" t="s">
        <v>77</v>
      </c>
      <c r="AY201" s="16" t="s">
        <v>136</v>
      </c>
      <c r="BE201" s="132">
        <f>IF(N201="základní",J201,0)</f>
        <v>0</v>
      </c>
      <c r="BF201" s="132">
        <f>IF(N201="snížená",J201,0)</f>
        <v>0</v>
      </c>
      <c r="BG201" s="132">
        <f>IF(N201="zákl. přenesená",J201,0)</f>
        <v>0</v>
      </c>
      <c r="BH201" s="132">
        <f>IF(N201="sníž. přenesená",J201,0)</f>
        <v>0</v>
      </c>
      <c r="BI201" s="132">
        <f>IF(N201="nulová",J201,0)</f>
        <v>0</v>
      </c>
      <c r="BJ201" s="16" t="s">
        <v>75</v>
      </c>
      <c r="BK201" s="132">
        <f>ROUND(I201*H201,2)</f>
        <v>0</v>
      </c>
      <c r="BL201" s="16" t="s">
        <v>142</v>
      </c>
      <c r="BM201" s="131" t="s">
        <v>571</v>
      </c>
    </row>
    <row r="202" spans="2:65" s="1" customFormat="1">
      <c r="B202" s="28"/>
      <c r="D202" s="133" t="s">
        <v>144</v>
      </c>
      <c r="F202" s="134" t="s">
        <v>570</v>
      </c>
      <c r="L202" s="28"/>
      <c r="M202" s="135"/>
      <c r="T202" s="49"/>
      <c r="AT202" s="16" t="s">
        <v>144</v>
      </c>
      <c r="AU202" s="16" t="s">
        <v>77</v>
      </c>
    </row>
    <row r="203" spans="2:65" s="11" customFormat="1">
      <c r="B203" s="138"/>
      <c r="D203" s="133" t="s">
        <v>153</v>
      </c>
      <c r="E203" s="139" t="s">
        <v>3</v>
      </c>
      <c r="F203" s="140" t="s">
        <v>572</v>
      </c>
      <c r="H203" s="141">
        <v>8</v>
      </c>
      <c r="L203" s="138"/>
      <c r="M203" s="142"/>
      <c r="T203" s="143"/>
      <c r="AT203" s="139" t="s">
        <v>153</v>
      </c>
      <c r="AU203" s="139" t="s">
        <v>77</v>
      </c>
      <c r="AV203" s="11" t="s">
        <v>77</v>
      </c>
      <c r="AW203" s="11" t="s">
        <v>30</v>
      </c>
      <c r="AX203" s="11" t="s">
        <v>75</v>
      </c>
      <c r="AY203" s="139" t="s">
        <v>136</v>
      </c>
    </row>
    <row r="204" spans="2:65" s="1" customFormat="1" ht="24.15" customHeight="1">
      <c r="B204" s="120"/>
      <c r="C204" s="121" t="s">
        <v>293</v>
      </c>
      <c r="D204" s="121" t="s">
        <v>137</v>
      </c>
      <c r="E204" s="122" t="s">
        <v>573</v>
      </c>
      <c r="F204" s="123" t="s">
        <v>574</v>
      </c>
      <c r="G204" s="124" t="s">
        <v>150</v>
      </c>
      <c r="H204" s="125">
        <v>9</v>
      </c>
      <c r="I204" s="126"/>
      <c r="J204" s="126">
        <f>ROUND(I204*H204,2)</f>
        <v>0</v>
      </c>
      <c r="K204" s="123" t="s">
        <v>141</v>
      </c>
      <c r="L204" s="28"/>
      <c r="M204" s="127" t="s">
        <v>3</v>
      </c>
      <c r="N204" s="128" t="s">
        <v>39</v>
      </c>
      <c r="O204" s="129">
        <v>0.41599999999999998</v>
      </c>
      <c r="P204" s="129">
        <f>O204*H204</f>
        <v>3.7439999999999998</v>
      </c>
      <c r="Q204" s="129">
        <v>0.10940999999999999</v>
      </c>
      <c r="R204" s="129">
        <f>Q204*H204</f>
        <v>0.98468999999999995</v>
      </c>
      <c r="S204" s="129">
        <v>0</v>
      </c>
      <c r="T204" s="130">
        <f>S204*H204</f>
        <v>0</v>
      </c>
      <c r="AR204" s="131" t="s">
        <v>142</v>
      </c>
      <c r="AT204" s="131" t="s">
        <v>137</v>
      </c>
      <c r="AU204" s="131" t="s">
        <v>77</v>
      </c>
      <c r="AY204" s="16" t="s">
        <v>136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6" t="s">
        <v>75</v>
      </c>
      <c r="BK204" s="132">
        <f>ROUND(I204*H204,2)</f>
        <v>0</v>
      </c>
      <c r="BL204" s="16" t="s">
        <v>142</v>
      </c>
      <c r="BM204" s="131" t="s">
        <v>575</v>
      </c>
    </row>
    <row r="205" spans="2:65" s="1" customFormat="1" ht="19.2">
      <c r="B205" s="28"/>
      <c r="D205" s="133" t="s">
        <v>144</v>
      </c>
      <c r="F205" s="134" t="s">
        <v>576</v>
      </c>
      <c r="L205" s="28"/>
      <c r="M205" s="135"/>
      <c r="T205" s="49"/>
      <c r="AT205" s="16" t="s">
        <v>144</v>
      </c>
      <c r="AU205" s="16" t="s">
        <v>77</v>
      </c>
    </row>
    <row r="206" spans="2:65" s="1" customFormat="1">
      <c r="B206" s="28"/>
      <c r="D206" s="136" t="s">
        <v>146</v>
      </c>
      <c r="F206" s="137" t="s">
        <v>577</v>
      </c>
      <c r="L206" s="28"/>
      <c r="M206" s="135"/>
      <c r="T206" s="49"/>
      <c r="AT206" s="16" t="s">
        <v>146</v>
      </c>
      <c r="AU206" s="16" t="s">
        <v>77</v>
      </c>
    </row>
    <row r="207" spans="2:65" s="1" customFormat="1" ht="21.75" customHeight="1">
      <c r="B207" s="120"/>
      <c r="C207" s="154" t="s">
        <v>299</v>
      </c>
      <c r="D207" s="154" t="s">
        <v>424</v>
      </c>
      <c r="E207" s="155" t="s">
        <v>578</v>
      </c>
      <c r="F207" s="156" t="s">
        <v>579</v>
      </c>
      <c r="G207" s="157" t="s">
        <v>150</v>
      </c>
      <c r="H207" s="158">
        <v>9</v>
      </c>
      <c r="I207" s="159"/>
      <c r="J207" s="159">
        <f>ROUND(I207*H207,2)</f>
        <v>0</v>
      </c>
      <c r="K207" s="156" t="s">
        <v>141</v>
      </c>
      <c r="L207" s="160"/>
      <c r="M207" s="161" t="s">
        <v>3</v>
      </c>
      <c r="N207" s="162" t="s">
        <v>39</v>
      </c>
      <c r="O207" s="129">
        <v>0</v>
      </c>
      <c r="P207" s="129">
        <f>O207*H207</f>
        <v>0</v>
      </c>
      <c r="Q207" s="129">
        <v>6.4999999999999997E-3</v>
      </c>
      <c r="R207" s="129">
        <f>Q207*H207</f>
        <v>5.8499999999999996E-2</v>
      </c>
      <c r="S207" s="129">
        <v>0</v>
      </c>
      <c r="T207" s="130">
        <f>S207*H207</f>
        <v>0</v>
      </c>
      <c r="AR207" s="131" t="s">
        <v>181</v>
      </c>
      <c r="AT207" s="131" t="s">
        <v>424</v>
      </c>
      <c r="AU207" s="131" t="s">
        <v>77</v>
      </c>
      <c r="AY207" s="16" t="s">
        <v>136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6" t="s">
        <v>75</v>
      </c>
      <c r="BK207" s="132">
        <f>ROUND(I207*H207,2)</f>
        <v>0</v>
      </c>
      <c r="BL207" s="16" t="s">
        <v>142</v>
      </c>
      <c r="BM207" s="131" t="s">
        <v>580</v>
      </c>
    </row>
    <row r="208" spans="2:65" s="1" customFormat="1">
      <c r="B208" s="28"/>
      <c r="D208" s="133" t="s">
        <v>144</v>
      </c>
      <c r="F208" s="134" t="s">
        <v>579</v>
      </c>
      <c r="L208" s="28"/>
      <c r="M208" s="135"/>
      <c r="T208" s="49"/>
      <c r="AT208" s="16" t="s">
        <v>144</v>
      </c>
      <c r="AU208" s="16" t="s">
        <v>77</v>
      </c>
    </row>
    <row r="209" spans="2:65" s="1" customFormat="1" ht="16.5" customHeight="1">
      <c r="B209" s="120"/>
      <c r="C209" s="154" t="s">
        <v>306</v>
      </c>
      <c r="D209" s="154" t="s">
        <v>424</v>
      </c>
      <c r="E209" s="155" t="s">
        <v>581</v>
      </c>
      <c r="F209" s="156" t="s">
        <v>582</v>
      </c>
      <c r="G209" s="157" t="s">
        <v>150</v>
      </c>
      <c r="H209" s="158">
        <v>18</v>
      </c>
      <c r="I209" s="159"/>
      <c r="J209" s="159">
        <f>ROUND(I209*H209,2)</f>
        <v>0</v>
      </c>
      <c r="K209" s="156" t="s">
        <v>141</v>
      </c>
      <c r="L209" s="160"/>
      <c r="M209" s="161" t="s">
        <v>3</v>
      </c>
      <c r="N209" s="162" t="s">
        <v>39</v>
      </c>
      <c r="O209" s="129">
        <v>0</v>
      </c>
      <c r="P209" s="129">
        <f>O209*H209</f>
        <v>0</v>
      </c>
      <c r="Q209" s="129">
        <v>4.0000000000000002E-4</v>
      </c>
      <c r="R209" s="129">
        <f>Q209*H209</f>
        <v>7.2000000000000007E-3</v>
      </c>
      <c r="S209" s="129">
        <v>0</v>
      </c>
      <c r="T209" s="130">
        <f>S209*H209</f>
        <v>0</v>
      </c>
      <c r="AR209" s="131" t="s">
        <v>181</v>
      </c>
      <c r="AT209" s="131" t="s">
        <v>424</v>
      </c>
      <c r="AU209" s="131" t="s">
        <v>77</v>
      </c>
      <c r="AY209" s="16" t="s">
        <v>136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6" t="s">
        <v>75</v>
      </c>
      <c r="BK209" s="132">
        <f>ROUND(I209*H209,2)</f>
        <v>0</v>
      </c>
      <c r="BL209" s="16" t="s">
        <v>142</v>
      </c>
      <c r="BM209" s="131" t="s">
        <v>583</v>
      </c>
    </row>
    <row r="210" spans="2:65" s="1" customFormat="1">
      <c r="B210" s="28"/>
      <c r="D210" s="133" t="s">
        <v>144</v>
      </c>
      <c r="F210" s="134" t="s">
        <v>582</v>
      </c>
      <c r="L210" s="28"/>
      <c r="M210" s="135"/>
      <c r="T210" s="49"/>
      <c r="AT210" s="16" t="s">
        <v>144</v>
      </c>
      <c r="AU210" s="16" t="s">
        <v>77</v>
      </c>
    </row>
    <row r="211" spans="2:65" s="11" customFormat="1">
      <c r="B211" s="138"/>
      <c r="D211" s="133" t="s">
        <v>153</v>
      </c>
      <c r="E211" s="139" t="s">
        <v>3</v>
      </c>
      <c r="F211" s="140" t="s">
        <v>584</v>
      </c>
      <c r="H211" s="141">
        <v>18</v>
      </c>
      <c r="L211" s="138"/>
      <c r="M211" s="142"/>
      <c r="T211" s="143"/>
      <c r="AT211" s="139" t="s">
        <v>153</v>
      </c>
      <c r="AU211" s="139" t="s">
        <v>77</v>
      </c>
      <c r="AV211" s="11" t="s">
        <v>77</v>
      </c>
      <c r="AW211" s="11" t="s">
        <v>30</v>
      </c>
      <c r="AX211" s="11" t="s">
        <v>75</v>
      </c>
      <c r="AY211" s="139" t="s">
        <v>136</v>
      </c>
    </row>
    <row r="212" spans="2:65" s="1" customFormat="1" ht="16.5" customHeight="1">
      <c r="B212" s="120"/>
      <c r="C212" s="154" t="s">
        <v>313</v>
      </c>
      <c r="D212" s="154" t="s">
        <v>424</v>
      </c>
      <c r="E212" s="155" t="s">
        <v>585</v>
      </c>
      <c r="F212" s="156" t="s">
        <v>586</v>
      </c>
      <c r="G212" s="157" t="s">
        <v>150</v>
      </c>
      <c r="H212" s="158">
        <v>9</v>
      </c>
      <c r="I212" s="159"/>
      <c r="J212" s="159">
        <f>ROUND(I212*H212,2)</f>
        <v>0</v>
      </c>
      <c r="K212" s="156" t="s">
        <v>141</v>
      </c>
      <c r="L212" s="160"/>
      <c r="M212" s="161" t="s">
        <v>3</v>
      </c>
      <c r="N212" s="162" t="s">
        <v>39</v>
      </c>
      <c r="O212" s="129">
        <v>0</v>
      </c>
      <c r="P212" s="129">
        <f>O212*H212</f>
        <v>0</v>
      </c>
      <c r="Q212" s="129">
        <v>1.4999999999999999E-4</v>
      </c>
      <c r="R212" s="129">
        <f>Q212*H212</f>
        <v>1.3499999999999999E-3</v>
      </c>
      <c r="S212" s="129">
        <v>0</v>
      </c>
      <c r="T212" s="130">
        <f>S212*H212</f>
        <v>0</v>
      </c>
      <c r="AR212" s="131" t="s">
        <v>181</v>
      </c>
      <c r="AT212" s="131" t="s">
        <v>424</v>
      </c>
      <c r="AU212" s="131" t="s">
        <v>77</v>
      </c>
      <c r="AY212" s="16" t="s">
        <v>136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6" t="s">
        <v>75</v>
      </c>
      <c r="BK212" s="132">
        <f>ROUND(I212*H212,2)</f>
        <v>0</v>
      </c>
      <c r="BL212" s="16" t="s">
        <v>142</v>
      </c>
      <c r="BM212" s="131" t="s">
        <v>587</v>
      </c>
    </row>
    <row r="213" spans="2:65" s="1" customFormat="1">
      <c r="B213" s="28"/>
      <c r="D213" s="133" t="s">
        <v>144</v>
      </c>
      <c r="F213" s="134" t="s">
        <v>586</v>
      </c>
      <c r="L213" s="28"/>
      <c r="M213" s="135"/>
      <c r="T213" s="49"/>
      <c r="AT213" s="16" t="s">
        <v>144</v>
      </c>
      <c r="AU213" s="16" t="s">
        <v>77</v>
      </c>
    </row>
    <row r="214" spans="2:65" s="1" customFormat="1" ht="24.15" customHeight="1">
      <c r="B214" s="120"/>
      <c r="C214" s="121" t="s">
        <v>320</v>
      </c>
      <c r="D214" s="121" t="s">
        <v>137</v>
      </c>
      <c r="E214" s="122" t="s">
        <v>588</v>
      </c>
      <c r="F214" s="123" t="s">
        <v>589</v>
      </c>
      <c r="G214" s="124" t="s">
        <v>140</v>
      </c>
      <c r="H214" s="125">
        <v>26</v>
      </c>
      <c r="I214" s="126"/>
      <c r="J214" s="126">
        <f>ROUND(I214*H214,2)</f>
        <v>0</v>
      </c>
      <c r="K214" s="123" t="s">
        <v>141</v>
      </c>
      <c r="L214" s="28"/>
      <c r="M214" s="127" t="s">
        <v>3</v>
      </c>
      <c r="N214" s="128" t="s">
        <v>39</v>
      </c>
      <c r="O214" s="129">
        <v>0.129</v>
      </c>
      <c r="P214" s="129">
        <f>O214*H214</f>
        <v>3.3540000000000001</v>
      </c>
      <c r="Q214" s="129">
        <v>2.5999999999999999E-3</v>
      </c>
      <c r="R214" s="129">
        <f>Q214*H214</f>
        <v>6.7599999999999993E-2</v>
      </c>
      <c r="S214" s="129">
        <v>0</v>
      </c>
      <c r="T214" s="130">
        <f>S214*H214</f>
        <v>0</v>
      </c>
      <c r="AR214" s="131" t="s">
        <v>142</v>
      </c>
      <c r="AT214" s="131" t="s">
        <v>137</v>
      </c>
      <c r="AU214" s="131" t="s">
        <v>77</v>
      </c>
      <c r="AY214" s="16" t="s">
        <v>136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16" t="s">
        <v>75</v>
      </c>
      <c r="BK214" s="132">
        <f>ROUND(I214*H214,2)</f>
        <v>0</v>
      </c>
      <c r="BL214" s="16" t="s">
        <v>142</v>
      </c>
      <c r="BM214" s="131" t="s">
        <v>590</v>
      </c>
    </row>
    <row r="215" spans="2:65" s="1" customFormat="1" ht="19.2">
      <c r="B215" s="28"/>
      <c r="D215" s="133" t="s">
        <v>144</v>
      </c>
      <c r="F215" s="134" t="s">
        <v>591</v>
      </c>
      <c r="L215" s="28"/>
      <c r="M215" s="135"/>
      <c r="T215" s="49"/>
      <c r="AT215" s="16" t="s">
        <v>144</v>
      </c>
      <c r="AU215" s="16" t="s">
        <v>77</v>
      </c>
    </row>
    <row r="216" spans="2:65" s="1" customFormat="1">
      <c r="B216" s="28"/>
      <c r="D216" s="136" t="s">
        <v>146</v>
      </c>
      <c r="F216" s="137" t="s">
        <v>592</v>
      </c>
      <c r="L216" s="28"/>
      <c r="M216" s="135"/>
      <c r="T216" s="49"/>
      <c r="AT216" s="16" t="s">
        <v>146</v>
      </c>
      <c r="AU216" s="16" t="s">
        <v>77</v>
      </c>
    </row>
    <row r="217" spans="2:65" s="11" customFormat="1">
      <c r="B217" s="138"/>
      <c r="D217" s="133" t="s">
        <v>153</v>
      </c>
      <c r="E217" s="139" t="s">
        <v>3</v>
      </c>
      <c r="F217" s="140" t="s">
        <v>593</v>
      </c>
      <c r="H217" s="141">
        <v>26</v>
      </c>
      <c r="L217" s="138"/>
      <c r="M217" s="142"/>
      <c r="T217" s="143"/>
      <c r="AT217" s="139" t="s">
        <v>153</v>
      </c>
      <c r="AU217" s="139" t="s">
        <v>77</v>
      </c>
      <c r="AV217" s="11" t="s">
        <v>77</v>
      </c>
      <c r="AW217" s="11" t="s">
        <v>30</v>
      </c>
      <c r="AX217" s="11" t="s">
        <v>75</v>
      </c>
      <c r="AY217" s="139" t="s">
        <v>136</v>
      </c>
    </row>
    <row r="218" spans="2:65" s="1" customFormat="1" ht="16.5" customHeight="1">
      <c r="B218" s="120"/>
      <c r="C218" s="121" t="s">
        <v>327</v>
      </c>
      <c r="D218" s="121" t="s">
        <v>137</v>
      </c>
      <c r="E218" s="122" t="s">
        <v>594</v>
      </c>
      <c r="F218" s="123" t="s">
        <v>595</v>
      </c>
      <c r="G218" s="124" t="s">
        <v>140</v>
      </c>
      <c r="H218" s="125">
        <v>26</v>
      </c>
      <c r="I218" s="126"/>
      <c r="J218" s="126">
        <f>ROUND(I218*H218,2)</f>
        <v>0</v>
      </c>
      <c r="K218" s="123" t="s">
        <v>141</v>
      </c>
      <c r="L218" s="28"/>
      <c r="M218" s="127" t="s">
        <v>3</v>
      </c>
      <c r="N218" s="128" t="s">
        <v>39</v>
      </c>
      <c r="O218" s="129">
        <v>8.3000000000000004E-2</v>
      </c>
      <c r="P218" s="129">
        <f>O218*H218</f>
        <v>2.1579999999999999</v>
      </c>
      <c r="Q218" s="129">
        <v>1.0000000000000001E-5</v>
      </c>
      <c r="R218" s="129">
        <f>Q218*H218</f>
        <v>2.6000000000000003E-4</v>
      </c>
      <c r="S218" s="129">
        <v>0</v>
      </c>
      <c r="T218" s="130">
        <f>S218*H218</f>
        <v>0</v>
      </c>
      <c r="AR218" s="131" t="s">
        <v>142</v>
      </c>
      <c r="AT218" s="131" t="s">
        <v>137</v>
      </c>
      <c r="AU218" s="131" t="s">
        <v>77</v>
      </c>
      <c r="AY218" s="16" t="s">
        <v>136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6" t="s">
        <v>75</v>
      </c>
      <c r="BK218" s="132">
        <f>ROUND(I218*H218,2)</f>
        <v>0</v>
      </c>
      <c r="BL218" s="16" t="s">
        <v>142</v>
      </c>
      <c r="BM218" s="131" t="s">
        <v>596</v>
      </c>
    </row>
    <row r="219" spans="2:65" s="1" customFormat="1" ht="19.2">
      <c r="B219" s="28"/>
      <c r="D219" s="133" t="s">
        <v>144</v>
      </c>
      <c r="F219" s="134" t="s">
        <v>597</v>
      </c>
      <c r="L219" s="28"/>
      <c r="M219" s="135"/>
      <c r="T219" s="49"/>
      <c r="AT219" s="16" t="s">
        <v>144</v>
      </c>
      <c r="AU219" s="16" t="s">
        <v>77</v>
      </c>
    </row>
    <row r="220" spans="2:65" s="1" customFormat="1">
      <c r="B220" s="28"/>
      <c r="D220" s="136" t="s">
        <v>146</v>
      </c>
      <c r="F220" s="137" t="s">
        <v>598</v>
      </c>
      <c r="L220" s="28"/>
      <c r="M220" s="135"/>
      <c r="T220" s="49"/>
      <c r="AT220" s="16" t="s">
        <v>146</v>
      </c>
      <c r="AU220" s="16" t="s">
        <v>77</v>
      </c>
    </row>
    <row r="221" spans="2:65" s="1" customFormat="1" ht="16.5" customHeight="1">
      <c r="B221" s="120"/>
      <c r="C221" s="121" t="s">
        <v>334</v>
      </c>
      <c r="D221" s="121" t="s">
        <v>137</v>
      </c>
      <c r="E221" s="122" t="s">
        <v>599</v>
      </c>
      <c r="F221" s="123" t="s">
        <v>600</v>
      </c>
      <c r="G221" s="124" t="s">
        <v>140</v>
      </c>
      <c r="H221" s="125">
        <v>13</v>
      </c>
      <c r="I221" s="126"/>
      <c r="J221" s="126">
        <f>ROUND(I221*H221,2)</f>
        <v>0</v>
      </c>
      <c r="K221" s="123" t="s">
        <v>3</v>
      </c>
      <c r="L221" s="28"/>
      <c r="M221" s="127" t="s">
        <v>3</v>
      </c>
      <c r="N221" s="128" t="s">
        <v>39</v>
      </c>
      <c r="O221" s="129">
        <v>0</v>
      </c>
      <c r="P221" s="129">
        <f>O221*H221</f>
        <v>0</v>
      </c>
      <c r="Q221" s="129">
        <v>0</v>
      </c>
      <c r="R221" s="129">
        <f>Q221*H221</f>
        <v>0</v>
      </c>
      <c r="S221" s="129">
        <v>0</v>
      </c>
      <c r="T221" s="130">
        <f>S221*H221</f>
        <v>0</v>
      </c>
      <c r="AR221" s="131" t="s">
        <v>142</v>
      </c>
      <c r="AT221" s="131" t="s">
        <v>137</v>
      </c>
      <c r="AU221" s="131" t="s">
        <v>77</v>
      </c>
      <c r="AY221" s="16" t="s">
        <v>136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6" t="s">
        <v>75</v>
      </c>
      <c r="BK221" s="132">
        <f>ROUND(I221*H221,2)</f>
        <v>0</v>
      </c>
      <c r="BL221" s="16" t="s">
        <v>142</v>
      </c>
      <c r="BM221" s="131" t="s">
        <v>601</v>
      </c>
    </row>
    <row r="222" spans="2:65" s="1" customFormat="1">
      <c r="B222" s="28"/>
      <c r="D222" s="133" t="s">
        <v>144</v>
      </c>
      <c r="F222" s="134" t="s">
        <v>600</v>
      </c>
      <c r="L222" s="28"/>
      <c r="M222" s="135"/>
      <c r="T222" s="49"/>
      <c r="AT222" s="16" t="s">
        <v>144</v>
      </c>
      <c r="AU222" s="16" t="s">
        <v>77</v>
      </c>
    </row>
    <row r="223" spans="2:65" s="11" customFormat="1">
      <c r="B223" s="138"/>
      <c r="D223" s="133" t="s">
        <v>153</v>
      </c>
      <c r="E223" s="139" t="s">
        <v>3</v>
      </c>
      <c r="F223" s="140" t="s">
        <v>602</v>
      </c>
      <c r="H223" s="141">
        <v>13</v>
      </c>
      <c r="L223" s="138"/>
      <c r="M223" s="142"/>
      <c r="T223" s="143"/>
      <c r="AT223" s="139" t="s">
        <v>153</v>
      </c>
      <c r="AU223" s="139" t="s">
        <v>77</v>
      </c>
      <c r="AV223" s="11" t="s">
        <v>77</v>
      </c>
      <c r="AW223" s="11" t="s">
        <v>30</v>
      </c>
      <c r="AX223" s="11" t="s">
        <v>75</v>
      </c>
      <c r="AY223" s="139" t="s">
        <v>136</v>
      </c>
    </row>
    <row r="224" spans="2:65" s="1" customFormat="1" ht="16.5" customHeight="1">
      <c r="B224" s="120"/>
      <c r="C224" s="154" t="s">
        <v>340</v>
      </c>
      <c r="D224" s="154" t="s">
        <v>424</v>
      </c>
      <c r="E224" s="155" t="s">
        <v>603</v>
      </c>
      <c r="F224" s="156" t="s">
        <v>604</v>
      </c>
      <c r="G224" s="157" t="s">
        <v>150</v>
      </c>
      <c r="H224" s="158">
        <v>54</v>
      </c>
      <c r="I224" s="159"/>
      <c r="J224" s="159">
        <f>ROUND(I224*H224,2)</f>
        <v>0</v>
      </c>
      <c r="K224" s="156" t="s">
        <v>3</v>
      </c>
      <c r="L224" s="160"/>
      <c r="M224" s="161" t="s">
        <v>3</v>
      </c>
      <c r="N224" s="162" t="s">
        <v>39</v>
      </c>
      <c r="O224" s="129">
        <v>0</v>
      </c>
      <c r="P224" s="129">
        <f>O224*H224</f>
        <v>0</v>
      </c>
      <c r="Q224" s="129">
        <v>0</v>
      </c>
      <c r="R224" s="129">
        <f>Q224*H224</f>
        <v>0</v>
      </c>
      <c r="S224" s="129">
        <v>0</v>
      </c>
      <c r="T224" s="130">
        <f>S224*H224</f>
        <v>0</v>
      </c>
      <c r="AR224" s="131" t="s">
        <v>181</v>
      </c>
      <c r="AT224" s="131" t="s">
        <v>424</v>
      </c>
      <c r="AU224" s="131" t="s">
        <v>77</v>
      </c>
      <c r="AY224" s="16" t="s">
        <v>136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6" t="s">
        <v>75</v>
      </c>
      <c r="BK224" s="132">
        <f>ROUND(I224*H224,2)</f>
        <v>0</v>
      </c>
      <c r="BL224" s="16" t="s">
        <v>142</v>
      </c>
      <c r="BM224" s="131" t="s">
        <v>605</v>
      </c>
    </row>
    <row r="225" spans="2:65" s="1" customFormat="1">
      <c r="B225" s="28"/>
      <c r="D225" s="133" t="s">
        <v>144</v>
      </c>
      <c r="F225" s="134" t="s">
        <v>604</v>
      </c>
      <c r="L225" s="28"/>
      <c r="M225" s="135"/>
      <c r="T225" s="49"/>
      <c r="AT225" s="16" t="s">
        <v>144</v>
      </c>
      <c r="AU225" s="16" t="s">
        <v>77</v>
      </c>
    </row>
    <row r="226" spans="2:65" s="1" customFormat="1" ht="21.75" customHeight="1">
      <c r="B226" s="120"/>
      <c r="C226" s="154" t="s">
        <v>346</v>
      </c>
      <c r="D226" s="154" t="s">
        <v>424</v>
      </c>
      <c r="E226" s="155" t="s">
        <v>606</v>
      </c>
      <c r="F226" s="156" t="s">
        <v>607</v>
      </c>
      <c r="G226" s="157" t="s">
        <v>476</v>
      </c>
      <c r="H226" s="158">
        <v>54</v>
      </c>
      <c r="I226" s="159"/>
      <c r="J226" s="159">
        <f>ROUND(I226*H226,2)</f>
        <v>0</v>
      </c>
      <c r="K226" s="156" t="s">
        <v>3</v>
      </c>
      <c r="L226" s="160"/>
      <c r="M226" s="161" t="s">
        <v>3</v>
      </c>
      <c r="N226" s="162" t="s">
        <v>39</v>
      </c>
      <c r="O226" s="129">
        <v>0</v>
      </c>
      <c r="P226" s="129">
        <f>O226*H226</f>
        <v>0</v>
      </c>
      <c r="Q226" s="129">
        <v>0</v>
      </c>
      <c r="R226" s="129">
        <f>Q226*H226</f>
        <v>0</v>
      </c>
      <c r="S226" s="129">
        <v>0</v>
      </c>
      <c r="T226" s="130">
        <f>S226*H226</f>
        <v>0</v>
      </c>
      <c r="AR226" s="131" t="s">
        <v>181</v>
      </c>
      <c r="AT226" s="131" t="s">
        <v>424</v>
      </c>
      <c r="AU226" s="131" t="s">
        <v>77</v>
      </c>
      <c r="AY226" s="16" t="s">
        <v>136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6" t="s">
        <v>75</v>
      </c>
      <c r="BK226" s="132">
        <f>ROUND(I226*H226,2)</f>
        <v>0</v>
      </c>
      <c r="BL226" s="16" t="s">
        <v>142</v>
      </c>
      <c r="BM226" s="131" t="s">
        <v>608</v>
      </c>
    </row>
    <row r="227" spans="2:65" s="1" customFormat="1">
      <c r="B227" s="28"/>
      <c r="D227" s="133" t="s">
        <v>144</v>
      </c>
      <c r="F227" s="134" t="s">
        <v>607</v>
      </c>
      <c r="L227" s="28"/>
      <c r="M227" s="135"/>
      <c r="T227" s="49"/>
      <c r="AT227" s="16" t="s">
        <v>144</v>
      </c>
      <c r="AU227" s="16" t="s">
        <v>77</v>
      </c>
    </row>
    <row r="228" spans="2:65" s="1" customFormat="1" ht="33" customHeight="1">
      <c r="B228" s="120"/>
      <c r="C228" s="121" t="s">
        <v>352</v>
      </c>
      <c r="D228" s="121" t="s">
        <v>137</v>
      </c>
      <c r="E228" s="122" t="s">
        <v>609</v>
      </c>
      <c r="F228" s="123" t="s">
        <v>610</v>
      </c>
      <c r="G228" s="124" t="s">
        <v>506</v>
      </c>
      <c r="H228" s="125">
        <v>2335</v>
      </c>
      <c r="I228" s="126"/>
      <c r="J228" s="126">
        <f>ROUND(I228*H228,2)</f>
        <v>0</v>
      </c>
      <c r="K228" s="123" t="s">
        <v>141</v>
      </c>
      <c r="L228" s="28"/>
      <c r="M228" s="127" t="s">
        <v>3</v>
      </c>
      <c r="N228" s="128" t="s">
        <v>39</v>
      </c>
      <c r="O228" s="129">
        <v>0.26800000000000002</v>
      </c>
      <c r="P228" s="129">
        <f>O228*H228</f>
        <v>625.78000000000009</v>
      </c>
      <c r="Q228" s="129">
        <v>0.15540000000000001</v>
      </c>
      <c r="R228" s="129">
        <f>Q228*H228</f>
        <v>362.85900000000004</v>
      </c>
      <c r="S228" s="129">
        <v>0</v>
      </c>
      <c r="T228" s="130">
        <f>S228*H228</f>
        <v>0</v>
      </c>
      <c r="AR228" s="131" t="s">
        <v>142</v>
      </c>
      <c r="AT228" s="131" t="s">
        <v>137</v>
      </c>
      <c r="AU228" s="131" t="s">
        <v>77</v>
      </c>
      <c r="AY228" s="16" t="s">
        <v>136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6" t="s">
        <v>75</v>
      </c>
      <c r="BK228" s="132">
        <f>ROUND(I228*H228,2)</f>
        <v>0</v>
      </c>
      <c r="BL228" s="16" t="s">
        <v>142</v>
      </c>
      <c r="BM228" s="131" t="s">
        <v>611</v>
      </c>
    </row>
    <row r="229" spans="2:65" s="1" customFormat="1" ht="28.8">
      <c r="B229" s="28"/>
      <c r="D229" s="133" t="s">
        <v>144</v>
      </c>
      <c r="F229" s="134" t="s">
        <v>612</v>
      </c>
      <c r="L229" s="28"/>
      <c r="M229" s="135"/>
      <c r="T229" s="49"/>
      <c r="AT229" s="16" t="s">
        <v>144</v>
      </c>
      <c r="AU229" s="16" t="s">
        <v>77</v>
      </c>
    </row>
    <row r="230" spans="2:65" s="1" customFormat="1">
      <c r="B230" s="28"/>
      <c r="D230" s="136" t="s">
        <v>146</v>
      </c>
      <c r="F230" s="137" t="s">
        <v>613</v>
      </c>
      <c r="L230" s="28"/>
      <c r="M230" s="135"/>
      <c r="T230" s="49"/>
      <c r="AT230" s="16" t="s">
        <v>146</v>
      </c>
      <c r="AU230" s="16" t="s">
        <v>77</v>
      </c>
    </row>
    <row r="231" spans="2:65" s="11" customFormat="1">
      <c r="B231" s="138"/>
      <c r="D231" s="133" t="s">
        <v>153</v>
      </c>
      <c r="E231" s="139" t="s">
        <v>3</v>
      </c>
      <c r="F231" s="140" t="s">
        <v>614</v>
      </c>
      <c r="H231" s="141">
        <v>2335</v>
      </c>
      <c r="L231" s="138"/>
      <c r="M231" s="142"/>
      <c r="T231" s="143"/>
      <c r="AT231" s="139" t="s">
        <v>153</v>
      </c>
      <c r="AU231" s="139" t="s">
        <v>77</v>
      </c>
      <c r="AV231" s="11" t="s">
        <v>77</v>
      </c>
      <c r="AW231" s="11" t="s">
        <v>30</v>
      </c>
      <c r="AX231" s="11" t="s">
        <v>75</v>
      </c>
      <c r="AY231" s="139" t="s">
        <v>136</v>
      </c>
    </row>
    <row r="232" spans="2:65" s="1" customFormat="1" ht="16.5" customHeight="1">
      <c r="B232" s="120"/>
      <c r="C232" s="154" t="s">
        <v>358</v>
      </c>
      <c r="D232" s="154" t="s">
        <v>424</v>
      </c>
      <c r="E232" s="155" t="s">
        <v>615</v>
      </c>
      <c r="F232" s="156" t="s">
        <v>616</v>
      </c>
      <c r="G232" s="157" t="s">
        <v>506</v>
      </c>
      <c r="H232" s="158">
        <v>2358.35</v>
      </c>
      <c r="I232" s="159"/>
      <c r="J232" s="159">
        <f>ROUND(I232*H232,2)</f>
        <v>0</v>
      </c>
      <c r="K232" s="156" t="s">
        <v>141</v>
      </c>
      <c r="L232" s="160"/>
      <c r="M232" s="161" t="s">
        <v>3</v>
      </c>
      <c r="N232" s="162" t="s">
        <v>39</v>
      </c>
      <c r="O232" s="129">
        <v>0</v>
      </c>
      <c r="P232" s="129">
        <f>O232*H232</f>
        <v>0</v>
      </c>
      <c r="Q232" s="129">
        <v>4.4999999999999998E-2</v>
      </c>
      <c r="R232" s="129">
        <f>Q232*H232</f>
        <v>106.12575</v>
      </c>
      <c r="S232" s="129">
        <v>0</v>
      </c>
      <c r="T232" s="130">
        <f>S232*H232</f>
        <v>0</v>
      </c>
      <c r="AR232" s="131" t="s">
        <v>181</v>
      </c>
      <c r="AT232" s="131" t="s">
        <v>424</v>
      </c>
      <c r="AU232" s="131" t="s">
        <v>77</v>
      </c>
      <c r="AY232" s="16" t="s">
        <v>136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16" t="s">
        <v>75</v>
      </c>
      <c r="BK232" s="132">
        <f>ROUND(I232*H232,2)</f>
        <v>0</v>
      </c>
      <c r="BL232" s="16" t="s">
        <v>142</v>
      </c>
      <c r="BM232" s="131" t="s">
        <v>617</v>
      </c>
    </row>
    <row r="233" spans="2:65" s="1" customFormat="1">
      <c r="B233" s="28"/>
      <c r="D233" s="133" t="s">
        <v>144</v>
      </c>
      <c r="F233" s="134" t="s">
        <v>616</v>
      </c>
      <c r="L233" s="28"/>
      <c r="M233" s="135"/>
      <c r="T233" s="49"/>
      <c r="AT233" s="16" t="s">
        <v>144</v>
      </c>
      <c r="AU233" s="16" t="s">
        <v>77</v>
      </c>
    </row>
    <row r="234" spans="2:65" s="11" customFormat="1">
      <c r="B234" s="138"/>
      <c r="D234" s="133" t="s">
        <v>153</v>
      </c>
      <c r="E234" s="139" t="s">
        <v>3</v>
      </c>
      <c r="F234" s="140" t="s">
        <v>618</v>
      </c>
      <c r="H234" s="141">
        <v>2358.35</v>
      </c>
      <c r="L234" s="138"/>
      <c r="M234" s="142"/>
      <c r="T234" s="143"/>
      <c r="AT234" s="139" t="s">
        <v>153</v>
      </c>
      <c r="AU234" s="139" t="s">
        <v>77</v>
      </c>
      <c r="AV234" s="11" t="s">
        <v>77</v>
      </c>
      <c r="AW234" s="11" t="s">
        <v>30</v>
      </c>
      <c r="AX234" s="11" t="s">
        <v>75</v>
      </c>
      <c r="AY234" s="139" t="s">
        <v>136</v>
      </c>
    </row>
    <row r="235" spans="2:65" s="1" customFormat="1" ht="24.15" customHeight="1">
      <c r="B235" s="120"/>
      <c r="C235" s="121" t="s">
        <v>364</v>
      </c>
      <c r="D235" s="121" t="s">
        <v>137</v>
      </c>
      <c r="E235" s="122" t="s">
        <v>619</v>
      </c>
      <c r="F235" s="123" t="s">
        <v>620</v>
      </c>
      <c r="G235" s="124" t="s">
        <v>506</v>
      </c>
      <c r="H235" s="125">
        <v>2.5</v>
      </c>
      <c r="I235" s="126"/>
      <c r="J235" s="126">
        <f>ROUND(I235*H235,2)</f>
        <v>0</v>
      </c>
      <c r="K235" s="123" t="s">
        <v>141</v>
      </c>
      <c r="L235" s="28"/>
      <c r="M235" s="127" t="s">
        <v>3</v>
      </c>
      <c r="N235" s="128" t="s">
        <v>39</v>
      </c>
      <c r="O235" s="129">
        <v>9.2999999999999999E-2</v>
      </c>
      <c r="P235" s="129">
        <f>O235*H235</f>
        <v>0.23249999999999998</v>
      </c>
      <c r="Q235" s="129">
        <v>0</v>
      </c>
      <c r="R235" s="129">
        <f>Q235*H235</f>
        <v>0</v>
      </c>
      <c r="S235" s="129">
        <v>0</v>
      </c>
      <c r="T235" s="130">
        <f>S235*H235</f>
        <v>0</v>
      </c>
      <c r="AR235" s="131" t="s">
        <v>142</v>
      </c>
      <c r="AT235" s="131" t="s">
        <v>137</v>
      </c>
      <c r="AU235" s="131" t="s">
        <v>77</v>
      </c>
      <c r="AY235" s="16" t="s">
        <v>136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6" t="s">
        <v>75</v>
      </c>
      <c r="BK235" s="132">
        <f>ROUND(I235*H235,2)</f>
        <v>0</v>
      </c>
      <c r="BL235" s="16" t="s">
        <v>142</v>
      </c>
      <c r="BM235" s="131" t="s">
        <v>621</v>
      </c>
    </row>
    <row r="236" spans="2:65" s="1" customFormat="1" ht="28.8">
      <c r="B236" s="28"/>
      <c r="D236" s="133" t="s">
        <v>144</v>
      </c>
      <c r="F236" s="134" t="s">
        <v>622</v>
      </c>
      <c r="L236" s="28"/>
      <c r="M236" s="135"/>
      <c r="T236" s="49"/>
      <c r="AT236" s="16" t="s">
        <v>144</v>
      </c>
      <c r="AU236" s="16" t="s">
        <v>77</v>
      </c>
    </row>
    <row r="237" spans="2:65" s="1" customFormat="1">
      <c r="B237" s="28"/>
      <c r="D237" s="136" t="s">
        <v>146</v>
      </c>
      <c r="F237" s="137" t="s">
        <v>623</v>
      </c>
      <c r="L237" s="28"/>
      <c r="M237" s="135"/>
      <c r="T237" s="49"/>
      <c r="AT237" s="16" t="s">
        <v>146</v>
      </c>
      <c r="AU237" s="16" t="s">
        <v>77</v>
      </c>
    </row>
    <row r="238" spans="2:65" s="1" customFormat="1" ht="24.15" customHeight="1">
      <c r="B238" s="120"/>
      <c r="C238" s="121" t="s">
        <v>370</v>
      </c>
      <c r="D238" s="121" t="s">
        <v>137</v>
      </c>
      <c r="E238" s="122" t="s">
        <v>624</v>
      </c>
      <c r="F238" s="123" t="s">
        <v>625</v>
      </c>
      <c r="G238" s="124" t="s">
        <v>506</v>
      </c>
      <c r="H238" s="125">
        <v>2.5</v>
      </c>
      <c r="I238" s="126"/>
      <c r="J238" s="126">
        <f>ROUND(I238*H238,2)</f>
        <v>0</v>
      </c>
      <c r="K238" s="123" t="s">
        <v>141</v>
      </c>
      <c r="L238" s="28"/>
      <c r="M238" s="127" t="s">
        <v>3</v>
      </c>
      <c r="N238" s="128" t="s">
        <v>39</v>
      </c>
      <c r="O238" s="129">
        <v>0.30299999999999999</v>
      </c>
      <c r="P238" s="129">
        <f>O238*H238</f>
        <v>0.75749999999999995</v>
      </c>
      <c r="Q238" s="129">
        <v>2.0000000000000002E-5</v>
      </c>
      <c r="R238" s="129">
        <f>Q238*H238</f>
        <v>5.0000000000000002E-5</v>
      </c>
      <c r="S238" s="129">
        <v>0</v>
      </c>
      <c r="T238" s="130">
        <f>S238*H238</f>
        <v>0</v>
      </c>
      <c r="AR238" s="131" t="s">
        <v>142</v>
      </c>
      <c r="AT238" s="131" t="s">
        <v>137</v>
      </c>
      <c r="AU238" s="131" t="s">
        <v>77</v>
      </c>
      <c r="AY238" s="16" t="s">
        <v>136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16" t="s">
        <v>75</v>
      </c>
      <c r="BK238" s="132">
        <f>ROUND(I238*H238,2)</f>
        <v>0</v>
      </c>
      <c r="BL238" s="16" t="s">
        <v>142</v>
      </c>
      <c r="BM238" s="131" t="s">
        <v>626</v>
      </c>
    </row>
    <row r="239" spans="2:65" s="1" customFormat="1" ht="19.2">
      <c r="B239" s="28"/>
      <c r="D239" s="133" t="s">
        <v>144</v>
      </c>
      <c r="F239" s="134" t="s">
        <v>627</v>
      </c>
      <c r="L239" s="28"/>
      <c r="M239" s="135"/>
      <c r="T239" s="49"/>
      <c r="AT239" s="16" t="s">
        <v>144</v>
      </c>
      <c r="AU239" s="16" t="s">
        <v>77</v>
      </c>
    </row>
    <row r="240" spans="2:65" s="1" customFormat="1">
      <c r="B240" s="28"/>
      <c r="D240" s="136" t="s">
        <v>146</v>
      </c>
      <c r="F240" s="137" t="s">
        <v>628</v>
      </c>
      <c r="L240" s="28"/>
      <c r="M240" s="135"/>
      <c r="T240" s="49"/>
      <c r="AT240" s="16" t="s">
        <v>146</v>
      </c>
      <c r="AU240" s="16" t="s">
        <v>77</v>
      </c>
    </row>
    <row r="241" spans="2:65" s="10" customFormat="1" ht="22.8" customHeight="1">
      <c r="B241" s="111"/>
      <c r="D241" s="112" t="s">
        <v>67</v>
      </c>
      <c r="E241" s="152" t="s">
        <v>629</v>
      </c>
      <c r="F241" s="152" t="s">
        <v>630</v>
      </c>
      <c r="J241" s="153">
        <f>BK241</f>
        <v>0</v>
      </c>
      <c r="L241" s="111"/>
      <c r="M241" s="115"/>
      <c r="P241" s="116">
        <f>SUM(P242:P244)</f>
        <v>287.47342800000001</v>
      </c>
      <c r="R241" s="116">
        <f>SUM(R242:R244)</f>
        <v>0</v>
      </c>
      <c r="T241" s="117">
        <f>SUM(T242:T244)</f>
        <v>0</v>
      </c>
      <c r="AR241" s="112" t="s">
        <v>75</v>
      </c>
      <c r="AT241" s="118" t="s">
        <v>67</v>
      </c>
      <c r="AU241" s="118" t="s">
        <v>75</v>
      </c>
      <c r="AY241" s="112" t="s">
        <v>136</v>
      </c>
      <c r="BK241" s="119">
        <f>SUM(BK242:BK244)</f>
        <v>0</v>
      </c>
    </row>
    <row r="242" spans="2:65" s="1" customFormat="1" ht="33" customHeight="1">
      <c r="B242" s="120"/>
      <c r="C242" s="121" t="s">
        <v>376</v>
      </c>
      <c r="D242" s="121" t="s">
        <v>137</v>
      </c>
      <c r="E242" s="122" t="s">
        <v>631</v>
      </c>
      <c r="F242" s="123" t="s">
        <v>632</v>
      </c>
      <c r="G242" s="124" t="s">
        <v>427</v>
      </c>
      <c r="H242" s="125">
        <v>4355.6580000000004</v>
      </c>
      <c r="I242" s="126"/>
      <c r="J242" s="126">
        <f>ROUND(I242*H242,2)</f>
        <v>0</v>
      </c>
      <c r="K242" s="123" t="s">
        <v>141</v>
      </c>
      <c r="L242" s="28"/>
      <c r="M242" s="127" t="s">
        <v>3</v>
      </c>
      <c r="N242" s="128" t="s">
        <v>39</v>
      </c>
      <c r="O242" s="129">
        <v>6.6000000000000003E-2</v>
      </c>
      <c r="P242" s="129">
        <f>O242*H242</f>
        <v>287.47342800000001</v>
      </c>
      <c r="Q242" s="129">
        <v>0</v>
      </c>
      <c r="R242" s="129">
        <f>Q242*H242</f>
        <v>0</v>
      </c>
      <c r="S242" s="129">
        <v>0</v>
      </c>
      <c r="T242" s="130">
        <f>S242*H242</f>
        <v>0</v>
      </c>
      <c r="AR242" s="131" t="s">
        <v>142</v>
      </c>
      <c r="AT242" s="131" t="s">
        <v>137</v>
      </c>
      <c r="AU242" s="131" t="s">
        <v>77</v>
      </c>
      <c r="AY242" s="16" t="s">
        <v>136</v>
      </c>
      <c r="BE242" s="132">
        <f>IF(N242="základní",J242,0)</f>
        <v>0</v>
      </c>
      <c r="BF242" s="132">
        <f>IF(N242="snížená",J242,0)</f>
        <v>0</v>
      </c>
      <c r="BG242" s="132">
        <f>IF(N242="zákl. přenesená",J242,0)</f>
        <v>0</v>
      </c>
      <c r="BH242" s="132">
        <f>IF(N242="sníž. přenesená",J242,0)</f>
        <v>0</v>
      </c>
      <c r="BI242" s="132">
        <f>IF(N242="nulová",J242,0)</f>
        <v>0</v>
      </c>
      <c r="BJ242" s="16" t="s">
        <v>75</v>
      </c>
      <c r="BK242" s="132">
        <f>ROUND(I242*H242,2)</f>
        <v>0</v>
      </c>
      <c r="BL242" s="16" t="s">
        <v>142</v>
      </c>
      <c r="BM242" s="131" t="s">
        <v>633</v>
      </c>
    </row>
    <row r="243" spans="2:65" s="1" customFormat="1" ht="28.8">
      <c r="B243" s="28"/>
      <c r="D243" s="133" t="s">
        <v>144</v>
      </c>
      <c r="F243" s="134" t="s">
        <v>634</v>
      </c>
      <c r="L243" s="28"/>
      <c r="M243" s="135"/>
      <c r="T243" s="49"/>
      <c r="AT243" s="16" t="s">
        <v>144</v>
      </c>
      <c r="AU243" s="16" t="s">
        <v>77</v>
      </c>
    </row>
    <row r="244" spans="2:65" s="1" customFormat="1">
      <c r="B244" s="28"/>
      <c r="D244" s="136" t="s">
        <v>146</v>
      </c>
      <c r="F244" s="137" t="s">
        <v>635</v>
      </c>
      <c r="L244" s="28"/>
      <c r="M244" s="135"/>
      <c r="T244" s="49"/>
      <c r="AT244" s="16" t="s">
        <v>146</v>
      </c>
      <c r="AU244" s="16" t="s">
        <v>77</v>
      </c>
    </row>
    <row r="245" spans="2:65" s="10" customFormat="1" ht="25.95" customHeight="1">
      <c r="B245" s="111"/>
      <c r="D245" s="112" t="s">
        <v>67</v>
      </c>
      <c r="E245" s="113" t="s">
        <v>636</v>
      </c>
      <c r="F245" s="113" t="s">
        <v>637</v>
      </c>
      <c r="J245" s="114">
        <f>BK245</f>
        <v>0</v>
      </c>
      <c r="L245" s="111"/>
      <c r="M245" s="115"/>
      <c r="P245" s="116">
        <f>P246</f>
        <v>1914.7173300000002</v>
      </c>
      <c r="R245" s="116">
        <f>R246</f>
        <v>460.62698999999998</v>
      </c>
      <c r="T245" s="117">
        <f>T246</f>
        <v>0</v>
      </c>
      <c r="AR245" s="112" t="s">
        <v>77</v>
      </c>
      <c r="AT245" s="118" t="s">
        <v>67</v>
      </c>
      <c r="AU245" s="118" t="s">
        <v>68</v>
      </c>
      <c r="AY245" s="112" t="s">
        <v>136</v>
      </c>
      <c r="BK245" s="119">
        <f>BK246</f>
        <v>0</v>
      </c>
    </row>
    <row r="246" spans="2:65" s="10" customFormat="1" ht="22.8" customHeight="1">
      <c r="B246" s="111"/>
      <c r="D246" s="112" t="s">
        <v>67</v>
      </c>
      <c r="E246" s="152" t="s">
        <v>638</v>
      </c>
      <c r="F246" s="152" t="s">
        <v>639</v>
      </c>
      <c r="J246" s="153">
        <f>BK246</f>
        <v>0</v>
      </c>
      <c r="L246" s="111"/>
      <c r="M246" s="115"/>
      <c r="P246" s="116">
        <f>SUM(P247:P255)</f>
        <v>1914.7173300000002</v>
      </c>
      <c r="R246" s="116">
        <f>SUM(R247:R255)</f>
        <v>460.62698999999998</v>
      </c>
      <c r="T246" s="117">
        <f>SUM(T247:T255)</f>
        <v>0</v>
      </c>
      <c r="AR246" s="112" t="s">
        <v>77</v>
      </c>
      <c r="AT246" s="118" t="s">
        <v>67</v>
      </c>
      <c r="AU246" s="118" t="s">
        <v>75</v>
      </c>
      <c r="AY246" s="112" t="s">
        <v>136</v>
      </c>
      <c r="BK246" s="119">
        <f>SUM(BK247:BK255)</f>
        <v>0</v>
      </c>
    </row>
    <row r="247" spans="2:65" s="1" customFormat="1" ht="24.15" customHeight="1">
      <c r="B247" s="120"/>
      <c r="C247" s="121" t="s">
        <v>382</v>
      </c>
      <c r="D247" s="121" t="s">
        <v>137</v>
      </c>
      <c r="E247" s="122" t="s">
        <v>640</v>
      </c>
      <c r="F247" s="123" t="s">
        <v>641</v>
      </c>
      <c r="G247" s="124" t="s">
        <v>506</v>
      </c>
      <c r="H247" s="125">
        <v>241</v>
      </c>
      <c r="I247" s="126"/>
      <c r="J247" s="126">
        <f>ROUND(I247*H247,2)</f>
        <v>0</v>
      </c>
      <c r="K247" s="123" t="s">
        <v>3</v>
      </c>
      <c r="L247" s="28"/>
      <c r="M247" s="127" t="s">
        <v>3</v>
      </c>
      <c r="N247" s="128" t="s">
        <v>39</v>
      </c>
      <c r="O247" s="129">
        <v>0.70099999999999996</v>
      </c>
      <c r="P247" s="129">
        <f>O247*H247</f>
        <v>168.941</v>
      </c>
      <c r="Q247" s="129">
        <v>3.3899999999999998E-3</v>
      </c>
      <c r="R247" s="129">
        <f>Q247*H247</f>
        <v>0.81698999999999999</v>
      </c>
      <c r="S247" s="129">
        <v>0</v>
      </c>
      <c r="T247" s="130">
        <f>S247*H247</f>
        <v>0</v>
      </c>
      <c r="AR247" s="131" t="s">
        <v>228</v>
      </c>
      <c r="AT247" s="131" t="s">
        <v>137</v>
      </c>
      <c r="AU247" s="131" t="s">
        <v>77</v>
      </c>
      <c r="AY247" s="16" t="s">
        <v>136</v>
      </c>
      <c r="BE247" s="132">
        <f>IF(N247="základní",J247,0)</f>
        <v>0</v>
      </c>
      <c r="BF247" s="132">
        <f>IF(N247="snížená",J247,0)</f>
        <v>0</v>
      </c>
      <c r="BG247" s="132">
        <f>IF(N247="zákl. přenesená",J247,0)</f>
        <v>0</v>
      </c>
      <c r="BH247" s="132">
        <f>IF(N247="sníž. přenesená",J247,0)</f>
        <v>0</v>
      </c>
      <c r="BI247" s="132">
        <f>IF(N247="nulová",J247,0)</f>
        <v>0</v>
      </c>
      <c r="BJ247" s="16" t="s">
        <v>75</v>
      </c>
      <c r="BK247" s="132">
        <f>ROUND(I247*H247,2)</f>
        <v>0</v>
      </c>
      <c r="BL247" s="16" t="s">
        <v>228</v>
      </c>
      <c r="BM247" s="131" t="s">
        <v>642</v>
      </c>
    </row>
    <row r="248" spans="2:65" s="1" customFormat="1" ht="19.2">
      <c r="B248" s="28"/>
      <c r="D248" s="133" t="s">
        <v>144</v>
      </c>
      <c r="F248" s="134" t="s">
        <v>641</v>
      </c>
      <c r="L248" s="28"/>
      <c r="M248" s="135"/>
      <c r="T248" s="49"/>
      <c r="AT248" s="16" t="s">
        <v>144</v>
      </c>
      <c r="AU248" s="16" t="s">
        <v>77</v>
      </c>
    </row>
    <row r="249" spans="2:65" s="11" customFormat="1">
      <c r="B249" s="138"/>
      <c r="D249" s="133" t="s">
        <v>153</v>
      </c>
      <c r="E249" s="139" t="s">
        <v>3</v>
      </c>
      <c r="F249" s="140" t="s">
        <v>643</v>
      </c>
      <c r="H249" s="141">
        <v>241</v>
      </c>
      <c r="L249" s="138"/>
      <c r="M249" s="142"/>
      <c r="T249" s="143"/>
      <c r="AT249" s="139" t="s">
        <v>153</v>
      </c>
      <c r="AU249" s="139" t="s">
        <v>77</v>
      </c>
      <c r="AV249" s="11" t="s">
        <v>77</v>
      </c>
      <c r="AW249" s="11" t="s">
        <v>30</v>
      </c>
      <c r="AX249" s="11" t="s">
        <v>75</v>
      </c>
      <c r="AY249" s="139" t="s">
        <v>136</v>
      </c>
    </row>
    <row r="250" spans="2:65" s="1" customFormat="1" ht="24.15" customHeight="1">
      <c r="B250" s="120"/>
      <c r="C250" s="154" t="s">
        <v>388</v>
      </c>
      <c r="D250" s="154" t="s">
        <v>424</v>
      </c>
      <c r="E250" s="155" t="s">
        <v>644</v>
      </c>
      <c r="F250" s="156" t="s">
        <v>645</v>
      </c>
      <c r="G250" s="157" t="s">
        <v>506</v>
      </c>
      <c r="H250" s="158">
        <v>707.4</v>
      </c>
      <c r="I250" s="159"/>
      <c r="J250" s="159">
        <f>ROUND(I250*H250,2)</f>
        <v>0</v>
      </c>
      <c r="K250" s="156" t="s">
        <v>3</v>
      </c>
      <c r="L250" s="160"/>
      <c r="M250" s="161" t="s">
        <v>3</v>
      </c>
      <c r="N250" s="162" t="s">
        <v>39</v>
      </c>
      <c r="O250" s="129">
        <v>0</v>
      </c>
      <c r="P250" s="129">
        <f>O250*H250</f>
        <v>0</v>
      </c>
      <c r="Q250" s="129">
        <v>0.65</v>
      </c>
      <c r="R250" s="129">
        <f>Q250*H250</f>
        <v>459.81</v>
      </c>
      <c r="S250" s="129">
        <v>0</v>
      </c>
      <c r="T250" s="130">
        <f>S250*H250</f>
        <v>0</v>
      </c>
      <c r="AR250" s="131" t="s">
        <v>327</v>
      </c>
      <c r="AT250" s="131" t="s">
        <v>424</v>
      </c>
      <c r="AU250" s="131" t="s">
        <v>77</v>
      </c>
      <c r="AY250" s="16" t="s">
        <v>136</v>
      </c>
      <c r="BE250" s="132">
        <f>IF(N250="základní",J250,0)</f>
        <v>0</v>
      </c>
      <c r="BF250" s="132">
        <f>IF(N250="snížená",J250,0)</f>
        <v>0</v>
      </c>
      <c r="BG250" s="132">
        <f>IF(N250="zákl. přenesená",J250,0)</f>
        <v>0</v>
      </c>
      <c r="BH250" s="132">
        <f>IF(N250="sníž. přenesená",J250,0)</f>
        <v>0</v>
      </c>
      <c r="BI250" s="132">
        <f>IF(N250="nulová",J250,0)</f>
        <v>0</v>
      </c>
      <c r="BJ250" s="16" t="s">
        <v>75</v>
      </c>
      <c r="BK250" s="132">
        <f>ROUND(I250*H250,2)</f>
        <v>0</v>
      </c>
      <c r="BL250" s="16" t="s">
        <v>228</v>
      </c>
      <c r="BM250" s="131" t="s">
        <v>646</v>
      </c>
    </row>
    <row r="251" spans="2:65" s="1" customFormat="1" ht="19.2">
      <c r="B251" s="28"/>
      <c r="D251" s="133" t="s">
        <v>144</v>
      </c>
      <c r="F251" s="134" t="s">
        <v>645</v>
      </c>
      <c r="L251" s="28"/>
      <c r="M251" s="135"/>
      <c r="T251" s="49"/>
      <c r="AT251" s="16" t="s">
        <v>144</v>
      </c>
      <c r="AU251" s="16" t="s">
        <v>77</v>
      </c>
    </row>
    <row r="252" spans="2:65" s="11" customFormat="1">
      <c r="B252" s="138"/>
      <c r="D252" s="133" t="s">
        <v>153</v>
      </c>
      <c r="E252" s="139" t="s">
        <v>3</v>
      </c>
      <c r="F252" s="140" t="s">
        <v>647</v>
      </c>
      <c r="H252" s="141">
        <v>707.4</v>
      </c>
      <c r="L252" s="138"/>
      <c r="M252" s="142"/>
      <c r="T252" s="143"/>
      <c r="AT252" s="139" t="s">
        <v>153</v>
      </c>
      <c r="AU252" s="139" t="s">
        <v>77</v>
      </c>
      <c r="AV252" s="11" t="s">
        <v>77</v>
      </c>
      <c r="AW252" s="11" t="s">
        <v>30</v>
      </c>
      <c r="AX252" s="11" t="s">
        <v>75</v>
      </c>
      <c r="AY252" s="139" t="s">
        <v>136</v>
      </c>
    </row>
    <row r="253" spans="2:65" s="1" customFormat="1" ht="24.15" customHeight="1">
      <c r="B253" s="120"/>
      <c r="C253" s="121" t="s">
        <v>394</v>
      </c>
      <c r="D253" s="121" t="s">
        <v>137</v>
      </c>
      <c r="E253" s="122" t="s">
        <v>648</v>
      </c>
      <c r="F253" s="123" t="s">
        <v>649</v>
      </c>
      <c r="G253" s="124" t="s">
        <v>427</v>
      </c>
      <c r="H253" s="125">
        <v>460.62700000000001</v>
      </c>
      <c r="I253" s="126"/>
      <c r="J253" s="126">
        <f>ROUND(I253*H253,2)</f>
        <v>0</v>
      </c>
      <c r="K253" s="123" t="s">
        <v>141</v>
      </c>
      <c r="L253" s="28"/>
      <c r="M253" s="127" t="s">
        <v>3</v>
      </c>
      <c r="N253" s="128" t="s">
        <v>39</v>
      </c>
      <c r="O253" s="129">
        <v>3.79</v>
      </c>
      <c r="P253" s="129">
        <f>O253*H253</f>
        <v>1745.7763300000001</v>
      </c>
      <c r="Q253" s="129">
        <v>0</v>
      </c>
      <c r="R253" s="129">
        <f>Q253*H253</f>
        <v>0</v>
      </c>
      <c r="S253" s="129">
        <v>0</v>
      </c>
      <c r="T253" s="130">
        <f>S253*H253</f>
        <v>0</v>
      </c>
      <c r="AR253" s="131" t="s">
        <v>228</v>
      </c>
      <c r="AT253" s="131" t="s">
        <v>137</v>
      </c>
      <c r="AU253" s="131" t="s">
        <v>77</v>
      </c>
      <c r="AY253" s="16" t="s">
        <v>136</v>
      </c>
      <c r="BE253" s="132">
        <f>IF(N253="základní",J253,0)</f>
        <v>0</v>
      </c>
      <c r="BF253" s="132">
        <f>IF(N253="snížená",J253,0)</f>
        <v>0</v>
      </c>
      <c r="BG253" s="132">
        <f>IF(N253="zákl. přenesená",J253,0)</f>
        <v>0</v>
      </c>
      <c r="BH253" s="132">
        <f>IF(N253="sníž. přenesená",J253,0)</f>
        <v>0</v>
      </c>
      <c r="BI253" s="132">
        <f>IF(N253="nulová",J253,0)</f>
        <v>0</v>
      </c>
      <c r="BJ253" s="16" t="s">
        <v>75</v>
      </c>
      <c r="BK253" s="132">
        <f>ROUND(I253*H253,2)</f>
        <v>0</v>
      </c>
      <c r="BL253" s="16" t="s">
        <v>228</v>
      </c>
      <c r="BM253" s="131" t="s">
        <v>650</v>
      </c>
    </row>
    <row r="254" spans="2:65" s="1" customFormat="1" ht="28.8">
      <c r="B254" s="28"/>
      <c r="D254" s="133" t="s">
        <v>144</v>
      </c>
      <c r="F254" s="134" t="s">
        <v>651</v>
      </c>
      <c r="L254" s="28"/>
      <c r="M254" s="135"/>
      <c r="T254" s="49"/>
      <c r="AT254" s="16" t="s">
        <v>144</v>
      </c>
      <c r="AU254" s="16" t="s">
        <v>77</v>
      </c>
    </row>
    <row r="255" spans="2:65" s="1" customFormat="1">
      <c r="B255" s="28"/>
      <c r="D255" s="136" t="s">
        <v>146</v>
      </c>
      <c r="F255" s="137" t="s">
        <v>652</v>
      </c>
      <c r="L255" s="28"/>
      <c r="M255" s="169"/>
      <c r="N255" s="170"/>
      <c r="O255" s="170"/>
      <c r="P255" s="170"/>
      <c r="Q255" s="170"/>
      <c r="R255" s="170"/>
      <c r="S255" s="170"/>
      <c r="T255" s="171"/>
      <c r="AT255" s="16" t="s">
        <v>146</v>
      </c>
      <c r="AU255" s="16" t="s">
        <v>77</v>
      </c>
    </row>
    <row r="256" spans="2:65" s="1" customFormat="1" ht="6.9" customHeight="1">
      <c r="B256" s="37"/>
      <c r="C256" s="38"/>
      <c r="D256" s="38"/>
      <c r="E256" s="38"/>
      <c r="F256" s="38"/>
      <c r="G256" s="38"/>
      <c r="H256" s="38"/>
      <c r="I256" s="38"/>
      <c r="J256" s="38"/>
      <c r="K256" s="38"/>
      <c r="L256" s="28"/>
    </row>
  </sheetData>
  <autoFilter ref="C92:K255" xr:uid="{00000000-0009-0000-0000-000002000000}"/>
  <mergeCells count="11">
    <mergeCell ref="L2:V2"/>
    <mergeCell ref="E52:H52"/>
    <mergeCell ref="E54:H54"/>
    <mergeCell ref="E81:H81"/>
    <mergeCell ref="E83:H83"/>
    <mergeCell ref="E85:H85"/>
    <mergeCell ref="E7:H7"/>
    <mergeCell ref="E9:H9"/>
    <mergeCell ref="E11:H11"/>
    <mergeCell ref="E29:H29"/>
    <mergeCell ref="E50:H50"/>
  </mergeCells>
  <hyperlinks>
    <hyperlink ref="F101" r:id="rId1" xr:uid="{00000000-0004-0000-0200-000000000000}"/>
    <hyperlink ref="F105" r:id="rId2" xr:uid="{00000000-0004-0000-0200-000001000000}"/>
    <hyperlink ref="F111" r:id="rId3" xr:uid="{00000000-0004-0000-0200-000002000000}"/>
    <hyperlink ref="F115" r:id="rId4" xr:uid="{00000000-0004-0000-0200-000003000000}"/>
    <hyperlink ref="F119" r:id="rId5" xr:uid="{00000000-0004-0000-0200-000004000000}"/>
    <hyperlink ref="F123" r:id="rId6" xr:uid="{00000000-0004-0000-0200-000005000000}"/>
    <hyperlink ref="F129" r:id="rId7" xr:uid="{00000000-0004-0000-0200-000006000000}"/>
    <hyperlink ref="F136" r:id="rId8" xr:uid="{00000000-0004-0000-0200-000007000000}"/>
    <hyperlink ref="F139" r:id="rId9" xr:uid="{00000000-0004-0000-0200-000008000000}"/>
    <hyperlink ref="F145" r:id="rId10" xr:uid="{00000000-0004-0000-0200-000009000000}"/>
    <hyperlink ref="F149" r:id="rId11" xr:uid="{00000000-0004-0000-0200-00000A000000}"/>
    <hyperlink ref="F154" r:id="rId12" xr:uid="{00000000-0004-0000-0200-00000B000000}"/>
    <hyperlink ref="F162" r:id="rId13" xr:uid="{00000000-0004-0000-0200-00000C000000}"/>
    <hyperlink ref="F166" r:id="rId14" xr:uid="{00000000-0004-0000-0200-00000D000000}"/>
    <hyperlink ref="F170" r:id="rId15" xr:uid="{00000000-0004-0000-0200-00000E000000}"/>
    <hyperlink ref="F174" r:id="rId16" xr:uid="{00000000-0004-0000-0200-00000F000000}"/>
    <hyperlink ref="F178" r:id="rId17" xr:uid="{00000000-0004-0000-0200-000010000000}"/>
    <hyperlink ref="F182" r:id="rId18" xr:uid="{00000000-0004-0000-0200-000011000000}"/>
    <hyperlink ref="F186" r:id="rId19" xr:uid="{00000000-0004-0000-0200-000012000000}"/>
    <hyperlink ref="F193" r:id="rId20" xr:uid="{00000000-0004-0000-0200-000013000000}"/>
    <hyperlink ref="F206" r:id="rId21" xr:uid="{00000000-0004-0000-0200-000014000000}"/>
    <hyperlink ref="F216" r:id="rId22" xr:uid="{00000000-0004-0000-0200-000015000000}"/>
    <hyperlink ref="F220" r:id="rId23" xr:uid="{00000000-0004-0000-0200-000016000000}"/>
    <hyperlink ref="F230" r:id="rId24" xr:uid="{00000000-0004-0000-0200-000017000000}"/>
    <hyperlink ref="F237" r:id="rId25" xr:uid="{00000000-0004-0000-0200-000018000000}"/>
    <hyperlink ref="F240" r:id="rId26" xr:uid="{00000000-0004-0000-0200-000019000000}"/>
    <hyperlink ref="F244" r:id="rId27" xr:uid="{00000000-0004-0000-0200-00001A000000}"/>
    <hyperlink ref="F255" r:id="rId28" xr:uid="{00000000-0004-0000-02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topLeftCell="A81" workbookViewId="0">
      <selection activeCell="I93" sqref="I93:I1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91</v>
      </c>
      <c r="AZ2" s="147" t="s">
        <v>653</v>
      </c>
      <c r="BA2" s="147" t="s">
        <v>3</v>
      </c>
      <c r="BB2" s="147" t="s">
        <v>3</v>
      </c>
      <c r="BC2" s="147" t="s">
        <v>654</v>
      </c>
      <c r="BD2" s="147" t="s">
        <v>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5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56" ht="6.9" customHeight="1">
      <c r="B5" s="19"/>
      <c r="L5" s="19"/>
    </row>
    <row r="6" spans="2:56" ht="12" customHeight="1">
      <c r="B6" s="19"/>
      <c r="D6" s="25" t="s">
        <v>15</v>
      </c>
      <c r="L6" s="19"/>
    </row>
    <row r="7" spans="2:5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56" ht="12" customHeight="1">
      <c r="B8" s="19"/>
      <c r="D8" s="25" t="s">
        <v>113</v>
      </c>
      <c r="L8" s="19"/>
    </row>
    <row r="9" spans="2:56" s="1" customFormat="1" ht="16.5" customHeight="1">
      <c r="B9" s="28"/>
      <c r="E9" s="301" t="s">
        <v>411</v>
      </c>
      <c r="F9" s="300"/>
      <c r="G9" s="300"/>
      <c r="H9" s="300"/>
      <c r="L9" s="28"/>
    </row>
    <row r="10" spans="2:56" s="1" customFormat="1" ht="12" customHeight="1">
      <c r="B10" s="28"/>
      <c r="D10" s="25" t="s">
        <v>115</v>
      </c>
      <c r="L10" s="28"/>
    </row>
    <row r="11" spans="2:56" s="1" customFormat="1" ht="16.5" customHeight="1">
      <c r="B11" s="28"/>
      <c r="E11" s="268" t="s">
        <v>655</v>
      </c>
      <c r="F11" s="300"/>
      <c r="G11" s="300"/>
      <c r="H11" s="300"/>
      <c r="L11" s="28"/>
    </row>
    <row r="12" spans="2:56" s="1" customFormat="1">
      <c r="B12" s="28"/>
      <c r="L12" s="28"/>
    </row>
    <row r="13" spans="2:5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5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56" s="1" customFormat="1" ht="10.8" customHeight="1">
      <c r="B15" s="28"/>
      <c r="L15" s="28"/>
    </row>
    <row r="16" spans="2:5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ROUND(J90,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ROUND((SUM(BE90:BE142)),  2)</f>
        <v>0</v>
      </c>
      <c r="I35" s="89">
        <v>0.21</v>
      </c>
      <c r="J35" s="79">
        <f>ROUND(((SUM(BE90:BE142))*I35),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ROUND((SUM(BF90:BF142)),  2)</f>
        <v>0</v>
      </c>
      <c r="I36" s="89">
        <v>0.15</v>
      </c>
      <c r="J36" s="79">
        <f>ROUND(((SUM(BF90:BF142))*I36),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ROUND((SUM(BG90:BG142)),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ROUND((SUM(BH90:BH142)),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ROUND((SUM(BI90:BI142)),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411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101b - Přímé doprovodné 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J90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J91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J92</f>
        <v>0</v>
      </c>
      <c r="L65" s="148"/>
    </row>
    <row r="66" spans="2:12" s="12" customFormat="1" ht="19.95" customHeight="1">
      <c r="B66" s="148"/>
      <c r="D66" s="149" t="s">
        <v>417</v>
      </c>
      <c r="E66" s="150"/>
      <c r="F66" s="150"/>
      <c r="G66" s="150"/>
      <c r="H66" s="150"/>
      <c r="I66" s="150"/>
      <c r="J66" s="151">
        <f>J106</f>
        <v>0</v>
      </c>
      <c r="L66" s="148"/>
    </row>
    <row r="67" spans="2:12" s="12" customFormat="1" ht="19.95" customHeight="1">
      <c r="B67" s="148"/>
      <c r="D67" s="149" t="s">
        <v>418</v>
      </c>
      <c r="E67" s="150"/>
      <c r="F67" s="150"/>
      <c r="G67" s="150"/>
      <c r="H67" s="150"/>
      <c r="I67" s="150"/>
      <c r="J67" s="151">
        <f>J125</f>
        <v>0</v>
      </c>
      <c r="L67" s="148"/>
    </row>
    <row r="68" spans="2:12" s="12" customFormat="1" ht="19.95" customHeight="1">
      <c r="B68" s="148"/>
      <c r="D68" s="149" t="s">
        <v>419</v>
      </c>
      <c r="E68" s="150"/>
      <c r="F68" s="150"/>
      <c r="G68" s="150"/>
      <c r="H68" s="150"/>
      <c r="I68" s="150"/>
      <c r="J68" s="151">
        <f>J140</f>
        <v>0</v>
      </c>
      <c r="L68" s="148"/>
    </row>
    <row r="69" spans="2:12" s="1" customFormat="1" ht="21.75" customHeight="1">
      <c r="B69" s="28"/>
      <c r="L69" s="28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</row>
    <row r="75" spans="2:12" s="1" customFormat="1" ht="24.9" customHeight="1">
      <c r="B75" s="28"/>
      <c r="C75" s="20" t="s">
        <v>122</v>
      </c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15</v>
      </c>
      <c r="L77" s="28"/>
    </row>
    <row r="78" spans="2:12" s="1" customFormat="1" ht="16.5" customHeight="1">
      <c r="B78" s="28"/>
      <c r="E78" s="301" t="str">
        <f>E7</f>
        <v>Cyklostezka Šluknov - Fukov - III.etapa</v>
      </c>
      <c r="F78" s="302"/>
      <c r="G78" s="302"/>
      <c r="H78" s="302"/>
      <c r="L78" s="28"/>
    </row>
    <row r="79" spans="2:12" ht="12" customHeight="1">
      <c r="B79" s="19"/>
      <c r="C79" s="25" t="s">
        <v>113</v>
      </c>
      <c r="L79" s="19"/>
    </row>
    <row r="80" spans="2:12" s="1" customFormat="1" ht="16.5" customHeight="1">
      <c r="B80" s="28"/>
      <c r="E80" s="301" t="s">
        <v>411</v>
      </c>
      <c r="F80" s="300"/>
      <c r="G80" s="300"/>
      <c r="H80" s="300"/>
      <c r="L80" s="28"/>
    </row>
    <row r="81" spans="2:65" s="1" customFormat="1" ht="12" customHeight="1">
      <c r="B81" s="28"/>
      <c r="C81" s="25" t="s">
        <v>115</v>
      </c>
      <c r="L81" s="28"/>
    </row>
    <row r="82" spans="2:65" s="1" customFormat="1" ht="16.5" customHeight="1">
      <c r="B82" s="28"/>
      <c r="E82" s="268" t="str">
        <f>E11</f>
        <v>101b - Přímé doprovodné výdaje</v>
      </c>
      <c r="F82" s="300"/>
      <c r="G82" s="300"/>
      <c r="H82" s="300"/>
      <c r="L82" s="28"/>
    </row>
    <row r="83" spans="2:65" s="1" customFormat="1" ht="6.9" customHeight="1">
      <c r="B83" s="28"/>
      <c r="L83" s="28"/>
    </row>
    <row r="84" spans="2:65" s="1" customFormat="1" ht="12" customHeight="1">
      <c r="B84" s="28"/>
      <c r="C84" s="25" t="s">
        <v>19</v>
      </c>
      <c r="F84" s="23" t="str">
        <f>F14</f>
        <v>Šluknov</v>
      </c>
      <c r="I84" s="25" t="s">
        <v>21</v>
      </c>
      <c r="J84" s="45" t="str">
        <f>IF(J14="","",J14)</f>
        <v>5. 9. 2023</v>
      </c>
      <c r="L84" s="28"/>
    </row>
    <row r="85" spans="2:65" s="1" customFormat="1" ht="6.9" customHeight="1">
      <c r="B85" s="28"/>
      <c r="L85" s="28"/>
    </row>
    <row r="86" spans="2:65" s="1" customFormat="1" ht="15.15" customHeight="1">
      <c r="B86" s="28"/>
      <c r="C86" s="25" t="s">
        <v>23</v>
      </c>
      <c r="F86" s="23" t="str">
        <f>E17</f>
        <v>Město Šluknov</v>
      </c>
      <c r="I86" s="25" t="s">
        <v>29</v>
      </c>
      <c r="J86" s="26" t="str">
        <f>E23</f>
        <v>VPH s.r.o.</v>
      </c>
      <c r="L86" s="28"/>
    </row>
    <row r="87" spans="2:65" s="1" customFormat="1" ht="15.15" customHeight="1">
      <c r="B87" s="28"/>
      <c r="C87" s="25" t="s">
        <v>27</v>
      </c>
      <c r="F87" s="23" t="str">
        <f>IF(E20="","",E20)</f>
        <v xml:space="preserve"> </v>
      </c>
      <c r="I87" s="25" t="s">
        <v>31</v>
      </c>
      <c r="J87" s="26" t="str">
        <f>E26</f>
        <v xml:space="preserve"> </v>
      </c>
      <c r="L87" s="28"/>
    </row>
    <row r="88" spans="2:65" s="1" customFormat="1" ht="10.35" customHeight="1">
      <c r="B88" s="28"/>
      <c r="L88" s="28"/>
    </row>
    <row r="89" spans="2:65" s="9" customFormat="1" ht="29.25" customHeight="1">
      <c r="B89" s="103"/>
      <c r="C89" s="104" t="s">
        <v>123</v>
      </c>
      <c r="D89" s="105" t="s">
        <v>53</v>
      </c>
      <c r="E89" s="105" t="s">
        <v>49</v>
      </c>
      <c r="F89" s="105" t="s">
        <v>50</v>
      </c>
      <c r="G89" s="105" t="s">
        <v>124</v>
      </c>
      <c r="H89" s="105" t="s">
        <v>125</v>
      </c>
      <c r="I89" s="105" t="s">
        <v>126</v>
      </c>
      <c r="J89" s="105" t="s">
        <v>119</v>
      </c>
      <c r="K89" s="106" t="s">
        <v>127</v>
      </c>
      <c r="L89" s="103"/>
      <c r="M89" s="52" t="s">
        <v>3</v>
      </c>
      <c r="N89" s="53" t="s">
        <v>38</v>
      </c>
      <c r="O89" s="53" t="s">
        <v>128</v>
      </c>
      <c r="P89" s="53" t="s">
        <v>129</v>
      </c>
      <c r="Q89" s="53" t="s">
        <v>130</v>
      </c>
      <c r="R89" s="53" t="s">
        <v>131</v>
      </c>
      <c r="S89" s="53" t="s">
        <v>132</v>
      </c>
      <c r="T89" s="54" t="s">
        <v>133</v>
      </c>
    </row>
    <row r="90" spans="2:65" s="1" customFormat="1" ht="22.8" customHeight="1">
      <c r="B90" s="28"/>
      <c r="C90" s="57" t="s">
        <v>134</v>
      </c>
      <c r="J90" s="107">
        <f>BK90</f>
        <v>0</v>
      </c>
      <c r="L90" s="28"/>
      <c r="M90" s="55"/>
      <c r="N90" s="46"/>
      <c r="O90" s="46"/>
      <c r="P90" s="108">
        <f>P91</f>
        <v>65.243623999999997</v>
      </c>
      <c r="Q90" s="46"/>
      <c r="R90" s="108">
        <f>R91</f>
        <v>66.559303999999997</v>
      </c>
      <c r="S90" s="46"/>
      <c r="T90" s="109">
        <f>T91</f>
        <v>0</v>
      </c>
      <c r="AT90" s="16" t="s">
        <v>67</v>
      </c>
      <c r="AU90" s="16" t="s">
        <v>120</v>
      </c>
      <c r="BK90" s="110">
        <f>BK91</f>
        <v>0</v>
      </c>
    </row>
    <row r="91" spans="2:65" s="10" customFormat="1" ht="25.95" customHeight="1">
      <c r="B91" s="111"/>
      <c r="D91" s="112" t="s">
        <v>67</v>
      </c>
      <c r="E91" s="113" t="s">
        <v>422</v>
      </c>
      <c r="F91" s="113" t="s">
        <v>423</v>
      </c>
      <c r="J91" s="114">
        <f>BK91</f>
        <v>0</v>
      </c>
      <c r="L91" s="111"/>
      <c r="M91" s="115"/>
      <c r="P91" s="116">
        <f>P92+P106+P125+P140</f>
        <v>65.243623999999997</v>
      </c>
      <c r="R91" s="116">
        <f>R92+R106+R125+R140</f>
        <v>66.559303999999997</v>
      </c>
      <c r="T91" s="117">
        <f>T92+T106+T125+T140</f>
        <v>0</v>
      </c>
      <c r="AR91" s="112" t="s">
        <v>75</v>
      </c>
      <c r="AT91" s="118" t="s">
        <v>67</v>
      </c>
      <c r="AU91" s="118" t="s">
        <v>68</v>
      </c>
      <c r="AY91" s="112" t="s">
        <v>136</v>
      </c>
      <c r="BK91" s="119">
        <f>BK92+BK106+BK125+BK140</f>
        <v>0</v>
      </c>
    </row>
    <row r="92" spans="2:65" s="10" customFormat="1" ht="22.8" customHeight="1">
      <c r="B92" s="111"/>
      <c r="D92" s="112" t="s">
        <v>67</v>
      </c>
      <c r="E92" s="152" t="s">
        <v>75</v>
      </c>
      <c r="F92" s="152" t="s">
        <v>135</v>
      </c>
      <c r="J92" s="153">
        <f>BK92</f>
        <v>0</v>
      </c>
      <c r="L92" s="111"/>
      <c r="M92" s="115"/>
      <c r="P92" s="116">
        <f>SUM(P93:P105)</f>
        <v>18.856719999999999</v>
      </c>
      <c r="R92" s="116">
        <f>SUM(R93:R105)</f>
        <v>0</v>
      </c>
      <c r="T92" s="117">
        <f>SUM(T93:T105)</f>
        <v>0</v>
      </c>
      <c r="AR92" s="112" t="s">
        <v>75</v>
      </c>
      <c r="AT92" s="118" t="s">
        <v>67</v>
      </c>
      <c r="AU92" s="118" t="s">
        <v>75</v>
      </c>
      <c r="AY92" s="112" t="s">
        <v>136</v>
      </c>
      <c r="BK92" s="119">
        <f>SUM(BK93:BK105)</f>
        <v>0</v>
      </c>
    </row>
    <row r="93" spans="2:65" s="1" customFormat="1" ht="49.05" customHeight="1">
      <c r="B93" s="120"/>
      <c r="C93" s="121" t="s">
        <v>75</v>
      </c>
      <c r="D93" s="121" t="s">
        <v>137</v>
      </c>
      <c r="E93" s="122" t="s">
        <v>656</v>
      </c>
      <c r="F93" s="123" t="s">
        <v>657</v>
      </c>
      <c r="G93" s="124" t="s">
        <v>432</v>
      </c>
      <c r="H93" s="125">
        <v>32.799999999999997</v>
      </c>
      <c r="I93" s="126"/>
      <c r="J93" s="126">
        <f>ROUND(I93*H93,2)</f>
        <v>0</v>
      </c>
      <c r="K93" s="123" t="s">
        <v>151</v>
      </c>
      <c r="L93" s="28"/>
      <c r="M93" s="127" t="s">
        <v>3</v>
      </c>
      <c r="N93" s="128" t="s">
        <v>39</v>
      </c>
      <c r="O93" s="129">
        <v>0.43099999999999999</v>
      </c>
      <c r="P93" s="129">
        <f>O93*H93</f>
        <v>14.136799999999999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142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142</v>
      </c>
      <c r="BM93" s="131" t="s">
        <v>658</v>
      </c>
    </row>
    <row r="94" spans="2:65" s="1" customFormat="1" ht="38.4">
      <c r="B94" s="28"/>
      <c r="D94" s="133" t="s">
        <v>144</v>
      </c>
      <c r="F94" s="134" t="s">
        <v>657</v>
      </c>
      <c r="L94" s="28"/>
      <c r="M94" s="135"/>
      <c r="T94" s="49"/>
      <c r="AT94" s="16" t="s">
        <v>144</v>
      </c>
      <c r="AU94" s="16" t="s">
        <v>77</v>
      </c>
    </row>
    <row r="95" spans="2:65" s="11" customFormat="1">
      <c r="B95" s="138"/>
      <c r="D95" s="133" t="s">
        <v>153</v>
      </c>
      <c r="E95" s="139" t="s">
        <v>3</v>
      </c>
      <c r="F95" s="140" t="s">
        <v>659</v>
      </c>
      <c r="H95" s="141">
        <v>32.799999999999997</v>
      </c>
      <c r="L95" s="138"/>
      <c r="M95" s="142"/>
      <c r="T95" s="143"/>
      <c r="AT95" s="139" t="s">
        <v>153</v>
      </c>
      <c r="AU95" s="139" t="s">
        <v>77</v>
      </c>
      <c r="AV95" s="11" t="s">
        <v>77</v>
      </c>
      <c r="AW95" s="11" t="s">
        <v>30</v>
      </c>
      <c r="AX95" s="11" t="s">
        <v>75</v>
      </c>
      <c r="AY95" s="139" t="s">
        <v>136</v>
      </c>
    </row>
    <row r="96" spans="2:65" s="1" customFormat="1" ht="55.5" customHeight="1">
      <c r="B96" s="120"/>
      <c r="C96" s="121" t="s">
        <v>77</v>
      </c>
      <c r="D96" s="121" t="s">
        <v>137</v>
      </c>
      <c r="E96" s="122" t="s">
        <v>660</v>
      </c>
      <c r="F96" s="123" t="s">
        <v>661</v>
      </c>
      <c r="G96" s="124" t="s">
        <v>432</v>
      </c>
      <c r="H96" s="125">
        <v>9.84</v>
      </c>
      <c r="I96" s="126"/>
      <c r="J96" s="126">
        <f>ROUND(I96*H96,2)</f>
        <v>0</v>
      </c>
      <c r="K96" s="123" t="s">
        <v>151</v>
      </c>
      <c r="L96" s="28"/>
      <c r="M96" s="127" t="s">
        <v>3</v>
      </c>
      <c r="N96" s="128" t="s">
        <v>39</v>
      </c>
      <c r="O96" s="129">
        <v>8.3000000000000004E-2</v>
      </c>
      <c r="P96" s="129">
        <f>O96*H96</f>
        <v>0.81672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142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662</v>
      </c>
    </row>
    <row r="97" spans="2:65" s="1" customFormat="1" ht="38.4">
      <c r="B97" s="28"/>
      <c r="D97" s="133" t="s">
        <v>144</v>
      </c>
      <c r="F97" s="134" t="s">
        <v>661</v>
      </c>
      <c r="L97" s="28"/>
      <c r="M97" s="135"/>
      <c r="T97" s="49"/>
      <c r="AT97" s="16" t="s">
        <v>144</v>
      </c>
      <c r="AU97" s="16" t="s">
        <v>77</v>
      </c>
    </row>
    <row r="98" spans="2:65" s="11" customFormat="1">
      <c r="B98" s="138"/>
      <c r="D98" s="133" t="s">
        <v>153</v>
      </c>
      <c r="E98" s="139" t="s">
        <v>3</v>
      </c>
      <c r="F98" s="140" t="s">
        <v>663</v>
      </c>
      <c r="H98" s="141">
        <v>9.84</v>
      </c>
      <c r="L98" s="138"/>
      <c r="M98" s="142"/>
      <c r="T98" s="143"/>
      <c r="AT98" s="139" t="s">
        <v>153</v>
      </c>
      <c r="AU98" s="139" t="s">
        <v>77</v>
      </c>
      <c r="AV98" s="11" t="s">
        <v>77</v>
      </c>
      <c r="AW98" s="11" t="s">
        <v>30</v>
      </c>
      <c r="AX98" s="11" t="s">
        <v>75</v>
      </c>
      <c r="AY98" s="139" t="s">
        <v>136</v>
      </c>
    </row>
    <row r="99" spans="2:65" s="1" customFormat="1" ht="55.5" customHeight="1">
      <c r="B99" s="120"/>
      <c r="C99" s="121" t="s">
        <v>155</v>
      </c>
      <c r="D99" s="121" t="s">
        <v>137</v>
      </c>
      <c r="E99" s="122" t="s">
        <v>664</v>
      </c>
      <c r="F99" s="123" t="s">
        <v>665</v>
      </c>
      <c r="G99" s="124" t="s">
        <v>432</v>
      </c>
      <c r="H99" s="125">
        <v>32.799999999999997</v>
      </c>
      <c r="I99" s="126"/>
      <c r="J99" s="126">
        <f>ROUND(I99*H99,2)</f>
        <v>0</v>
      </c>
      <c r="K99" s="123" t="s">
        <v>151</v>
      </c>
      <c r="L99" s="28"/>
      <c r="M99" s="127" t="s">
        <v>3</v>
      </c>
      <c r="N99" s="128" t="s">
        <v>39</v>
      </c>
      <c r="O99" s="129">
        <v>8.3000000000000004E-2</v>
      </c>
      <c r="P99" s="129">
        <f>O99*H99</f>
        <v>2.7223999999999999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77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75</v>
      </c>
      <c r="BK99" s="132">
        <f>ROUND(I99*H99,2)</f>
        <v>0</v>
      </c>
      <c r="BL99" s="16" t="s">
        <v>142</v>
      </c>
      <c r="BM99" s="131" t="s">
        <v>666</v>
      </c>
    </row>
    <row r="100" spans="2:65" s="1" customFormat="1" ht="38.4">
      <c r="B100" s="28"/>
      <c r="D100" s="133" t="s">
        <v>144</v>
      </c>
      <c r="F100" s="134" t="s">
        <v>665</v>
      </c>
      <c r="L100" s="28"/>
      <c r="M100" s="135"/>
      <c r="T100" s="49"/>
      <c r="AT100" s="16" t="s">
        <v>144</v>
      </c>
      <c r="AU100" s="16" t="s">
        <v>77</v>
      </c>
    </row>
    <row r="101" spans="2:65" s="11" customFormat="1">
      <c r="B101" s="138"/>
      <c r="D101" s="133" t="s">
        <v>153</v>
      </c>
      <c r="E101" s="139" t="s">
        <v>3</v>
      </c>
      <c r="F101" s="140" t="s">
        <v>659</v>
      </c>
      <c r="H101" s="141">
        <v>32.799999999999997</v>
      </c>
      <c r="L101" s="138"/>
      <c r="M101" s="142"/>
      <c r="T101" s="143"/>
      <c r="AT101" s="139" t="s">
        <v>153</v>
      </c>
      <c r="AU101" s="139" t="s">
        <v>77</v>
      </c>
      <c r="AV101" s="11" t="s">
        <v>77</v>
      </c>
      <c r="AW101" s="11" t="s">
        <v>30</v>
      </c>
      <c r="AX101" s="11" t="s">
        <v>68</v>
      </c>
      <c r="AY101" s="139" t="s">
        <v>136</v>
      </c>
    </row>
    <row r="102" spans="2:65" s="13" customFormat="1">
      <c r="B102" s="163"/>
      <c r="D102" s="133" t="s">
        <v>153</v>
      </c>
      <c r="E102" s="164" t="s">
        <v>3</v>
      </c>
      <c r="F102" s="165" t="s">
        <v>444</v>
      </c>
      <c r="H102" s="166">
        <v>32.799999999999997</v>
      </c>
      <c r="L102" s="163"/>
      <c r="M102" s="167"/>
      <c r="T102" s="168"/>
      <c r="AT102" s="164" t="s">
        <v>153</v>
      </c>
      <c r="AU102" s="164" t="s">
        <v>77</v>
      </c>
      <c r="AV102" s="13" t="s">
        <v>142</v>
      </c>
      <c r="AW102" s="13" t="s">
        <v>30</v>
      </c>
      <c r="AX102" s="13" t="s">
        <v>75</v>
      </c>
      <c r="AY102" s="164" t="s">
        <v>136</v>
      </c>
    </row>
    <row r="103" spans="2:65" s="1" customFormat="1" ht="24.15" customHeight="1">
      <c r="B103" s="120"/>
      <c r="C103" s="121" t="s">
        <v>187</v>
      </c>
      <c r="D103" s="121" t="s">
        <v>137</v>
      </c>
      <c r="E103" s="122" t="s">
        <v>667</v>
      </c>
      <c r="F103" s="123" t="s">
        <v>668</v>
      </c>
      <c r="G103" s="124" t="s">
        <v>140</v>
      </c>
      <c r="H103" s="125">
        <v>65.599999999999994</v>
      </c>
      <c r="I103" s="126"/>
      <c r="J103" s="126">
        <f>ROUND(I103*H103,2)</f>
        <v>0</v>
      </c>
      <c r="K103" s="123" t="s">
        <v>151</v>
      </c>
      <c r="L103" s="28"/>
      <c r="M103" s="127" t="s">
        <v>3</v>
      </c>
      <c r="N103" s="128" t="s">
        <v>39</v>
      </c>
      <c r="O103" s="129">
        <v>1.7999999999999999E-2</v>
      </c>
      <c r="P103" s="129">
        <f>O103*H103</f>
        <v>1.1807999999999998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77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75</v>
      </c>
      <c r="BK103" s="132">
        <f>ROUND(I103*H103,2)</f>
        <v>0</v>
      </c>
      <c r="BL103" s="16" t="s">
        <v>142</v>
      </c>
      <c r="BM103" s="131" t="s">
        <v>669</v>
      </c>
    </row>
    <row r="104" spans="2:65" s="1" customFormat="1" ht="19.2">
      <c r="B104" s="28"/>
      <c r="D104" s="133" t="s">
        <v>144</v>
      </c>
      <c r="F104" s="134" t="s">
        <v>668</v>
      </c>
      <c r="L104" s="28"/>
      <c r="M104" s="135"/>
      <c r="T104" s="49"/>
      <c r="AT104" s="16" t="s">
        <v>144</v>
      </c>
      <c r="AU104" s="16" t="s">
        <v>77</v>
      </c>
    </row>
    <row r="105" spans="2:65" s="11" customFormat="1">
      <c r="B105" s="138"/>
      <c r="D105" s="133" t="s">
        <v>153</v>
      </c>
      <c r="E105" s="139" t="s">
        <v>3</v>
      </c>
      <c r="F105" s="140" t="s">
        <v>653</v>
      </c>
      <c r="H105" s="141">
        <v>65.599999999999994</v>
      </c>
      <c r="L105" s="138"/>
      <c r="M105" s="142"/>
      <c r="T105" s="143"/>
      <c r="AT105" s="139" t="s">
        <v>153</v>
      </c>
      <c r="AU105" s="139" t="s">
        <v>77</v>
      </c>
      <c r="AV105" s="11" t="s">
        <v>77</v>
      </c>
      <c r="AW105" s="11" t="s">
        <v>30</v>
      </c>
      <c r="AX105" s="11" t="s">
        <v>75</v>
      </c>
      <c r="AY105" s="139" t="s">
        <v>136</v>
      </c>
    </row>
    <row r="106" spans="2:65" s="10" customFormat="1" ht="22.8" customHeight="1">
      <c r="B106" s="111"/>
      <c r="D106" s="112" t="s">
        <v>67</v>
      </c>
      <c r="E106" s="152" t="s">
        <v>163</v>
      </c>
      <c r="F106" s="152" t="s">
        <v>515</v>
      </c>
      <c r="J106" s="153">
        <f>BK106</f>
        <v>0</v>
      </c>
      <c r="L106" s="111"/>
      <c r="M106" s="115"/>
      <c r="P106" s="116">
        <f>SUM(P107:P124)</f>
        <v>12.398399999999999</v>
      </c>
      <c r="R106" s="116">
        <f>SUM(R107:R124)</f>
        <v>66.435744</v>
      </c>
      <c r="T106" s="117">
        <f>SUM(T107:T124)</f>
        <v>0</v>
      </c>
      <c r="AR106" s="112" t="s">
        <v>75</v>
      </c>
      <c r="AT106" s="118" t="s">
        <v>67</v>
      </c>
      <c r="AU106" s="118" t="s">
        <v>75</v>
      </c>
      <c r="AY106" s="112" t="s">
        <v>136</v>
      </c>
      <c r="BK106" s="119">
        <f>SUM(BK107:BK124)</f>
        <v>0</v>
      </c>
    </row>
    <row r="107" spans="2:65" s="1" customFormat="1" ht="24.15" customHeight="1">
      <c r="B107" s="120"/>
      <c r="C107" s="121" t="s">
        <v>193</v>
      </c>
      <c r="D107" s="121" t="s">
        <v>137</v>
      </c>
      <c r="E107" s="122" t="s">
        <v>516</v>
      </c>
      <c r="F107" s="123" t="s">
        <v>670</v>
      </c>
      <c r="G107" s="124" t="s">
        <v>140</v>
      </c>
      <c r="H107" s="125">
        <v>65.599999999999994</v>
      </c>
      <c r="I107" s="126"/>
      <c r="J107" s="126">
        <f>ROUND(I107*H107,2)</f>
        <v>0</v>
      </c>
      <c r="K107" s="123" t="s">
        <v>151</v>
      </c>
      <c r="L107" s="28"/>
      <c r="M107" s="127" t="s">
        <v>3</v>
      </c>
      <c r="N107" s="128" t="s">
        <v>39</v>
      </c>
      <c r="O107" s="129">
        <v>2.9000000000000001E-2</v>
      </c>
      <c r="P107" s="129">
        <f>O107*H107</f>
        <v>1.9023999999999999</v>
      </c>
      <c r="Q107" s="129">
        <v>0.378</v>
      </c>
      <c r="R107" s="129">
        <f>Q107*H107</f>
        <v>24.796799999999998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77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75</v>
      </c>
      <c r="BK107" s="132">
        <f>ROUND(I107*H107,2)</f>
        <v>0</v>
      </c>
      <c r="BL107" s="16" t="s">
        <v>142</v>
      </c>
      <c r="BM107" s="131" t="s">
        <v>671</v>
      </c>
    </row>
    <row r="108" spans="2:65" s="1" customFormat="1" ht="19.2">
      <c r="B108" s="28"/>
      <c r="D108" s="133" t="s">
        <v>144</v>
      </c>
      <c r="F108" s="134" t="s">
        <v>670</v>
      </c>
      <c r="L108" s="28"/>
      <c r="M108" s="135"/>
      <c r="T108" s="49"/>
      <c r="AT108" s="16" t="s">
        <v>144</v>
      </c>
      <c r="AU108" s="16" t="s">
        <v>77</v>
      </c>
    </row>
    <row r="109" spans="2:65" s="11" customFormat="1">
      <c r="B109" s="138"/>
      <c r="D109" s="133" t="s">
        <v>153</v>
      </c>
      <c r="E109" s="139" t="s">
        <v>3</v>
      </c>
      <c r="F109" s="140" t="s">
        <v>653</v>
      </c>
      <c r="H109" s="141">
        <v>65.599999999999994</v>
      </c>
      <c r="L109" s="138"/>
      <c r="M109" s="142"/>
      <c r="T109" s="143"/>
      <c r="AT109" s="139" t="s">
        <v>153</v>
      </c>
      <c r="AU109" s="139" t="s">
        <v>77</v>
      </c>
      <c r="AV109" s="11" t="s">
        <v>77</v>
      </c>
      <c r="AW109" s="11" t="s">
        <v>30</v>
      </c>
      <c r="AX109" s="11" t="s">
        <v>75</v>
      </c>
      <c r="AY109" s="139" t="s">
        <v>136</v>
      </c>
    </row>
    <row r="110" spans="2:65" s="1" customFormat="1" ht="37.799999999999997" customHeight="1">
      <c r="B110" s="120"/>
      <c r="C110" s="121" t="s">
        <v>199</v>
      </c>
      <c r="D110" s="121" t="s">
        <v>137</v>
      </c>
      <c r="E110" s="122" t="s">
        <v>521</v>
      </c>
      <c r="F110" s="123" t="s">
        <v>524</v>
      </c>
      <c r="G110" s="124" t="s">
        <v>140</v>
      </c>
      <c r="H110" s="125">
        <v>65.599999999999994</v>
      </c>
      <c r="I110" s="126"/>
      <c r="J110" s="126">
        <f>ROUND(I110*H110,2)</f>
        <v>0</v>
      </c>
      <c r="K110" s="123" t="s">
        <v>151</v>
      </c>
      <c r="L110" s="28"/>
      <c r="M110" s="127" t="s">
        <v>3</v>
      </c>
      <c r="N110" s="128" t="s">
        <v>39</v>
      </c>
      <c r="O110" s="129">
        <v>2.8000000000000001E-2</v>
      </c>
      <c r="P110" s="129">
        <f>O110*H110</f>
        <v>1.8368</v>
      </c>
      <c r="Q110" s="129">
        <v>0.37190000000000001</v>
      </c>
      <c r="R110" s="129">
        <f>Q110*H110</f>
        <v>24.396639999999998</v>
      </c>
      <c r="S110" s="129">
        <v>0</v>
      </c>
      <c r="T110" s="130">
        <f>S110*H110</f>
        <v>0</v>
      </c>
      <c r="AR110" s="131" t="s">
        <v>142</v>
      </c>
      <c r="AT110" s="131" t="s">
        <v>137</v>
      </c>
      <c r="AU110" s="131" t="s">
        <v>77</v>
      </c>
      <c r="AY110" s="16" t="s">
        <v>136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6" t="s">
        <v>75</v>
      </c>
      <c r="BK110" s="132">
        <f>ROUND(I110*H110,2)</f>
        <v>0</v>
      </c>
      <c r="BL110" s="16" t="s">
        <v>142</v>
      </c>
      <c r="BM110" s="131" t="s">
        <v>672</v>
      </c>
    </row>
    <row r="111" spans="2:65" s="1" customFormat="1" ht="19.2">
      <c r="B111" s="28"/>
      <c r="D111" s="133" t="s">
        <v>144</v>
      </c>
      <c r="F111" s="134" t="s">
        <v>524</v>
      </c>
      <c r="L111" s="28"/>
      <c r="M111" s="135"/>
      <c r="T111" s="49"/>
      <c r="AT111" s="16" t="s">
        <v>144</v>
      </c>
      <c r="AU111" s="16" t="s">
        <v>77</v>
      </c>
    </row>
    <row r="112" spans="2:65" s="11" customFormat="1">
      <c r="B112" s="138"/>
      <c r="D112" s="133" t="s">
        <v>153</v>
      </c>
      <c r="E112" s="139" t="s">
        <v>3</v>
      </c>
      <c r="F112" s="140" t="s">
        <v>653</v>
      </c>
      <c r="H112" s="141">
        <v>65.599999999999994</v>
      </c>
      <c r="L112" s="138"/>
      <c r="M112" s="142"/>
      <c r="T112" s="143"/>
      <c r="AT112" s="139" t="s">
        <v>153</v>
      </c>
      <c r="AU112" s="139" t="s">
        <v>77</v>
      </c>
      <c r="AV112" s="11" t="s">
        <v>77</v>
      </c>
      <c r="AW112" s="11" t="s">
        <v>30</v>
      </c>
      <c r="AX112" s="11" t="s">
        <v>75</v>
      </c>
      <c r="AY112" s="139" t="s">
        <v>136</v>
      </c>
    </row>
    <row r="113" spans="2:65" s="1" customFormat="1" ht="44.25" customHeight="1">
      <c r="B113" s="120"/>
      <c r="C113" s="121" t="s">
        <v>205</v>
      </c>
      <c r="D113" s="121" t="s">
        <v>137</v>
      </c>
      <c r="E113" s="122" t="s">
        <v>526</v>
      </c>
      <c r="F113" s="123" t="s">
        <v>673</v>
      </c>
      <c r="G113" s="124" t="s">
        <v>140</v>
      </c>
      <c r="H113" s="125">
        <v>65.599999999999994</v>
      </c>
      <c r="I113" s="126"/>
      <c r="J113" s="126">
        <f>ROUND(I113*H113,2)</f>
        <v>0</v>
      </c>
      <c r="K113" s="123" t="s">
        <v>151</v>
      </c>
      <c r="L113" s="28"/>
      <c r="M113" s="127" t="s">
        <v>3</v>
      </c>
      <c r="N113" s="128" t="s">
        <v>39</v>
      </c>
      <c r="O113" s="129">
        <v>5.6000000000000001E-2</v>
      </c>
      <c r="P113" s="129">
        <f>O113*H113</f>
        <v>3.6736</v>
      </c>
      <c r="Q113" s="129">
        <v>0.15826000000000001</v>
      </c>
      <c r="R113" s="129">
        <f>Q113*H113</f>
        <v>10.381855999999999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77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75</v>
      </c>
      <c r="BK113" s="132">
        <f>ROUND(I113*H113,2)</f>
        <v>0</v>
      </c>
      <c r="BL113" s="16" t="s">
        <v>142</v>
      </c>
      <c r="BM113" s="131" t="s">
        <v>674</v>
      </c>
    </row>
    <row r="114" spans="2:65" s="1" customFormat="1" ht="28.8">
      <c r="B114" s="28"/>
      <c r="D114" s="133" t="s">
        <v>144</v>
      </c>
      <c r="F114" s="134" t="s">
        <v>673</v>
      </c>
      <c r="L114" s="28"/>
      <c r="M114" s="135"/>
      <c r="T114" s="49"/>
      <c r="AT114" s="16" t="s">
        <v>144</v>
      </c>
      <c r="AU114" s="16" t="s">
        <v>77</v>
      </c>
    </row>
    <row r="115" spans="2:65" s="11" customFormat="1">
      <c r="B115" s="138"/>
      <c r="D115" s="133" t="s">
        <v>153</v>
      </c>
      <c r="E115" s="139" t="s">
        <v>3</v>
      </c>
      <c r="F115" s="140" t="s">
        <v>653</v>
      </c>
      <c r="H115" s="141">
        <v>65.599999999999994</v>
      </c>
      <c r="L115" s="138"/>
      <c r="M115" s="142"/>
      <c r="T115" s="143"/>
      <c r="AT115" s="139" t="s">
        <v>153</v>
      </c>
      <c r="AU115" s="139" t="s">
        <v>77</v>
      </c>
      <c r="AV115" s="11" t="s">
        <v>77</v>
      </c>
      <c r="AW115" s="11" t="s">
        <v>30</v>
      </c>
      <c r="AX115" s="11" t="s">
        <v>75</v>
      </c>
      <c r="AY115" s="139" t="s">
        <v>136</v>
      </c>
    </row>
    <row r="116" spans="2:65" s="1" customFormat="1" ht="24.15" customHeight="1">
      <c r="B116" s="120"/>
      <c r="C116" s="121" t="s">
        <v>211</v>
      </c>
      <c r="D116" s="121" t="s">
        <v>137</v>
      </c>
      <c r="E116" s="122" t="s">
        <v>538</v>
      </c>
      <c r="F116" s="123" t="s">
        <v>541</v>
      </c>
      <c r="G116" s="124" t="s">
        <v>140</v>
      </c>
      <c r="H116" s="125">
        <v>65.599999999999994</v>
      </c>
      <c r="I116" s="126"/>
      <c r="J116" s="126">
        <f>ROUND(I116*H116,2)</f>
        <v>0</v>
      </c>
      <c r="K116" s="123" t="s">
        <v>151</v>
      </c>
      <c r="L116" s="28"/>
      <c r="M116" s="127" t="s">
        <v>3</v>
      </c>
      <c r="N116" s="128" t="s">
        <v>39</v>
      </c>
      <c r="O116" s="129">
        <v>8.0000000000000002E-3</v>
      </c>
      <c r="P116" s="129">
        <f>O116*H116</f>
        <v>0.52479999999999993</v>
      </c>
      <c r="Q116" s="129">
        <v>3.4000000000000002E-4</v>
      </c>
      <c r="R116" s="129">
        <f>Q116*H116</f>
        <v>2.2304000000000001E-2</v>
      </c>
      <c r="S116" s="129">
        <v>0</v>
      </c>
      <c r="T116" s="130">
        <f>S116*H116</f>
        <v>0</v>
      </c>
      <c r="AR116" s="131" t="s">
        <v>142</v>
      </c>
      <c r="AT116" s="131" t="s">
        <v>137</v>
      </c>
      <c r="AU116" s="131" t="s">
        <v>77</v>
      </c>
      <c r="AY116" s="16" t="s">
        <v>136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6" t="s">
        <v>75</v>
      </c>
      <c r="BK116" s="132">
        <f>ROUND(I116*H116,2)</f>
        <v>0</v>
      </c>
      <c r="BL116" s="16" t="s">
        <v>142</v>
      </c>
      <c r="BM116" s="131" t="s">
        <v>675</v>
      </c>
    </row>
    <row r="117" spans="2:65" s="1" customFormat="1">
      <c r="B117" s="28"/>
      <c r="D117" s="133" t="s">
        <v>144</v>
      </c>
      <c r="F117" s="134" t="s">
        <v>541</v>
      </c>
      <c r="L117" s="28"/>
      <c r="M117" s="135"/>
      <c r="T117" s="49"/>
      <c r="AT117" s="16" t="s">
        <v>144</v>
      </c>
      <c r="AU117" s="16" t="s">
        <v>77</v>
      </c>
    </row>
    <row r="118" spans="2:65" s="11" customFormat="1">
      <c r="B118" s="138"/>
      <c r="D118" s="133" t="s">
        <v>153</v>
      </c>
      <c r="E118" s="139" t="s">
        <v>3</v>
      </c>
      <c r="F118" s="140" t="s">
        <v>653</v>
      </c>
      <c r="H118" s="141">
        <v>65.599999999999994</v>
      </c>
      <c r="L118" s="138"/>
      <c r="M118" s="142"/>
      <c r="T118" s="143"/>
      <c r="AT118" s="139" t="s">
        <v>153</v>
      </c>
      <c r="AU118" s="139" t="s">
        <v>77</v>
      </c>
      <c r="AV118" s="11" t="s">
        <v>77</v>
      </c>
      <c r="AW118" s="11" t="s">
        <v>30</v>
      </c>
      <c r="AX118" s="11" t="s">
        <v>75</v>
      </c>
      <c r="AY118" s="139" t="s">
        <v>136</v>
      </c>
    </row>
    <row r="119" spans="2:65" s="1" customFormat="1" ht="24.15" customHeight="1">
      <c r="B119" s="120"/>
      <c r="C119" s="121" t="s">
        <v>217</v>
      </c>
      <c r="D119" s="121" t="s">
        <v>137</v>
      </c>
      <c r="E119" s="122" t="s">
        <v>543</v>
      </c>
      <c r="F119" s="123" t="s">
        <v>546</v>
      </c>
      <c r="G119" s="124" t="s">
        <v>140</v>
      </c>
      <c r="H119" s="125">
        <v>65.599999999999994</v>
      </c>
      <c r="I119" s="126"/>
      <c r="J119" s="126">
        <f>ROUND(I119*H119,2)</f>
        <v>0</v>
      </c>
      <c r="K119" s="123" t="s">
        <v>151</v>
      </c>
      <c r="L119" s="28"/>
      <c r="M119" s="127" t="s">
        <v>3</v>
      </c>
      <c r="N119" s="128" t="s">
        <v>39</v>
      </c>
      <c r="O119" s="129">
        <v>2E-3</v>
      </c>
      <c r="P119" s="129">
        <f>O119*H119</f>
        <v>0.13119999999999998</v>
      </c>
      <c r="Q119" s="129">
        <v>5.1000000000000004E-4</v>
      </c>
      <c r="R119" s="129">
        <f>Q119*H119</f>
        <v>3.3456E-2</v>
      </c>
      <c r="S119" s="129">
        <v>0</v>
      </c>
      <c r="T119" s="130">
        <f>S119*H119</f>
        <v>0</v>
      </c>
      <c r="AR119" s="131" t="s">
        <v>142</v>
      </c>
      <c r="AT119" s="131" t="s">
        <v>137</v>
      </c>
      <c r="AU119" s="131" t="s">
        <v>77</v>
      </c>
      <c r="AY119" s="16" t="s">
        <v>136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75</v>
      </c>
      <c r="BK119" s="132">
        <f>ROUND(I119*H119,2)</f>
        <v>0</v>
      </c>
      <c r="BL119" s="16" t="s">
        <v>142</v>
      </c>
      <c r="BM119" s="131" t="s">
        <v>676</v>
      </c>
    </row>
    <row r="120" spans="2:65" s="1" customFormat="1" ht="19.2">
      <c r="B120" s="28"/>
      <c r="D120" s="133" t="s">
        <v>144</v>
      </c>
      <c r="F120" s="134" t="s">
        <v>546</v>
      </c>
      <c r="L120" s="28"/>
      <c r="M120" s="135"/>
      <c r="T120" s="49"/>
      <c r="AT120" s="16" t="s">
        <v>144</v>
      </c>
      <c r="AU120" s="16" t="s">
        <v>77</v>
      </c>
    </row>
    <row r="121" spans="2:65" s="11" customFormat="1">
      <c r="B121" s="138"/>
      <c r="D121" s="133" t="s">
        <v>153</v>
      </c>
      <c r="E121" s="139" t="s">
        <v>3</v>
      </c>
      <c r="F121" s="140" t="s">
        <v>653</v>
      </c>
      <c r="H121" s="141">
        <v>65.599999999999994</v>
      </c>
      <c r="L121" s="138"/>
      <c r="M121" s="142"/>
      <c r="T121" s="143"/>
      <c r="AT121" s="139" t="s">
        <v>153</v>
      </c>
      <c r="AU121" s="139" t="s">
        <v>77</v>
      </c>
      <c r="AV121" s="11" t="s">
        <v>77</v>
      </c>
      <c r="AW121" s="11" t="s">
        <v>30</v>
      </c>
      <c r="AX121" s="11" t="s">
        <v>75</v>
      </c>
      <c r="AY121" s="139" t="s">
        <v>136</v>
      </c>
    </row>
    <row r="122" spans="2:65" s="1" customFormat="1" ht="44.25" customHeight="1">
      <c r="B122" s="120"/>
      <c r="C122" s="121" t="s">
        <v>9</v>
      </c>
      <c r="D122" s="121" t="s">
        <v>137</v>
      </c>
      <c r="E122" s="122" t="s">
        <v>548</v>
      </c>
      <c r="F122" s="123" t="s">
        <v>551</v>
      </c>
      <c r="G122" s="124" t="s">
        <v>140</v>
      </c>
      <c r="H122" s="125">
        <v>65.599999999999994</v>
      </c>
      <c r="I122" s="126"/>
      <c r="J122" s="126">
        <f>ROUND(I122*H122,2)</f>
        <v>0</v>
      </c>
      <c r="K122" s="123" t="s">
        <v>151</v>
      </c>
      <c r="L122" s="28"/>
      <c r="M122" s="127" t="s">
        <v>3</v>
      </c>
      <c r="N122" s="128" t="s">
        <v>39</v>
      </c>
      <c r="O122" s="129">
        <v>6.6000000000000003E-2</v>
      </c>
      <c r="P122" s="129">
        <f>O122*H122</f>
        <v>4.3296000000000001</v>
      </c>
      <c r="Q122" s="129">
        <v>0.10373</v>
      </c>
      <c r="R122" s="129">
        <f>Q122*H122</f>
        <v>6.8046879999999996</v>
      </c>
      <c r="S122" s="129">
        <v>0</v>
      </c>
      <c r="T122" s="130">
        <f>S122*H122</f>
        <v>0</v>
      </c>
      <c r="AR122" s="131" t="s">
        <v>142</v>
      </c>
      <c r="AT122" s="131" t="s">
        <v>137</v>
      </c>
      <c r="AU122" s="131" t="s">
        <v>77</v>
      </c>
      <c r="AY122" s="16" t="s">
        <v>136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6" t="s">
        <v>75</v>
      </c>
      <c r="BK122" s="132">
        <f>ROUND(I122*H122,2)</f>
        <v>0</v>
      </c>
      <c r="BL122" s="16" t="s">
        <v>142</v>
      </c>
      <c r="BM122" s="131" t="s">
        <v>677</v>
      </c>
    </row>
    <row r="123" spans="2:65" s="1" customFormat="1" ht="28.8">
      <c r="B123" s="28"/>
      <c r="D123" s="133" t="s">
        <v>144</v>
      </c>
      <c r="F123" s="134" t="s">
        <v>551</v>
      </c>
      <c r="L123" s="28"/>
      <c r="M123" s="135"/>
      <c r="T123" s="49"/>
      <c r="AT123" s="16" t="s">
        <v>144</v>
      </c>
      <c r="AU123" s="16" t="s">
        <v>77</v>
      </c>
    </row>
    <row r="124" spans="2:65" s="11" customFormat="1">
      <c r="B124" s="138"/>
      <c r="D124" s="133" t="s">
        <v>153</v>
      </c>
      <c r="E124" s="139" t="s">
        <v>653</v>
      </c>
      <c r="F124" s="140" t="s">
        <v>678</v>
      </c>
      <c r="H124" s="141">
        <v>65.599999999999994</v>
      </c>
      <c r="L124" s="138"/>
      <c r="M124" s="142"/>
      <c r="T124" s="143"/>
      <c r="AT124" s="139" t="s">
        <v>153</v>
      </c>
      <c r="AU124" s="139" t="s">
        <v>77</v>
      </c>
      <c r="AV124" s="11" t="s">
        <v>77</v>
      </c>
      <c r="AW124" s="11" t="s">
        <v>30</v>
      </c>
      <c r="AX124" s="11" t="s">
        <v>75</v>
      </c>
      <c r="AY124" s="139" t="s">
        <v>136</v>
      </c>
    </row>
    <row r="125" spans="2:65" s="10" customFormat="1" ht="22.8" customHeight="1">
      <c r="B125" s="111"/>
      <c r="D125" s="112" t="s">
        <v>67</v>
      </c>
      <c r="E125" s="152" t="s">
        <v>187</v>
      </c>
      <c r="F125" s="152" t="s">
        <v>554</v>
      </c>
      <c r="J125" s="153">
        <f>BK125</f>
        <v>0</v>
      </c>
      <c r="L125" s="111"/>
      <c r="M125" s="115"/>
      <c r="P125" s="116">
        <f>SUM(P126:P139)</f>
        <v>0.61599999999999999</v>
      </c>
      <c r="R125" s="116">
        <f>SUM(R126:R139)</f>
        <v>0.12355999999999999</v>
      </c>
      <c r="T125" s="117">
        <f>SUM(T126:T139)</f>
        <v>0</v>
      </c>
      <c r="AR125" s="112" t="s">
        <v>75</v>
      </c>
      <c r="AT125" s="118" t="s">
        <v>67</v>
      </c>
      <c r="AU125" s="118" t="s">
        <v>75</v>
      </c>
      <c r="AY125" s="112" t="s">
        <v>136</v>
      </c>
      <c r="BK125" s="119">
        <f>SUM(BK126:BK139)</f>
        <v>0</v>
      </c>
    </row>
    <row r="126" spans="2:65" s="1" customFormat="1" ht="24.15" customHeight="1">
      <c r="B126" s="120"/>
      <c r="C126" s="121" t="s">
        <v>228</v>
      </c>
      <c r="D126" s="121" t="s">
        <v>137</v>
      </c>
      <c r="E126" s="122" t="s">
        <v>555</v>
      </c>
      <c r="F126" s="123" t="s">
        <v>558</v>
      </c>
      <c r="G126" s="124" t="s">
        <v>150</v>
      </c>
      <c r="H126" s="125">
        <v>1</v>
      </c>
      <c r="I126" s="126"/>
      <c r="J126" s="126">
        <f>ROUND(I126*H126,2)</f>
        <v>0</v>
      </c>
      <c r="K126" s="123" t="s">
        <v>151</v>
      </c>
      <c r="L126" s="28"/>
      <c r="M126" s="127" t="s">
        <v>3</v>
      </c>
      <c r="N126" s="128" t="s">
        <v>39</v>
      </c>
      <c r="O126" s="129">
        <v>0.2</v>
      </c>
      <c r="P126" s="129">
        <f>O126*H126</f>
        <v>0.2</v>
      </c>
      <c r="Q126" s="129">
        <v>6.9999999999999999E-4</v>
      </c>
      <c r="R126" s="129">
        <f>Q126*H126</f>
        <v>6.9999999999999999E-4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77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75</v>
      </c>
      <c r="BK126" s="132">
        <f>ROUND(I126*H126,2)</f>
        <v>0</v>
      </c>
      <c r="BL126" s="16" t="s">
        <v>142</v>
      </c>
      <c r="BM126" s="131" t="s">
        <v>679</v>
      </c>
    </row>
    <row r="127" spans="2:65" s="1" customFormat="1" ht="19.2">
      <c r="B127" s="28"/>
      <c r="D127" s="133" t="s">
        <v>144</v>
      </c>
      <c r="F127" s="134" t="s">
        <v>558</v>
      </c>
      <c r="L127" s="28"/>
      <c r="M127" s="135"/>
      <c r="T127" s="49"/>
      <c r="AT127" s="16" t="s">
        <v>144</v>
      </c>
      <c r="AU127" s="16" t="s">
        <v>77</v>
      </c>
    </row>
    <row r="128" spans="2:65" s="1" customFormat="1" ht="16.5" customHeight="1">
      <c r="B128" s="120"/>
      <c r="C128" s="154" t="s">
        <v>234</v>
      </c>
      <c r="D128" s="154" t="s">
        <v>424</v>
      </c>
      <c r="E128" s="155" t="s">
        <v>680</v>
      </c>
      <c r="F128" s="156" t="s">
        <v>681</v>
      </c>
      <c r="G128" s="157" t="s">
        <v>150</v>
      </c>
      <c r="H128" s="158">
        <v>1</v>
      </c>
      <c r="I128" s="159"/>
      <c r="J128" s="159">
        <f>ROUND(I128*H128,2)</f>
        <v>0</v>
      </c>
      <c r="K128" s="156" t="s">
        <v>151</v>
      </c>
      <c r="L128" s="160"/>
      <c r="M128" s="161" t="s">
        <v>3</v>
      </c>
      <c r="N128" s="162" t="s">
        <v>39</v>
      </c>
      <c r="O128" s="129">
        <v>0</v>
      </c>
      <c r="P128" s="129">
        <f>O128*H128</f>
        <v>0</v>
      </c>
      <c r="Q128" s="129">
        <v>6.0000000000000001E-3</v>
      </c>
      <c r="R128" s="129">
        <f>Q128*H128</f>
        <v>6.0000000000000001E-3</v>
      </c>
      <c r="S128" s="129">
        <v>0</v>
      </c>
      <c r="T128" s="130">
        <f>S128*H128</f>
        <v>0</v>
      </c>
      <c r="AR128" s="131" t="s">
        <v>181</v>
      </c>
      <c r="AT128" s="131" t="s">
        <v>424</v>
      </c>
      <c r="AU128" s="131" t="s">
        <v>77</v>
      </c>
      <c r="AY128" s="16" t="s">
        <v>136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6" t="s">
        <v>75</v>
      </c>
      <c r="BK128" s="132">
        <f>ROUND(I128*H128,2)</f>
        <v>0</v>
      </c>
      <c r="BL128" s="16" t="s">
        <v>142</v>
      </c>
      <c r="BM128" s="131" t="s">
        <v>682</v>
      </c>
    </row>
    <row r="129" spans="2:65" s="1" customFormat="1">
      <c r="B129" s="28"/>
      <c r="D129" s="133" t="s">
        <v>144</v>
      </c>
      <c r="F129" s="134" t="s">
        <v>681</v>
      </c>
      <c r="L129" s="28"/>
      <c r="M129" s="135"/>
      <c r="T129" s="49"/>
      <c r="AT129" s="16" t="s">
        <v>144</v>
      </c>
      <c r="AU129" s="16" t="s">
        <v>77</v>
      </c>
    </row>
    <row r="130" spans="2:65" s="11" customFormat="1">
      <c r="B130" s="138"/>
      <c r="D130" s="133" t="s">
        <v>153</v>
      </c>
      <c r="E130" s="139" t="s">
        <v>3</v>
      </c>
      <c r="F130" s="140" t="s">
        <v>683</v>
      </c>
      <c r="H130" s="141">
        <v>1</v>
      </c>
      <c r="L130" s="138"/>
      <c r="M130" s="142"/>
      <c r="T130" s="143"/>
      <c r="AT130" s="139" t="s">
        <v>153</v>
      </c>
      <c r="AU130" s="139" t="s">
        <v>77</v>
      </c>
      <c r="AV130" s="11" t="s">
        <v>77</v>
      </c>
      <c r="AW130" s="11" t="s">
        <v>30</v>
      </c>
      <c r="AX130" s="11" t="s">
        <v>75</v>
      </c>
      <c r="AY130" s="139" t="s">
        <v>136</v>
      </c>
    </row>
    <row r="131" spans="2:65" s="1" customFormat="1" ht="24.15" customHeight="1">
      <c r="B131" s="120"/>
      <c r="C131" s="121" t="s">
        <v>240</v>
      </c>
      <c r="D131" s="121" t="s">
        <v>137</v>
      </c>
      <c r="E131" s="122" t="s">
        <v>573</v>
      </c>
      <c r="F131" s="123" t="s">
        <v>576</v>
      </c>
      <c r="G131" s="124" t="s">
        <v>150</v>
      </c>
      <c r="H131" s="125">
        <v>1</v>
      </c>
      <c r="I131" s="126"/>
      <c r="J131" s="126">
        <f>ROUND(I131*H131,2)</f>
        <v>0</v>
      </c>
      <c r="K131" s="123" t="s">
        <v>151</v>
      </c>
      <c r="L131" s="28"/>
      <c r="M131" s="127" t="s">
        <v>3</v>
      </c>
      <c r="N131" s="128" t="s">
        <v>39</v>
      </c>
      <c r="O131" s="129">
        <v>0.41599999999999998</v>
      </c>
      <c r="P131" s="129">
        <f>O131*H131</f>
        <v>0.41599999999999998</v>
      </c>
      <c r="Q131" s="129">
        <v>0.10940999999999999</v>
      </c>
      <c r="R131" s="129">
        <f>Q131*H131</f>
        <v>0.10940999999999999</v>
      </c>
      <c r="S131" s="129">
        <v>0</v>
      </c>
      <c r="T131" s="130">
        <f>S131*H131</f>
        <v>0</v>
      </c>
      <c r="AR131" s="131" t="s">
        <v>142</v>
      </c>
      <c r="AT131" s="131" t="s">
        <v>137</v>
      </c>
      <c r="AU131" s="131" t="s">
        <v>77</v>
      </c>
      <c r="AY131" s="16" t="s">
        <v>136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6" t="s">
        <v>75</v>
      </c>
      <c r="BK131" s="132">
        <f>ROUND(I131*H131,2)</f>
        <v>0</v>
      </c>
      <c r="BL131" s="16" t="s">
        <v>142</v>
      </c>
      <c r="BM131" s="131" t="s">
        <v>684</v>
      </c>
    </row>
    <row r="132" spans="2:65" s="1" customFormat="1" ht="19.2">
      <c r="B132" s="28"/>
      <c r="D132" s="133" t="s">
        <v>144</v>
      </c>
      <c r="F132" s="134" t="s">
        <v>576</v>
      </c>
      <c r="L132" s="28"/>
      <c r="M132" s="135"/>
      <c r="T132" s="49"/>
      <c r="AT132" s="16" t="s">
        <v>144</v>
      </c>
      <c r="AU132" s="16" t="s">
        <v>77</v>
      </c>
    </row>
    <row r="133" spans="2:65" s="1" customFormat="1" ht="21.75" customHeight="1">
      <c r="B133" s="120"/>
      <c r="C133" s="154" t="s">
        <v>246</v>
      </c>
      <c r="D133" s="154" t="s">
        <v>424</v>
      </c>
      <c r="E133" s="155" t="s">
        <v>578</v>
      </c>
      <c r="F133" s="156" t="s">
        <v>579</v>
      </c>
      <c r="G133" s="157" t="s">
        <v>150</v>
      </c>
      <c r="H133" s="158">
        <v>1</v>
      </c>
      <c r="I133" s="159"/>
      <c r="J133" s="159">
        <f>ROUND(I133*H133,2)</f>
        <v>0</v>
      </c>
      <c r="K133" s="156" t="s">
        <v>151</v>
      </c>
      <c r="L133" s="160"/>
      <c r="M133" s="161" t="s">
        <v>3</v>
      </c>
      <c r="N133" s="162" t="s">
        <v>39</v>
      </c>
      <c r="O133" s="129">
        <v>0</v>
      </c>
      <c r="P133" s="129">
        <f>O133*H133</f>
        <v>0</v>
      </c>
      <c r="Q133" s="129">
        <v>6.4999999999999997E-3</v>
      </c>
      <c r="R133" s="129">
        <f>Q133*H133</f>
        <v>6.4999999999999997E-3</v>
      </c>
      <c r="S133" s="129">
        <v>0</v>
      </c>
      <c r="T133" s="130">
        <f>S133*H133</f>
        <v>0</v>
      </c>
      <c r="AR133" s="131" t="s">
        <v>181</v>
      </c>
      <c r="AT133" s="131" t="s">
        <v>424</v>
      </c>
      <c r="AU133" s="131" t="s">
        <v>77</v>
      </c>
      <c r="AY133" s="16" t="s">
        <v>136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6" t="s">
        <v>75</v>
      </c>
      <c r="BK133" s="132">
        <f>ROUND(I133*H133,2)</f>
        <v>0</v>
      </c>
      <c r="BL133" s="16" t="s">
        <v>142</v>
      </c>
      <c r="BM133" s="131" t="s">
        <v>685</v>
      </c>
    </row>
    <row r="134" spans="2:65" s="1" customFormat="1">
      <c r="B134" s="28"/>
      <c r="D134" s="133" t="s">
        <v>144</v>
      </c>
      <c r="F134" s="134" t="s">
        <v>579</v>
      </c>
      <c r="L134" s="28"/>
      <c r="M134" s="135"/>
      <c r="T134" s="49"/>
      <c r="AT134" s="16" t="s">
        <v>144</v>
      </c>
      <c r="AU134" s="16" t="s">
        <v>77</v>
      </c>
    </row>
    <row r="135" spans="2:65" s="1" customFormat="1" ht="16.5" customHeight="1">
      <c r="B135" s="120"/>
      <c r="C135" s="154" t="s">
        <v>252</v>
      </c>
      <c r="D135" s="154" t="s">
        <v>424</v>
      </c>
      <c r="E135" s="155" t="s">
        <v>581</v>
      </c>
      <c r="F135" s="156" t="s">
        <v>582</v>
      </c>
      <c r="G135" s="157" t="s">
        <v>150</v>
      </c>
      <c r="H135" s="158">
        <v>2</v>
      </c>
      <c r="I135" s="159"/>
      <c r="J135" s="159">
        <f>ROUND(I135*H135,2)</f>
        <v>0</v>
      </c>
      <c r="K135" s="156" t="s">
        <v>151</v>
      </c>
      <c r="L135" s="160"/>
      <c r="M135" s="161" t="s">
        <v>3</v>
      </c>
      <c r="N135" s="162" t="s">
        <v>39</v>
      </c>
      <c r="O135" s="129">
        <v>0</v>
      </c>
      <c r="P135" s="129">
        <f>O135*H135</f>
        <v>0</v>
      </c>
      <c r="Q135" s="129">
        <v>4.0000000000000002E-4</v>
      </c>
      <c r="R135" s="129">
        <f>Q135*H135</f>
        <v>8.0000000000000004E-4</v>
      </c>
      <c r="S135" s="129">
        <v>0</v>
      </c>
      <c r="T135" s="130">
        <f>S135*H135</f>
        <v>0</v>
      </c>
      <c r="AR135" s="131" t="s">
        <v>181</v>
      </c>
      <c r="AT135" s="131" t="s">
        <v>424</v>
      </c>
      <c r="AU135" s="131" t="s">
        <v>77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75</v>
      </c>
      <c r="BK135" s="132">
        <f>ROUND(I135*H135,2)</f>
        <v>0</v>
      </c>
      <c r="BL135" s="16" t="s">
        <v>142</v>
      </c>
      <c r="BM135" s="131" t="s">
        <v>686</v>
      </c>
    </row>
    <row r="136" spans="2:65" s="1" customFormat="1">
      <c r="B136" s="28"/>
      <c r="D136" s="133" t="s">
        <v>144</v>
      </c>
      <c r="F136" s="134" t="s">
        <v>582</v>
      </c>
      <c r="L136" s="28"/>
      <c r="M136" s="135"/>
      <c r="T136" s="49"/>
      <c r="AT136" s="16" t="s">
        <v>144</v>
      </c>
      <c r="AU136" s="16" t="s">
        <v>77</v>
      </c>
    </row>
    <row r="137" spans="2:65" s="11" customFormat="1">
      <c r="B137" s="138"/>
      <c r="D137" s="133" t="s">
        <v>153</v>
      </c>
      <c r="E137" s="139" t="s">
        <v>3</v>
      </c>
      <c r="F137" s="140" t="s">
        <v>687</v>
      </c>
      <c r="H137" s="141">
        <v>2</v>
      </c>
      <c r="L137" s="138"/>
      <c r="M137" s="142"/>
      <c r="T137" s="143"/>
      <c r="AT137" s="139" t="s">
        <v>153</v>
      </c>
      <c r="AU137" s="139" t="s">
        <v>77</v>
      </c>
      <c r="AV137" s="11" t="s">
        <v>77</v>
      </c>
      <c r="AW137" s="11" t="s">
        <v>30</v>
      </c>
      <c r="AX137" s="11" t="s">
        <v>75</v>
      </c>
      <c r="AY137" s="139" t="s">
        <v>136</v>
      </c>
    </row>
    <row r="138" spans="2:65" s="1" customFormat="1" ht="16.5" customHeight="1">
      <c r="B138" s="120"/>
      <c r="C138" s="154" t="s">
        <v>8</v>
      </c>
      <c r="D138" s="154" t="s">
        <v>424</v>
      </c>
      <c r="E138" s="155" t="s">
        <v>585</v>
      </c>
      <c r="F138" s="156" t="s">
        <v>586</v>
      </c>
      <c r="G138" s="157" t="s">
        <v>150</v>
      </c>
      <c r="H138" s="158">
        <v>1</v>
      </c>
      <c r="I138" s="159"/>
      <c r="J138" s="159">
        <f>ROUND(I138*H138,2)</f>
        <v>0</v>
      </c>
      <c r="K138" s="156" t="s">
        <v>151</v>
      </c>
      <c r="L138" s="160"/>
      <c r="M138" s="161" t="s">
        <v>3</v>
      </c>
      <c r="N138" s="162" t="s">
        <v>39</v>
      </c>
      <c r="O138" s="129">
        <v>0</v>
      </c>
      <c r="P138" s="129">
        <f>O138*H138</f>
        <v>0</v>
      </c>
      <c r="Q138" s="129">
        <v>1.4999999999999999E-4</v>
      </c>
      <c r="R138" s="129">
        <f>Q138*H138</f>
        <v>1.4999999999999999E-4</v>
      </c>
      <c r="S138" s="129">
        <v>0</v>
      </c>
      <c r="T138" s="130">
        <f>S138*H138</f>
        <v>0</v>
      </c>
      <c r="AR138" s="131" t="s">
        <v>181</v>
      </c>
      <c r="AT138" s="131" t="s">
        <v>424</v>
      </c>
      <c r="AU138" s="131" t="s">
        <v>77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75</v>
      </c>
      <c r="BK138" s="132">
        <f>ROUND(I138*H138,2)</f>
        <v>0</v>
      </c>
      <c r="BL138" s="16" t="s">
        <v>142</v>
      </c>
      <c r="BM138" s="131" t="s">
        <v>688</v>
      </c>
    </row>
    <row r="139" spans="2:65" s="1" customFormat="1">
      <c r="B139" s="28"/>
      <c r="D139" s="133" t="s">
        <v>144</v>
      </c>
      <c r="F139" s="134" t="s">
        <v>586</v>
      </c>
      <c r="L139" s="28"/>
      <c r="M139" s="135"/>
      <c r="T139" s="49"/>
      <c r="AT139" s="16" t="s">
        <v>144</v>
      </c>
      <c r="AU139" s="16" t="s">
        <v>77</v>
      </c>
    </row>
    <row r="140" spans="2:65" s="10" customFormat="1" ht="22.8" customHeight="1">
      <c r="B140" s="111"/>
      <c r="D140" s="112" t="s">
        <v>67</v>
      </c>
      <c r="E140" s="152" t="s">
        <v>629</v>
      </c>
      <c r="F140" s="152" t="s">
        <v>630</v>
      </c>
      <c r="J140" s="153">
        <f>BK140</f>
        <v>0</v>
      </c>
      <c r="L140" s="111"/>
      <c r="M140" s="115"/>
      <c r="P140" s="116">
        <f>SUM(P141:P142)</f>
        <v>33.372503999999999</v>
      </c>
      <c r="R140" s="116">
        <f>SUM(R141:R142)</f>
        <v>0</v>
      </c>
      <c r="T140" s="117">
        <f>SUM(T141:T142)</f>
        <v>0</v>
      </c>
      <c r="AR140" s="112" t="s">
        <v>75</v>
      </c>
      <c r="AT140" s="118" t="s">
        <v>67</v>
      </c>
      <c r="AU140" s="118" t="s">
        <v>75</v>
      </c>
      <c r="AY140" s="112" t="s">
        <v>136</v>
      </c>
      <c r="BK140" s="119">
        <f>SUM(BK141:BK142)</f>
        <v>0</v>
      </c>
    </row>
    <row r="141" spans="2:65" s="1" customFormat="1" ht="44.25" customHeight="1">
      <c r="B141" s="120"/>
      <c r="C141" s="121" t="s">
        <v>263</v>
      </c>
      <c r="D141" s="121" t="s">
        <v>137</v>
      </c>
      <c r="E141" s="122" t="s">
        <v>631</v>
      </c>
      <c r="F141" s="123" t="s">
        <v>634</v>
      </c>
      <c r="G141" s="124" t="s">
        <v>427</v>
      </c>
      <c r="H141" s="125">
        <v>505.64400000000001</v>
      </c>
      <c r="I141" s="126"/>
      <c r="J141" s="126">
        <f>ROUND(I141*H141,2)</f>
        <v>0</v>
      </c>
      <c r="K141" s="123" t="s">
        <v>151</v>
      </c>
      <c r="L141" s="28"/>
      <c r="M141" s="127" t="s">
        <v>3</v>
      </c>
      <c r="N141" s="128" t="s">
        <v>39</v>
      </c>
      <c r="O141" s="129">
        <v>6.6000000000000003E-2</v>
      </c>
      <c r="P141" s="129">
        <f>O141*H141</f>
        <v>33.372503999999999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77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75</v>
      </c>
      <c r="BK141" s="132">
        <f>ROUND(I141*H141,2)</f>
        <v>0</v>
      </c>
      <c r="BL141" s="16" t="s">
        <v>142</v>
      </c>
      <c r="BM141" s="131" t="s">
        <v>689</v>
      </c>
    </row>
    <row r="142" spans="2:65" s="1" customFormat="1" ht="28.8">
      <c r="B142" s="28"/>
      <c r="D142" s="133" t="s">
        <v>144</v>
      </c>
      <c r="F142" s="134" t="s">
        <v>634</v>
      </c>
      <c r="L142" s="28"/>
      <c r="M142" s="169"/>
      <c r="N142" s="170"/>
      <c r="O142" s="170"/>
      <c r="P142" s="170"/>
      <c r="Q142" s="170"/>
      <c r="R142" s="170"/>
      <c r="S142" s="170"/>
      <c r="T142" s="171"/>
      <c r="AT142" s="16" t="s">
        <v>144</v>
      </c>
      <c r="AU142" s="16" t="s">
        <v>77</v>
      </c>
    </row>
    <row r="143" spans="2:65" s="1" customFormat="1" ht="6.9" customHeight="1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28"/>
    </row>
  </sheetData>
  <autoFilter ref="C89:K142" xr:uid="{00000000-0009-0000-0000-000003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4"/>
  <sheetViews>
    <sheetView showGridLines="0" topLeftCell="A85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94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411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690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28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411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101c - Nepřímé náklady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J89</f>
        <v>0</v>
      </c>
      <c r="L65" s="148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122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301" t="str">
        <f>E7</f>
        <v>Cyklostezka Šluknov - Fukov - III.etapa</v>
      </c>
      <c r="F75" s="302"/>
      <c r="G75" s="302"/>
      <c r="H75" s="302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301" t="s">
        <v>411</v>
      </c>
      <c r="F77" s="300"/>
      <c r="G77" s="300"/>
      <c r="H77" s="300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8" t="str">
        <f>E11</f>
        <v>101c - Nepřímé náklady</v>
      </c>
      <c r="F79" s="300"/>
      <c r="G79" s="300"/>
      <c r="H79" s="300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5. 9. 2023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 xml:space="preserve"> </v>
      </c>
      <c r="L84" s="28"/>
    </row>
    <row r="85" spans="2:65" s="1" customFormat="1" ht="10.35" customHeight="1">
      <c r="B85" s="28"/>
      <c r="L85" s="28"/>
    </row>
    <row r="86" spans="2:65" s="9" customFormat="1" ht="29.25" customHeight="1">
      <c r="B86" s="103"/>
      <c r="C86" s="104" t="s">
        <v>123</v>
      </c>
      <c r="D86" s="105" t="s">
        <v>53</v>
      </c>
      <c r="E86" s="105" t="s">
        <v>49</v>
      </c>
      <c r="F86" s="105" t="s">
        <v>50</v>
      </c>
      <c r="G86" s="105" t="s">
        <v>124</v>
      </c>
      <c r="H86" s="105" t="s">
        <v>125</v>
      </c>
      <c r="I86" s="105" t="s">
        <v>126</v>
      </c>
      <c r="J86" s="105" t="s">
        <v>119</v>
      </c>
      <c r="K86" s="106" t="s">
        <v>127</v>
      </c>
      <c r="L86" s="103"/>
      <c r="M86" s="52" t="s">
        <v>3</v>
      </c>
      <c r="N86" s="53" t="s">
        <v>38</v>
      </c>
      <c r="O86" s="53" t="s">
        <v>128</v>
      </c>
      <c r="P86" s="53" t="s">
        <v>129</v>
      </c>
      <c r="Q86" s="53" t="s">
        <v>130</v>
      </c>
      <c r="R86" s="53" t="s">
        <v>131</v>
      </c>
      <c r="S86" s="53" t="s">
        <v>132</v>
      </c>
      <c r="T86" s="54" t="s">
        <v>133</v>
      </c>
    </row>
    <row r="87" spans="2:65" s="1" customFormat="1" ht="22.8" customHeight="1">
      <c r="B87" s="28"/>
      <c r="C87" s="57" t="s">
        <v>134</v>
      </c>
      <c r="J87" s="107">
        <f>BK87</f>
        <v>0</v>
      </c>
      <c r="L87" s="28"/>
      <c r="M87" s="55"/>
      <c r="N87" s="46"/>
      <c r="O87" s="46"/>
      <c r="P87" s="108">
        <f>P88</f>
        <v>0</v>
      </c>
      <c r="Q87" s="46"/>
      <c r="R87" s="108">
        <f>R88</f>
        <v>0</v>
      </c>
      <c r="S87" s="46"/>
      <c r="T87" s="109">
        <f>T88</f>
        <v>0</v>
      </c>
      <c r="AT87" s="16" t="s">
        <v>67</v>
      </c>
      <c r="AU87" s="16" t="s">
        <v>120</v>
      </c>
      <c r="BK87" s="110">
        <f>BK88</f>
        <v>0</v>
      </c>
    </row>
    <row r="88" spans="2:65" s="10" customFormat="1" ht="25.95" customHeight="1">
      <c r="B88" s="111"/>
      <c r="D88" s="112" t="s">
        <v>67</v>
      </c>
      <c r="E88" s="113" t="s">
        <v>422</v>
      </c>
      <c r="F88" s="113" t="s">
        <v>423</v>
      </c>
      <c r="J88" s="114">
        <f>BK88</f>
        <v>0</v>
      </c>
      <c r="L88" s="111"/>
      <c r="M88" s="115"/>
      <c r="P88" s="116">
        <f>P89</f>
        <v>0</v>
      </c>
      <c r="R88" s="116">
        <f>R89</f>
        <v>0</v>
      </c>
      <c r="T88" s="117">
        <f>T89</f>
        <v>0</v>
      </c>
      <c r="AR88" s="112" t="s">
        <v>75</v>
      </c>
      <c r="AT88" s="118" t="s">
        <v>67</v>
      </c>
      <c r="AU88" s="118" t="s">
        <v>68</v>
      </c>
      <c r="AY88" s="112" t="s">
        <v>136</v>
      </c>
      <c r="BK88" s="119">
        <f>BK89</f>
        <v>0</v>
      </c>
    </row>
    <row r="89" spans="2:65" s="10" customFormat="1" ht="22.8" customHeight="1">
      <c r="B89" s="111"/>
      <c r="D89" s="112" t="s">
        <v>67</v>
      </c>
      <c r="E89" s="152" t="s">
        <v>75</v>
      </c>
      <c r="F89" s="152" t="s">
        <v>135</v>
      </c>
      <c r="J89" s="153">
        <f>BK89</f>
        <v>0</v>
      </c>
      <c r="L89" s="111"/>
      <c r="M89" s="115"/>
      <c r="P89" s="116">
        <f>SUM(P90:P93)</f>
        <v>0</v>
      </c>
      <c r="R89" s="116">
        <f>SUM(R90:R93)</f>
        <v>0</v>
      </c>
      <c r="T89" s="117">
        <f>SUM(T90:T93)</f>
        <v>0</v>
      </c>
      <c r="AR89" s="112" t="s">
        <v>75</v>
      </c>
      <c r="AT89" s="118" t="s">
        <v>67</v>
      </c>
      <c r="AU89" s="118" t="s">
        <v>75</v>
      </c>
      <c r="AY89" s="112" t="s">
        <v>136</v>
      </c>
      <c r="BK89" s="119">
        <f>SUM(BK90:BK93)</f>
        <v>0</v>
      </c>
    </row>
    <row r="90" spans="2:65" s="1" customFormat="1" ht="33" customHeight="1">
      <c r="B90" s="120"/>
      <c r="C90" s="121" t="s">
        <v>75</v>
      </c>
      <c r="D90" s="121" t="s">
        <v>137</v>
      </c>
      <c r="E90" s="122" t="s">
        <v>691</v>
      </c>
      <c r="F90" s="123" t="s">
        <v>692</v>
      </c>
      <c r="G90" s="124" t="s">
        <v>427</v>
      </c>
      <c r="H90" s="125">
        <v>6247.89</v>
      </c>
      <c r="I90" s="126"/>
      <c r="J90" s="126">
        <f>ROUND(I90*H90,2)</f>
        <v>0</v>
      </c>
      <c r="K90" s="123"/>
      <c r="L90" s="28"/>
      <c r="M90" s="127" t="s">
        <v>3</v>
      </c>
      <c r="N90" s="128" t="s">
        <v>39</v>
      </c>
      <c r="O90" s="129">
        <v>0</v>
      </c>
      <c r="P90" s="129">
        <f>O90*H90</f>
        <v>0</v>
      </c>
      <c r="Q90" s="129">
        <v>0</v>
      </c>
      <c r="R90" s="129">
        <f>Q90*H90</f>
        <v>0</v>
      </c>
      <c r="S90" s="129">
        <v>0</v>
      </c>
      <c r="T90" s="130">
        <f>S90*H90</f>
        <v>0</v>
      </c>
      <c r="AR90" s="131" t="s">
        <v>142</v>
      </c>
      <c r="AT90" s="131" t="s">
        <v>137</v>
      </c>
      <c r="AU90" s="131" t="s">
        <v>77</v>
      </c>
      <c r="AY90" s="16" t="s">
        <v>136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6" t="s">
        <v>75</v>
      </c>
      <c r="BK90" s="132">
        <f>ROUND(I90*H90,2)</f>
        <v>0</v>
      </c>
      <c r="BL90" s="16" t="s">
        <v>142</v>
      </c>
      <c r="BM90" s="131" t="s">
        <v>693</v>
      </c>
    </row>
    <row r="91" spans="2:65" s="1" customFormat="1" ht="28.8">
      <c r="B91" s="28"/>
      <c r="D91" s="133" t="s">
        <v>144</v>
      </c>
      <c r="F91" s="134" t="s">
        <v>694</v>
      </c>
      <c r="L91" s="28"/>
      <c r="M91" s="135"/>
      <c r="T91" s="49"/>
      <c r="AT91" s="16" t="s">
        <v>144</v>
      </c>
      <c r="AU91" s="16" t="s">
        <v>77</v>
      </c>
    </row>
    <row r="92" spans="2:65" s="1" customFormat="1">
      <c r="B92" s="28"/>
      <c r="D92" s="136" t="s">
        <v>146</v>
      </c>
      <c r="F92" s="137" t="s">
        <v>695</v>
      </c>
      <c r="L92" s="28"/>
      <c r="M92" s="135"/>
      <c r="T92" s="49"/>
      <c r="AT92" s="16" t="s">
        <v>146</v>
      </c>
      <c r="AU92" s="16" t="s">
        <v>77</v>
      </c>
    </row>
    <row r="93" spans="2:65" s="11" customFormat="1">
      <c r="B93" s="138"/>
      <c r="D93" s="133" t="s">
        <v>153</v>
      </c>
      <c r="E93" s="139" t="s">
        <v>3</v>
      </c>
      <c r="F93" s="140" t="s">
        <v>696</v>
      </c>
      <c r="H93" s="141">
        <v>6247.89</v>
      </c>
      <c r="L93" s="138"/>
      <c r="M93" s="144"/>
      <c r="N93" s="145"/>
      <c r="O93" s="145"/>
      <c r="P93" s="145"/>
      <c r="Q93" s="145"/>
      <c r="R93" s="145"/>
      <c r="S93" s="145"/>
      <c r="T93" s="146"/>
      <c r="AT93" s="139" t="s">
        <v>153</v>
      </c>
      <c r="AU93" s="139" t="s">
        <v>77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4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topLeftCell="A80" workbookViewId="0">
      <selection activeCell="I92" sqref="I92:I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697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698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699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ROUND(J89,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ROUND((SUM(BE89:BE125)),  2)</f>
        <v>0</v>
      </c>
      <c r="I35" s="89">
        <v>0.21</v>
      </c>
      <c r="J35" s="79">
        <f>ROUND(((SUM(BE89:BE125))*I35),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ROUND((SUM(BF89:BF125)),  2)</f>
        <v>0</v>
      </c>
      <c r="I36" s="89">
        <v>0.15</v>
      </c>
      <c r="J36" s="79">
        <f>ROUND(((SUM(BF89:BF125))*I36),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ROUND((SUM(BG89:BG125)),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ROUND((SUM(BH89:BH125)),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ROUND((SUM(BI89:BI125)),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697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301a - Přímé 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J89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J90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J91</f>
        <v>0</v>
      </c>
      <c r="L65" s="148"/>
    </row>
    <row r="66" spans="2:12" s="12" customFormat="1" ht="19.95" customHeight="1">
      <c r="B66" s="148"/>
      <c r="D66" s="149" t="s">
        <v>418</v>
      </c>
      <c r="E66" s="150"/>
      <c r="F66" s="150"/>
      <c r="G66" s="150"/>
      <c r="H66" s="150"/>
      <c r="I66" s="150"/>
      <c r="J66" s="151">
        <f>J103</f>
        <v>0</v>
      </c>
      <c r="L66" s="148"/>
    </row>
    <row r="67" spans="2:12" s="12" customFormat="1" ht="19.95" customHeight="1">
      <c r="B67" s="148"/>
      <c r="D67" s="149" t="s">
        <v>419</v>
      </c>
      <c r="E67" s="150"/>
      <c r="F67" s="150"/>
      <c r="G67" s="150"/>
      <c r="H67" s="150"/>
      <c r="I67" s="150"/>
      <c r="J67" s="151">
        <f>J122</f>
        <v>0</v>
      </c>
      <c r="L67" s="148"/>
    </row>
    <row r="68" spans="2:12" s="1" customFormat="1" ht="21.75" customHeight="1">
      <c r="B68" s="28"/>
      <c r="L68" s="28"/>
    </row>
    <row r="69" spans="2:12" s="1" customFormat="1" ht="6.9" customHeight="1"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28"/>
    </row>
    <row r="73" spans="2:12" s="1" customFormat="1" ht="6.9" customHeight="1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8"/>
    </row>
    <row r="74" spans="2:12" s="1" customFormat="1" ht="24.9" customHeight="1">
      <c r="B74" s="28"/>
      <c r="C74" s="20" t="s">
        <v>122</v>
      </c>
      <c r="L74" s="28"/>
    </row>
    <row r="75" spans="2:12" s="1" customFormat="1" ht="6.9" customHeight="1">
      <c r="B75" s="28"/>
      <c r="L75" s="28"/>
    </row>
    <row r="76" spans="2:12" s="1" customFormat="1" ht="12" customHeight="1">
      <c r="B76" s="28"/>
      <c r="C76" s="25" t="s">
        <v>15</v>
      </c>
      <c r="L76" s="28"/>
    </row>
    <row r="77" spans="2:12" s="1" customFormat="1" ht="16.5" customHeight="1">
      <c r="B77" s="28"/>
      <c r="E77" s="301" t="str">
        <f>E7</f>
        <v>Cyklostezka Šluknov - Fukov - III.etapa</v>
      </c>
      <c r="F77" s="302"/>
      <c r="G77" s="302"/>
      <c r="H77" s="302"/>
      <c r="L77" s="28"/>
    </row>
    <row r="78" spans="2:12" ht="12" customHeight="1">
      <c r="B78" s="19"/>
      <c r="C78" s="25" t="s">
        <v>113</v>
      </c>
      <c r="L78" s="19"/>
    </row>
    <row r="79" spans="2:12" s="1" customFormat="1" ht="16.5" customHeight="1">
      <c r="B79" s="28"/>
      <c r="E79" s="301" t="s">
        <v>697</v>
      </c>
      <c r="F79" s="300"/>
      <c r="G79" s="300"/>
      <c r="H79" s="300"/>
      <c r="L79" s="28"/>
    </row>
    <row r="80" spans="2:12" s="1" customFormat="1" ht="12" customHeight="1">
      <c r="B80" s="28"/>
      <c r="C80" s="25" t="s">
        <v>115</v>
      </c>
      <c r="L80" s="28"/>
    </row>
    <row r="81" spans="2:65" s="1" customFormat="1" ht="16.5" customHeight="1">
      <c r="B81" s="28"/>
      <c r="E81" s="268" t="str">
        <f>E11</f>
        <v>301a - Přímé výdaje</v>
      </c>
      <c r="F81" s="300"/>
      <c r="G81" s="300"/>
      <c r="H81" s="300"/>
      <c r="L81" s="28"/>
    </row>
    <row r="82" spans="2:65" s="1" customFormat="1" ht="6.9" customHeight="1">
      <c r="B82" s="28"/>
      <c r="L82" s="28"/>
    </row>
    <row r="83" spans="2:65" s="1" customFormat="1" ht="12" customHeight="1">
      <c r="B83" s="28"/>
      <c r="C83" s="25" t="s">
        <v>19</v>
      </c>
      <c r="F83" s="23" t="str">
        <f>F14</f>
        <v>Šluknov</v>
      </c>
      <c r="I83" s="25" t="s">
        <v>21</v>
      </c>
      <c r="J83" s="45" t="str">
        <f>IF(J14="","",J14)</f>
        <v>5. 9. 2023</v>
      </c>
      <c r="L83" s="28"/>
    </row>
    <row r="84" spans="2:65" s="1" customFormat="1" ht="6.9" customHeight="1">
      <c r="B84" s="28"/>
      <c r="L84" s="28"/>
    </row>
    <row r="85" spans="2:65" s="1" customFormat="1" ht="15.15" customHeight="1">
      <c r="B85" s="28"/>
      <c r="C85" s="25" t="s">
        <v>23</v>
      </c>
      <c r="F85" s="23" t="str">
        <f>E17</f>
        <v>Město Šluknov</v>
      </c>
      <c r="I85" s="25" t="s">
        <v>29</v>
      </c>
      <c r="J85" s="26" t="str">
        <f>E23</f>
        <v>VPH s.r.o.</v>
      </c>
      <c r="L85" s="28"/>
    </row>
    <row r="86" spans="2:65" s="1" customFormat="1" ht="15.15" customHeight="1">
      <c r="B86" s="28"/>
      <c r="C86" s="25" t="s">
        <v>27</v>
      </c>
      <c r="F86" s="23" t="str">
        <f>IF(E20="","",E20)</f>
        <v xml:space="preserve"> </v>
      </c>
      <c r="I86" s="25" t="s">
        <v>31</v>
      </c>
      <c r="J86" s="26" t="str">
        <f>E26</f>
        <v>ing.Žílová Helena</v>
      </c>
      <c r="L86" s="28"/>
    </row>
    <row r="87" spans="2:65" s="1" customFormat="1" ht="10.35" customHeight="1">
      <c r="B87" s="28"/>
      <c r="L87" s="28"/>
    </row>
    <row r="88" spans="2:65" s="9" customFormat="1" ht="29.25" customHeight="1">
      <c r="B88" s="103"/>
      <c r="C88" s="104" t="s">
        <v>123</v>
      </c>
      <c r="D88" s="105" t="s">
        <v>53</v>
      </c>
      <c r="E88" s="105" t="s">
        <v>49</v>
      </c>
      <c r="F88" s="105" t="s">
        <v>50</v>
      </c>
      <c r="G88" s="105" t="s">
        <v>124</v>
      </c>
      <c r="H88" s="105" t="s">
        <v>125</v>
      </c>
      <c r="I88" s="105" t="s">
        <v>126</v>
      </c>
      <c r="J88" s="105" t="s">
        <v>119</v>
      </c>
      <c r="K88" s="106" t="s">
        <v>127</v>
      </c>
      <c r="L88" s="103"/>
      <c r="M88" s="52" t="s">
        <v>3</v>
      </c>
      <c r="N88" s="53" t="s">
        <v>38</v>
      </c>
      <c r="O88" s="53" t="s">
        <v>128</v>
      </c>
      <c r="P88" s="53" t="s">
        <v>129</v>
      </c>
      <c r="Q88" s="53" t="s">
        <v>130</v>
      </c>
      <c r="R88" s="53" t="s">
        <v>131</v>
      </c>
      <c r="S88" s="53" t="s">
        <v>132</v>
      </c>
      <c r="T88" s="54" t="s">
        <v>133</v>
      </c>
    </row>
    <row r="89" spans="2:65" s="1" customFormat="1" ht="22.8" customHeight="1">
      <c r="B89" s="28"/>
      <c r="C89" s="57" t="s">
        <v>134</v>
      </c>
      <c r="J89" s="107">
        <f>BK89</f>
        <v>0</v>
      </c>
      <c r="L89" s="28"/>
      <c r="M89" s="55"/>
      <c r="N89" s="46"/>
      <c r="O89" s="46"/>
      <c r="P89" s="108">
        <f>P90</f>
        <v>71.342363999999989</v>
      </c>
      <c r="Q89" s="46"/>
      <c r="R89" s="108">
        <f>R90</f>
        <v>52.390416000000002</v>
      </c>
      <c r="S89" s="46"/>
      <c r="T89" s="109">
        <f>T90</f>
        <v>0</v>
      </c>
      <c r="AT89" s="16" t="s">
        <v>67</v>
      </c>
      <c r="AU89" s="16" t="s">
        <v>120</v>
      </c>
      <c r="BK89" s="110">
        <f>BK90</f>
        <v>0</v>
      </c>
    </row>
    <row r="90" spans="2:65" s="10" customFormat="1" ht="25.95" customHeight="1">
      <c r="B90" s="111"/>
      <c r="D90" s="112" t="s">
        <v>67</v>
      </c>
      <c r="E90" s="113" t="s">
        <v>422</v>
      </c>
      <c r="F90" s="113" t="s">
        <v>423</v>
      </c>
      <c r="J90" s="114">
        <f>BK90</f>
        <v>0</v>
      </c>
      <c r="L90" s="111"/>
      <c r="M90" s="115"/>
      <c r="P90" s="116">
        <f>P91+P103+P122</f>
        <v>71.342363999999989</v>
      </c>
      <c r="R90" s="116">
        <f>R91+R103+R122</f>
        <v>52.390416000000002</v>
      </c>
      <c r="T90" s="117">
        <f>T91+T103+T122</f>
        <v>0</v>
      </c>
      <c r="AR90" s="112" t="s">
        <v>75</v>
      </c>
      <c r="AT90" s="118" t="s">
        <v>67</v>
      </c>
      <c r="AU90" s="118" t="s">
        <v>68</v>
      </c>
      <c r="AY90" s="112" t="s">
        <v>136</v>
      </c>
      <c r="BK90" s="119">
        <f>BK91+BK103+BK122</f>
        <v>0</v>
      </c>
    </row>
    <row r="91" spans="2:65" s="10" customFormat="1" ht="22.8" customHeight="1">
      <c r="B91" s="111"/>
      <c r="D91" s="112" t="s">
        <v>67</v>
      </c>
      <c r="E91" s="152" t="s">
        <v>75</v>
      </c>
      <c r="F91" s="152" t="s">
        <v>135</v>
      </c>
      <c r="J91" s="153">
        <f>BK91</f>
        <v>0</v>
      </c>
      <c r="L91" s="111"/>
      <c r="M91" s="115"/>
      <c r="P91" s="116">
        <f>SUM(P92:P102)</f>
        <v>10.903999999999998</v>
      </c>
      <c r="R91" s="116">
        <f>SUM(R92:R102)</f>
        <v>0</v>
      </c>
      <c r="T91" s="117">
        <f>SUM(T92:T102)</f>
        <v>0</v>
      </c>
      <c r="AR91" s="112" t="s">
        <v>75</v>
      </c>
      <c r="AT91" s="118" t="s">
        <v>67</v>
      </c>
      <c r="AU91" s="118" t="s">
        <v>75</v>
      </c>
      <c r="AY91" s="112" t="s">
        <v>136</v>
      </c>
      <c r="BK91" s="119">
        <f>SUM(BK92:BK102)</f>
        <v>0</v>
      </c>
    </row>
    <row r="92" spans="2:65" s="1" customFormat="1" ht="33" customHeight="1">
      <c r="B92" s="120"/>
      <c r="C92" s="121" t="s">
        <v>75</v>
      </c>
      <c r="D92" s="121" t="s">
        <v>137</v>
      </c>
      <c r="E92" s="122" t="s">
        <v>700</v>
      </c>
      <c r="F92" s="123" t="s">
        <v>701</v>
      </c>
      <c r="G92" s="124" t="s">
        <v>432</v>
      </c>
      <c r="H92" s="125">
        <v>8</v>
      </c>
      <c r="I92" s="126"/>
      <c r="J92" s="126">
        <f>ROUND(I92*H92,2)</f>
        <v>0</v>
      </c>
      <c r="K92" s="123" t="s">
        <v>141</v>
      </c>
      <c r="L92" s="28"/>
      <c r="M92" s="127" t="s">
        <v>3</v>
      </c>
      <c r="N92" s="128" t="s">
        <v>39</v>
      </c>
      <c r="O92" s="129">
        <v>1.2669999999999999</v>
      </c>
      <c r="P92" s="129">
        <f>O92*H92</f>
        <v>10.135999999999999</v>
      </c>
      <c r="Q92" s="129">
        <v>0</v>
      </c>
      <c r="R92" s="129">
        <f>Q92*H92</f>
        <v>0</v>
      </c>
      <c r="S92" s="129">
        <v>0</v>
      </c>
      <c r="T92" s="130">
        <f>S92*H92</f>
        <v>0</v>
      </c>
      <c r="AR92" s="131" t="s">
        <v>142</v>
      </c>
      <c r="AT92" s="131" t="s">
        <v>137</v>
      </c>
      <c r="AU92" s="131" t="s">
        <v>77</v>
      </c>
      <c r="AY92" s="16" t="s">
        <v>136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6" t="s">
        <v>75</v>
      </c>
      <c r="BK92" s="132">
        <f>ROUND(I92*H92,2)</f>
        <v>0</v>
      </c>
      <c r="BL92" s="16" t="s">
        <v>142</v>
      </c>
      <c r="BM92" s="131" t="s">
        <v>702</v>
      </c>
    </row>
    <row r="93" spans="2:65" s="1" customFormat="1" ht="28.8">
      <c r="B93" s="28"/>
      <c r="D93" s="133" t="s">
        <v>144</v>
      </c>
      <c r="F93" s="134" t="s">
        <v>703</v>
      </c>
      <c r="L93" s="28"/>
      <c r="M93" s="135"/>
      <c r="T93" s="49"/>
      <c r="AT93" s="16" t="s">
        <v>144</v>
      </c>
      <c r="AU93" s="16" t="s">
        <v>77</v>
      </c>
    </row>
    <row r="94" spans="2:65" s="1" customFormat="1">
      <c r="B94" s="28"/>
      <c r="D94" s="136" t="s">
        <v>146</v>
      </c>
      <c r="F94" s="137" t="s">
        <v>704</v>
      </c>
      <c r="L94" s="28"/>
      <c r="M94" s="135"/>
      <c r="T94" s="49"/>
      <c r="AT94" s="16" t="s">
        <v>146</v>
      </c>
      <c r="AU94" s="16" t="s">
        <v>77</v>
      </c>
    </row>
    <row r="95" spans="2:65" s="11" customFormat="1">
      <c r="B95" s="138"/>
      <c r="D95" s="133" t="s">
        <v>153</v>
      </c>
      <c r="E95" s="139" t="s">
        <v>3</v>
      </c>
      <c r="F95" s="140" t="s">
        <v>705</v>
      </c>
      <c r="H95" s="141">
        <v>8</v>
      </c>
      <c r="L95" s="138"/>
      <c r="M95" s="142"/>
      <c r="T95" s="143"/>
      <c r="AT95" s="139" t="s">
        <v>153</v>
      </c>
      <c r="AU95" s="139" t="s">
        <v>77</v>
      </c>
      <c r="AV95" s="11" t="s">
        <v>77</v>
      </c>
      <c r="AW95" s="11" t="s">
        <v>30</v>
      </c>
      <c r="AX95" s="11" t="s">
        <v>75</v>
      </c>
      <c r="AY95" s="139" t="s">
        <v>136</v>
      </c>
    </row>
    <row r="96" spans="2:65" s="1" customFormat="1" ht="37.799999999999997" customHeight="1">
      <c r="B96" s="120"/>
      <c r="C96" s="121" t="s">
        <v>77</v>
      </c>
      <c r="D96" s="121" t="s">
        <v>137</v>
      </c>
      <c r="E96" s="122" t="s">
        <v>437</v>
      </c>
      <c r="F96" s="123" t="s">
        <v>438</v>
      </c>
      <c r="G96" s="124" t="s">
        <v>432</v>
      </c>
      <c r="H96" s="125">
        <v>8</v>
      </c>
      <c r="I96" s="126"/>
      <c r="J96" s="126">
        <f>ROUND(I96*H96,2)</f>
        <v>0</v>
      </c>
      <c r="K96" s="123" t="s">
        <v>141</v>
      </c>
      <c r="L96" s="28"/>
      <c r="M96" s="127" t="s">
        <v>3</v>
      </c>
      <c r="N96" s="128" t="s">
        <v>39</v>
      </c>
      <c r="O96" s="129">
        <v>8.6999999999999994E-2</v>
      </c>
      <c r="P96" s="129">
        <f>O96*H96</f>
        <v>0.69599999999999995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142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142</v>
      </c>
      <c r="BM96" s="131" t="s">
        <v>706</v>
      </c>
    </row>
    <row r="97" spans="2:65" s="1" customFormat="1" ht="38.4">
      <c r="B97" s="28"/>
      <c r="D97" s="133" t="s">
        <v>144</v>
      </c>
      <c r="F97" s="134" t="s">
        <v>440</v>
      </c>
      <c r="L97" s="28"/>
      <c r="M97" s="135"/>
      <c r="T97" s="49"/>
      <c r="AT97" s="16" t="s">
        <v>144</v>
      </c>
      <c r="AU97" s="16" t="s">
        <v>77</v>
      </c>
    </row>
    <row r="98" spans="2:65" s="1" customFormat="1">
      <c r="B98" s="28"/>
      <c r="D98" s="136" t="s">
        <v>146</v>
      </c>
      <c r="F98" s="137" t="s">
        <v>441</v>
      </c>
      <c r="L98" s="28"/>
      <c r="M98" s="135"/>
      <c r="T98" s="49"/>
      <c r="AT98" s="16" t="s">
        <v>146</v>
      </c>
      <c r="AU98" s="16" t="s">
        <v>77</v>
      </c>
    </row>
    <row r="99" spans="2:65" s="11" customFormat="1">
      <c r="B99" s="138"/>
      <c r="D99" s="133" t="s">
        <v>153</v>
      </c>
      <c r="E99" s="139" t="s">
        <v>3</v>
      </c>
      <c r="F99" s="140" t="s">
        <v>181</v>
      </c>
      <c r="H99" s="141">
        <v>8</v>
      </c>
      <c r="L99" s="138"/>
      <c r="M99" s="142"/>
      <c r="T99" s="143"/>
      <c r="AT99" s="139" t="s">
        <v>153</v>
      </c>
      <c r="AU99" s="139" t="s">
        <v>77</v>
      </c>
      <c r="AV99" s="11" t="s">
        <v>77</v>
      </c>
      <c r="AW99" s="11" t="s">
        <v>30</v>
      </c>
      <c r="AX99" s="11" t="s">
        <v>75</v>
      </c>
      <c r="AY99" s="139" t="s">
        <v>136</v>
      </c>
    </row>
    <row r="100" spans="2:65" s="1" customFormat="1" ht="16.5" customHeight="1">
      <c r="B100" s="120"/>
      <c r="C100" s="121" t="s">
        <v>155</v>
      </c>
      <c r="D100" s="121" t="s">
        <v>137</v>
      </c>
      <c r="E100" s="122" t="s">
        <v>451</v>
      </c>
      <c r="F100" s="123" t="s">
        <v>452</v>
      </c>
      <c r="G100" s="124" t="s">
        <v>432</v>
      </c>
      <c r="H100" s="125">
        <v>8</v>
      </c>
      <c r="I100" s="126"/>
      <c r="J100" s="126">
        <f>ROUND(I100*H100,2)</f>
        <v>0</v>
      </c>
      <c r="K100" s="123" t="s">
        <v>141</v>
      </c>
      <c r="L100" s="28"/>
      <c r="M100" s="127" t="s">
        <v>3</v>
      </c>
      <c r="N100" s="128" t="s">
        <v>39</v>
      </c>
      <c r="O100" s="129">
        <v>8.9999999999999993E-3</v>
      </c>
      <c r="P100" s="129">
        <f>O100*H100</f>
        <v>7.1999999999999995E-2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142</v>
      </c>
      <c r="AT100" s="131" t="s">
        <v>137</v>
      </c>
      <c r="AU100" s="131" t="s">
        <v>77</v>
      </c>
      <c r="AY100" s="16" t="s">
        <v>136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6" t="s">
        <v>75</v>
      </c>
      <c r="BK100" s="132">
        <f>ROUND(I100*H100,2)</f>
        <v>0</v>
      </c>
      <c r="BL100" s="16" t="s">
        <v>142</v>
      </c>
      <c r="BM100" s="131" t="s">
        <v>707</v>
      </c>
    </row>
    <row r="101" spans="2:65" s="1" customFormat="1" ht="19.2">
      <c r="B101" s="28"/>
      <c r="D101" s="133" t="s">
        <v>144</v>
      </c>
      <c r="F101" s="134" t="s">
        <v>454</v>
      </c>
      <c r="L101" s="28"/>
      <c r="M101" s="135"/>
      <c r="T101" s="49"/>
      <c r="AT101" s="16" t="s">
        <v>144</v>
      </c>
      <c r="AU101" s="16" t="s">
        <v>77</v>
      </c>
    </row>
    <row r="102" spans="2:65" s="1" customFormat="1">
      <c r="B102" s="28"/>
      <c r="D102" s="136" t="s">
        <v>146</v>
      </c>
      <c r="F102" s="137" t="s">
        <v>455</v>
      </c>
      <c r="L102" s="28"/>
      <c r="M102" s="135"/>
      <c r="T102" s="49"/>
      <c r="AT102" s="16" t="s">
        <v>146</v>
      </c>
      <c r="AU102" s="16" t="s">
        <v>77</v>
      </c>
    </row>
    <row r="103" spans="2:65" s="10" customFormat="1" ht="22.8" customHeight="1">
      <c r="B103" s="111"/>
      <c r="D103" s="112" t="s">
        <v>67</v>
      </c>
      <c r="E103" s="152" t="s">
        <v>187</v>
      </c>
      <c r="F103" s="152" t="s">
        <v>554</v>
      </c>
      <c r="J103" s="153">
        <f>BK103</f>
        <v>0</v>
      </c>
      <c r="L103" s="111"/>
      <c r="M103" s="115"/>
      <c r="P103" s="116">
        <f>SUM(P104:P121)</f>
        <v>58.676559999999995</v>
      </c>
      <c r="R103" s="116">
        <f>SUM(R104:R121)</f>
        <v>52.390416000000002</v>
      </c>
      <c r="T103" s="117">
        <f>SUM(T104:T121)</f>
        <v>0</v>
      </c>
      <c r="AR103" s="112" t="s">
        <v>75</v>
      </c>
      <c r="AT103" s="118" t="s">
        <v>67</v>
      </c>
      <c r="AU103" s="118" t="s">
        <v>75</v>
      </c>
      <c r="AY103" s="112" t="s">
        <v>136</v>
      </c>
      <c r="BK103" s="119">
        <f>SUM(BK104:BK121)</f>
        <v>0</v>
      </c>
    </row>
    <row r="104" spans="2:65" s="1" customFormat="1" ht="24.15" customHeight="1">
      <c r="B104" s="120"/>
      <c r="C104" s="121" t="s">
        <v>142</v>
      </c>
      <c r="D104" s="121" t="s">
        <v>137</v>
      </c>
      <c r="E104" s="122" t="s">
        <v>708</v>
      </c>
      <c r="F104" s="123" t="s">
        <v>709</v>
      </c>
      <c r="G104" s="124" t="s">
        <v>150</v>
      </c>
      <c r="H104" s="125">
        <v>2</v>
      </c>
      <c r="I104" s="126"/>
      <c r="J104" s="126">
        <f>ROUND(I104*H104,2)</f>
        <v>0</v>
      </c>
      <c r="K104" s="123" t="s">
        <v>141</v>
      </c>
      <c r="L104" s="28"/>
      <c r="M104" s="127" t="s">
        <v>3</v>
      </c>
      <c r="N104" s="128" t="s">
        <v>39</v>
      </c>
      <c r="O104" s="129">
        <v>15.048999999999999</v>
      </c>
      <c r="P104" s="129">
        <f>O104*H104</f>
        <v>30.097999999999999</v>
      </c>
      <c r="Q104" s="129">
        <v>14.14974</v>
      </c>
      <c r="R104" s="129">
        <f>Q104*H104</f>
        <v>28.299479999999999</v>
      </c>
      <c r="S104" s="129">
        <v>0</v>
      </c>
      <c r="T104" s="130">
        <f>S104*H104</f>
        <v>0</v>
      </c>
      <c r="AR104" s="131" t="s">
        <v>142</v>
      </c>
      <c r="AT104" s="131" t="s">
        <v>137</v>
      </c>
      <c r="AU104" s="131" t="s">
        <v>77</v>
      </c>
      <c r="AY104" s="16" t="s">
        <v>136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6" t="s">
        <v>75</v>
      </c>
      <c r="BK104" s="132">
        <f>ROUND(I104*H104,2)</f>
        <v>0</v>
      </c>
      <c r="BL104" s="16" t="s">
        <v>142</v>
      </c>
      <c r="BM104" s="131" t="s">
        <v>710</v>
      </c>
    </row>
    <row r="105" spans="2:65" s="1" customFormat="1" ht="19.2">
      <c r="B105" s="28"/>
      <c r="D105" s="133" t="s">
        <v>144</v>
      </c>
      <c r="F105" s="134" t="s">
        <v>711</v>
      </c>
      <c r="L105" s="28"/>
      <c r="M105" s="135"/>
      <c r="T105" s="49"/>
      <c r="AT105" s="16" t="s">
        <v>144</v>
      </c>
      <c r="AU105" s="16" t="s">
        <v>77</v>
      </c>
    </row>
    <row r="106" spans="2:65" s="1" customFormat="1">
      <c r="B106" s="28"/>
      <c r="D106" s="136" t="s">
        <v>146</v>
      </c>
      <c r="F106" s="137" t="s">
        <v>712</v>
      </c>
      <c r="L106" s="28"/>
      <c r="M106" s="135"/>
      <c r="T106" s="49"/>
      <c r="AT106" s="16" t="s">
        <v>146</v>
      </c>
      <c r="AU106" s="16" t="s">
        <v>77</v>
      </c>
    </row>
    <row r="107" spans="2:65" s="1" customFormat="1" ht="24.15" customHeight="1">
      <c r="B107" s="120"/>
      <c r="C107" s="121" t="s">
        <v>163</v>
      </c>
      <c r="D107" s="121" t="s">
        <v>137</v>
      </c>
      <c r="E107" s="122" t="s">
        <v>713</v>
      </c>
      <c r="F107" s="123" t="s">
        <v>714</v>
      </c>
      <c r="G107" s="124" t="s">
        <v>506</v>
      </c>
      <c r="H107" s="125">
        <v>7</v>
      </c>
      <c r="I107" s="126"/>
      <c r="J107" s="126">
        <f>ROUND(I107*H107,2)</f>
        <v>0</v>
      </c>
      <c r="K107" s="123" t="s">
        <v>141</v>
      </c>
      <c r="L107" s="28"/>
      <c r="M107" s="127" t="s">
        <v>3</v>
      </c>
      <c r="N107" s="128" t="s">
        <v>39</v>
      </c>
      <c r="O107" s="129">
        <v>1.948</v>
      </c>
      <c r="P107" s="129">
        <f>O107*H107</f>
        <v>13.635999999999999</v>
      </c>
      <c r="Q107" s="129">
        <v>0.88534999999999997</v>
      </c>
      <c r="R107" s="129">
        <f>Q107*H107</f>
        <v>6.1974499999999999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77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75</v>
      </c>
      <c r="BK107" s="132">
        <f>ROUND(I107*H107,2)</f>
        <v>0</v>
      </c>
      <c r="BL107" s="16" t="s">
        <v>142</v>
      </c>
      <c r="BM107" s="131" t="s">
        <v>715</v>
      </c>
    </row>
    <row r="108" spans="2:65" s="1" customFormat="1" ht="19.2">
      <c r="B108" s="28"/>
      <c r="D108" s="133" t="s">
        <v>144</v>
      </c>
      <c r="F108" s="134" t="s">
        <v>716</v>
      </c>
      <c r="L108" s="28"/>
      <c r="M108" s="135"/>
      <c r="T108" s="49"/>
      <c r="AT108" s="16" t="s">
        <v>144</v>
      </c>
      <c r="AU108" s="16" t="s">
        <v>77</v>
      </c>
    </row>
    <row r="109" spans="2:65" s="1" customFormat="1">
      <c r="B109" s="28"/>
      <c r="D109" s="136" t="s">
        <v>146</v>
      </c>
      <c r="F109" s="137" t="s">
        <v>717</v>
      </c>
      <c r="L109" s="28"/>
      <c r="M109" s="135"/>
      <c r="T109" s="49"/>
      <c r="AT109" s="16" t="s">
        <v>146</v>
      </c>
      <c r="AU109" s="16" t="s">
        <v>77</v>
      </c>
    </row>
    <row r="110" spans="2:65" s="1" customFormat="1" ht="16.5" customHeight="1">
      <c r="B110" s="120"/>
      <c r="C110" s="154" t="s">
        <v>169</v>
      </c>
      <c r="D110" s="154" t="s">
        <v>424</v>
      </c>
      <c r="E110" s="155" t="s">
        <v>718</v>
      </c>
      <c r="F110" s="156" t="s">
        <v>719</v>
      </c>
      <c r="G110" s="157" t="s">
        <v>506</v>
      </c>
      <c r="H110" s="158">
        <v>7.07</v>
      </c>
      <c r="I110" s="159"/>
      <c r="J110" s="159">
        <f>ROUND(I110*H110,2)</f>
        <v>0</v>
      </c>
      <c r="K110" s="156" t="s">
        <v>141</v>
      </c>
      <c r="L110" s="160"/>
      <c r="M110" s="161" t="s">
        <v>3</v>
      </c>
      <c r="N110" s="162" t="s">
        <v>39</v>
      </c>
      <c r="O110" s="129">
        <v>0</v>
      </c>
      <c r="P110" s="129">
        <f>O110*H110</f>
        <v>0</v>
      </c>
      <c r="Q110" s="129">
        <v>0.6</v>
      </c>
      <c r="R110" s="129">
        <f>Q110*H110</f>
        <v>4.242</v>
      </c>
      <c r="S110" s="129">
        <v>0</v>
      </c>
      <c r="T110" s="130">
        <f>S110*H110</f>
        <v>0</v>
      </c>
      <c r="AR110" s="131" t="s">
        <v>181</v>
      </c>
      <c r="AT110" s="131" t="s">
        <v>424</v>
      </c>
      <c r="AU110" s="131" t="s">
        <v>77</v>
      </c>
      <c r="AY110" s="16" t="s">
        <v>136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6" t="s">
        <v>75</v>
      </c>
      <c r="BK110" s="132">
        <f>ROUND(I110*H110,2)</f>
        <v>0</v>
      </c>
      <c r="BL110" s="16" t="s">
        <v>142</v>
      </c>
      <c r="BM110" s="131" t="s">
        <v>720</v>
      </c>
    </row>
    <row r="111" spans="2:65" s="1" customFormat="1">
      <c r="B111" s="28"/>
      <c r="D111" s="133" t="s">
        <v>144</v>
      </c>
      <c r="F111" s="134" t="s">
        <v>719</v>
      </c>
      <c r="L111" s="28"/>
      <c r="M111" s="135"/>
      <c r="T111" s="49"/>
      <c r="AT111" s="16" t="s">
        <v>144</v>
      </c>
      <c r="AU111" s="16" t="s">
        <v>77</v>
      </c>
    </row>
    <row r="112" spans="2:65" s="1" customFormat="1" ht="24.15" customHeight="1">
      <c r="B112" s="120"/>
      <c r="C112" s="121" t="s">
        <v>175</v>
      </c>
      <c r="D112" s="121" t="s">
        <v>137</v>
      </c>
      <c r="E112" s="122" t="s">
        <v>721</v>
      </c>
      <c r="F112" s="123" t="s">
        <v>722</v>
      </c>
      <c r="G112" s="124" t="s">
        <v>432</v>
      </c>
      <c r="H112" s="125">
        <v>2.2400000000000002</v>
      </c>
      <c r="I112" s="126"/>
      <c r="J112" s="126">
        <f>ROUND(I112*H112,2)</f>
        <v>0</v>
      </c>
      <c r="K112" s="123" t="s">
        <v>141</v>
      </c>
      <c r="L112" s="28"/>
      <c r="M112" s="127" t="s">
        <v>3</v>
      </c>
      <c r="N112" s="128" t="s">
        <v>39</v>
      </c>
      <c r="O112" s="129">
        <v>3.6440000000000001</v>
      </c>
      <c r="P112" s="129">
        <f>O112*H112</f>
        <v>8.1625600000000009</v>
      </c>
      <c r="Q112" s="129">
        <v>2.3113999999999999</v>
      </c>
      <c r="R112" s="129">
        <f>Q112*H112</f>
        <v>5.1775359999999999</v>
      </c>
      <c r="S112" s="129">
        <v>0</v>
      </c>
      <c r="T112" s="130">
        <f>S112*H112</f>
        <v>0</v>
      </c>
      <c r="AR112" s="131" t="s">
        <v>142</v>
      </c>
      <c r="AT112" s="131" t="s">
        <v>137</v>
      </c>
      <c r="AU112" s="131" t="s">
        <v>77</v>
      </c>
      <c r="AY112" s="16" t="s">
        <v>136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6" t="s">
        <v>75</v>
      </c>
      <c r="BK112" s="132">
        <f>ROUND(I112*H112,2)</f>
        <v>0</v>
      </c>
      <c r="BL112" s="16" t="s">
        <v>142</v>
      </c>
      <c r="BM112" s="131" t="s">
        <v>723</v>
      </c>
    </row>
    <row r="113" spans="2:65" s="1" customFormat="1" ht="19.2">
      <c r="B113" s="28"/>
      <c r="D113" s="133" t="s">
        <v>144</v>
      </c>
      <c r="F113" s="134" t="s">
        <v>724</v>
      </c>
      <c r="L113" s="28"/>
      <c r="M113" s="135"/>
      <c r="T113" s="49"/>
      <c r="AT113" s="16" t="s">
        <v>144</v>
      </c>
      <c r="AU113" s="16" t="s">
        <v>77</v>
      </c>
    </row>
    <row r="114" spans="2:65" s="1" customFormat="1">
      <c r="B114" s="28"/>
      <c r="D114" s="136" t="s">
        <v>146</v>
      </c>
      <c r="F114" s="137" t="s">
        <v>725</v>
      </c>
      <c r="L114" s="28"/>
      <c r="M114" s="135"/>
      <c r="T114" s="49"/>
      <c r="AT114" s="16" t="s">
        <v>146</v>
      </c>
      <c r="AU114" s="16" t="s">
        <v>77</v>
      </c>
    </row>
    <row r="115" spans="2:65" s="11" customFormat="1">
      <c r="B115" s="138"/>
      <c r="D115" s="133" t="s">
        <v>153</v>
      </c>
      <c r="E115" s="139" t="s">
        <v>3</v>
      </c>
      <c r="F115" s="140" t="s">
        <v>726</v>
      </c>
      <c r="H115" s="141">
        <v>2.2400000000000002</v>
      </c>
      <c r="L115" s="138"/>
      <c r="M115" s="142"/>
      <c r="T115" s="143"/>
      <c r="AT115" s="139" t="s">
        <v>153</v>
      </c>
      <c r="AU115" s="139" t="s">
        <v>77</v>
      </c>
      <c r="AV115" s="11" t="s">
        <v>77</v>
      </c>
      <c r="AW115" s="11" t="s">
        <v>30</v>
      </c>
      <c r="AX115" s="11" t="s">
        <v>75</v>
      </c>
      <c r="AY115" s="139" t="s">
        <v>136</v>
      </c>
    </row>
    <row r="116" spans="2:65" s="1" customFormat="1" ht="24.15" customHeight="1">
      <c r="B116" s="120"/>
      <c r="C116" s="121" t="s">
        <v>181</v>
      </c>
      <c r="D116" s="121" t="s">
        <v>137</v>
      </c>
      <c r="E116" s="122" t="s">
        <v>727</v>
      </c>
      <c r="F116" s="123" t="s">
        <v>728</v>
      </c>
      <c r="G116" s="124" t="s">
        <v>506</v>
      </c>
      <c r="H116" s="125">
        <v>15</v>
      </c>
      <c r="I116" s="126"/>
      <c r="J116" s="126">
        <f>ROUND(I116*H116,2)</f>
        <v>0</v>
      </c>
      <c r="K116" s="123" t="s">
        <v>141</v>
      </c>
      <c r="L116" s="28"/>
      <c r="M116" s="127" t="s">
        <v>3</v>
      </c>
      <c r="N116" s="128" t="s">
        <v>39</v>
      </c>
      <c r="O116" s="129">
        <v>0.45200000000000001</v>
      </c>
      <c r="P116" s="129">
        <f>O116*H116</f>
        <v>6.78</v>
      </c>
      <c r="Q116" s="129">
        <v>0.32252999999999998</v>
      </c>
      <c r="R116" s="129">
        <f>Q116*H116</f>
        <v>4.8379499999999993</v>
      </c>
      <c r="S116" s="129">
        <v>0</v>
      </c>
      <c r="T116" s="130">
        <f>S116*H116</f>
        <v>0</v>
      </c>
      <c r="AR116" s="131" t="s">
        <v>142</v>
      </c>
      <c r="AT116" s="131" t="s">
        <v>137</v>
      </c>
      <c r="AU116" s="131" t="s">
        <v>77</v>
      </c>
      <c r="AY116" s="16" t="s">
        <v>136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6" t="s">
        <v>75</v>
      </c>
      <c r="BK116" s="132">
        <f>ROUND(I116*H116,2)</f>
        <v>0</v>
      </c>
      <c r="BL116" s="16" t="s">
        <v>142</v>
      </c>
      <c r="BM116" s="131" t="s">
        <v>729</v>
      </c>
    </row>
    <row r="117" spans="2:65" s="1" customFormat="1" ht="38.4">
      <c r="B117" s="28"/>
      <c r="D117" s="133" t="s">
        <v>144</v>
      </c>
      <c r="F117" s="134" t="s">
        <v>730</v>
      </c>
      <c r="L117" s="28"/>
      <c r="M117" s="135"/>
      <c r="T117" s="49"/>
      <c r="AT117" s="16" t="s">
        <v>144</v>
      </c>
      <c r="AU117" s="16" t="s">
        <v>77</v>
      </c>
    </row>
    <row r="118" spans="2:65" s="1" customFormat="1">
      <c r="B118" s="28"/>
      <c r="D118" s="136" t="s">
        <v>146</v>
      </c>
      <c r="F118" s="137" t="s">
        <v>731</v>
      </c>
      <c r="L118" s="28"/>
      <c r="M118" s="135"/>
      <c r="T118" s="49"/>
      <c r="AT118" s="16" t="s">
        <v>146</v>
      </c>
      <c r="AU118" s="16" t="s">
        <v>77</v>
      </c>
    </row>
    <row r="119" spans="2:65" s="1" customFormat="1" ht="16.5" customHeight="1">
      <c r="B119" s="120"/>
      <c r="C119" s="154" t="s">
        <v>187</v>
      </c>
      <c r="D119" s="154" t="s">
        <v>424</v>
      </c>
      <c r="E119" s="155" t="s">
        <v>732</v>
      </c>
      <c r="F119" s="156" t="s">
        <v>733</v>
      </c>
      <c r="G119" s="157" t="s">
        <v>506</v>
      </c>
      <c r="H119" s="158">
        <v>15.15</v>
      </c>
      <c r="I119" s="159"/>
      <c r="J119" s="159">
        <f>ROUND(I119*H119,2)</f>
        <v>0</v>
      </c>
      <c r="K119" s="156" t="s">
        <v>141</v>
      </c>
      <c r="L119" s="160"/>
      <c r="M119" s="161" t="s">
        <v>3</v>
      </c>
      <c r="N119" s="162" t="s">
        <v>39</v>
      </c>
      <c r="O119" s="129">
        <v>0</v>
      </c>
      <c r="P119" s="129">
        <f>O119*H119</f>
        <v>0</v>
      </c>
      <c r="Q119" s="129">
        <v>0.24</v>
      </c>
      <c r="R119" s="129">
        <f>Q119*H119</f>
        <v>3.6360000000000001</v>
      </c>
      <c r="S119" s="129">
        <v>0</v>
      </c>
      <c r="T119" s="130">
        <f>S119*H119</f>
        <v>0</v>
      </c>
      <c r="AR119" s="131" t="s">
        <v>181</v>
      </c>
      <c r="AT119" s="131" t="s">
        <v>424</v>
      </c>
      <c r="AU119" s="131" t="s">
        <v>77</v>
      </c>
      <c r="AY119" s="16" t="s">
        <v>136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6" t="s">
        <v>75</v>
      </c>
      <c r="BK119" s="132">
        <f>ROUND(I119*H119,2)</f>
        <v>0</v>
      </c>
      <c r="BL119" s="16" t="s">
        <v>142</v>
      </c>
      <c r="BM119" s="131" t="s">
        <v>734</v>
      </c>
    </row>
    <row r="120" spans="2:65" s="1" customFormat="1">
      <c r="B120" s="28"/>
      <c r="D120" s="133" t="s">
        <v>144</v>
      </c>
      <c r="F120" s="134" t="s">
        <v>733</v>
      </c>
      <c r="L120" s="28"/>
      <c r="M120" s="135"/>
      <c r="T120" s="49"/>
      <c r="AT120" s="16" t="s">
        <v>144</v>
      </c>
      <c r="AU120" s="16" t="s">
        <v>77</v>
      </c>
    </row>
    <row r="121" spans="2:65" s="11" customFormat="1">
      <c r="B121" s="138"/>
      <c r="D121" s="133" t="s">
        <v>153</v>
      </c>
      <c r="E121" s="139" t="s">
        <v>3</v>
      </c>
      <c r="F121" s="140" t="s">
        <v>735</v>
      </c>
      <c r="H121" s="141">
        <v>15.15</v>
      </c>
      <c r="L121" s="138"/>
      <c r="M121" s="142"/>
      <c r="T121" s="143"/>
      <c r="AT121" s="139" t="s">
        <v>153</v>
      </c>
      <c r="AU121" s="139" t="s">
        <v>77</v>
      </c>
      <c r="AV121" s="11" t="s">
        <v>77</v>
      </c>
      <c r="AW121" s="11" t="s">
        <v>30</v>
      </c>
      <c r="AX121" s="11" t="s">
        <v>75</v>
      </c>
      <c r="AY121" s="139" t="s">
        <v>136</v>
      </c>
    </row>
    <row r="122" spans="2:65" s="10" customFormat="1" ht="22.8" customHeight="1">
      <c r="B122" s="111"/>
      <c r="D122" s="112" t="s">
        <v>67</v>
      </c>
      <c r="E122" s="152" t="s">
        <v>629</v>
      </c>
      <c r="F122" s="152" t="s">
        <v>630</v>
      </c>
      <c r="J122" s="153">
        <f>BK122</f>
        <v>0</v>
      </c>
      <c r="L122" s="111"/>
      <c r="M122" s="115"/>
      <c r="P122" s="116">
        <f>SUM(P123:P125)</f>
        <v>1.7618039999999999</v>
      </c>
      <c r="R122" s="116">
        <f>SUM(R123:R125)</f>
        <v>0</v>
      </c>
      <c r="T122" s="117">
        <f>SUM(T123:T125)</f>
        <v>0</v>
      </c>
      <c r="AR122" s="112" t="s">
        <v>75</v>
      </c>
      <c r="AT122" s="118" t="s">
        <v>67</v>
      </c>
      <c r="AU122" s="118" t="s">
        <v>75</v>
      </c>
      <c r="AY122" s="112" t="s">
        <v>136</v>
      </c>
      <c r="BK122" s="119">
        <f>SUM(BK123:BK125)</f>
        <v>0</v>
      </c>
    </row>
    <row r="123" spans="2:65" s="1" customFormat="1" ht="33" customHeight="1">
      <c r="B123" s="120"/>
      <c r="C123" s="121" t="s">
        <v>193</v>
      </c>
      <c r="D123" s="121" t="s">
        <v>137</v>
      </c>
      <c r="E123" s="122" t="s">
        <v>631</v>
      </c>
      <c r="F123" s="123" t="s">
        <v>632</v>
      </c>
      <c r="G123" s="124" t="s">
        <v>427</v>
      </c>
      <c r="H123" s="125">
        <v>26.693999999999999</v>
      </c>
      <c r="I123" s="126"/>
      <c r="J123" s="126">
        <f>ROUND(I123*H123,2)</f>
        <v>0</v>
      </c>
      <c r="K123" s="123" t="s">
        <v>141</v>
      </c>
      <c r="L123" s="28"/>
      <c r="M123" s="127" t="s">
        <v>3</v>
      </c>
      <c r="N123" s="128" t="s">
        <v>39</v>
      </c>
      <c r="O123" s="129">
        <v>6.6000000000000003E-2</v>
      </c>
      <c r="P123" s="129">
        <f>O123*H123</f>
        <v>1.7618039999999999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142</v>
      </c>
      <c r="AT123" s="131" t="s">
        <v>137</v>
      </c>
      <c r="AU123" s="131" t="s">
        <v>77</v>
      </c>
      <c r="AY123" s="16" t="s">
        <v>136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6" t="s">
        <v>75</v>
      </c>
      <c r="BK123" s="132">
        <f>ROUND(I123*H123,2)</f>
        <v>0</v>
      </c>
      <c r="BL123" s="16" t="s">
        <v>142</v>
      </c>
      <c r="BM123" s="131" t="s">
        <v>736</v>
      </c>
    </row>
    <row r="124" spans="2:65" s="1" customFormat="1" ht="28.8">
      <c r="B124" s="28"/>
      <c r="D124" s="133" t="s">
        <v>144</v>
      </c>
      <c r="F124" s="134" t="s">
        <v>634</v>
      </c>
      <c r="L124" s="28"/>
      <c r="M124" s="135"/>
      <c r="T124" s="49"/>
      <c r="AT124" s="16" t="s">
        <v>144</v>
      </c>
      <c r="AU124" s="16" t="s">
        <v>77</v>
      </c>
    </row>
    <row r="125" spans="2:65" s="1" customFormat="1">
      <c r="B125" s="28"/>
      <c r="D125" s="136" t="s">
        <v>146</v>
      </c>
      <c r="F125" s="137" t="s">
        <v>635</v>
      </c>
      <c r="L125" s="28"/>
      <c r="M125" s="169"/>
      <c r="N125" s="170"/>
      <c r="O125" s="170"/>
      <c r="P125" s="170"/>
      <c r="Q125" s="170"/>
      <c r="R125" s="170"/>
      <c r="S125" s="170"/>
      <c r="T125" s="171"/>
      <c r="AT125" s="16" t="s">
        <v>146</v>
      </c>
      <c r="AU125" s="16" t="s">
        <v>77</v>
      </c>
    </row>
    <row r="126" spans="2:65" s="1" customFormat="1" ht="6.9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8"/>
    </row>
  </sheetData>
  <autoFilter ref="C88:K125" xr:uid="{00000000-0009-0000-0000-000005000000}"/>
  <mergeCells count="11">
    <mergeCell ref="L2:V2"/>
    <mergeCell ref="E52:H52"/>
    <mergeCell ref="E54:H54"/>
    <mergeCell ref="E77:H77"/>
    <mergeCell ref="E79:H79"/>
    <mergeCell ref="E81:H81"/>
    <mergeCell ref="E7:H7"/>
    <mergeCell ref="E9:H9"/>
    <mergeCell ref="E11:H11"/>
    <mergeCell ref="E29:H29"/>
    <mergeCell ref="E50:H50"/>
  </mergeCells>
  <hyperlinks>
    <hyperlink ref="F94" r:id="rId1" xr:uid="{00000000-0004-0000-0500-000000000000}"/>
    <hyperlink ref="F98" r:id="rId2" xr:uid="{00000000-0004-0000-0500-000001000000}"/>
    <hyperlink ref="F102" r:id="rId3" xr:uid="{00000000-0004-0000-0500-000002000000}"/>
    <hyperlink ref="F106" r:id="rId4" xr:uid="{00000000-0004-0000-0500-000003000000}"/>
    <hyperlink ref="F109" r:id="rId5" xr:uid="{00000000-0004-0000-0500-000004000000}"/>
    <hyperlink ref="F114" r:id="rId6" xr:uid="{00000000-0004-0000-0500-000005000000}"/>
    <hyperlink ref="F118" r:id="rId7" xr:uid="{00000000-0004-0000-0500-000006000000}"/>
    <hyperlink ref="F125" r:id="rId8" xr:uid="{00000000-0004-0000-05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4"/>
  <sheetViews>
    <sheetView showGridLines="0" topLeftCell="A73" workbookViewId="0">
      <selection activeCell="I90" sqref="I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101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697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737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20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">
        <v>3</v>
      </c>
      <c r="L16" s="28"/>
    </row>
    <row r="17" spans="2:12" s="1" customFormat="1" ht="18" customHeight="1">
      <c r="B17" s="28"/>
      <c r="E17" s="23" t="s">
        <v>25</v>
      </c>
      <c r="I17" s="25" t="s">
        <v>26</v>
      </c>
      <c r="J17" s="23" t="s">
        <v>3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">
        <v>3</v>
      </c>
      <c r="L19" s="28"/>
    </row>
    <row r="20" spans="2:12" s="1" customFormat="1" ht="18" customHeight="1">
      <c r="B20" s="28"/>
      <c r="E20" s="23" t="s">
        <v>28</v>
      </c>
      <c r="I20" s="25" t="s">
        <v>26</v>
      </c>
      <c r="J20" s="23" t="s">
        <v>3</v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">
        <v>3</v>
      </c>
      <c r="L22" s="28"/>
    </row>
    <row r="23" spans="2:12" s="1" customFormat="1" ht="18" customHeight="1">
      <c r="B23" s="28"/>
      <c r="E23" s="23" t="s">
        <v>413</v>
      </c>
      <c r="I23" s="25" t="s">
        <v>26</v>
      </c>
      <c r="J23" s="23" t="s">
        <v>3</v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">
        <v>3</v>
      </c>
      <c r="L25" s="28"/>
    </row>
    <row r="26" spans="2:12" s="1" customFormat="1" ht="18" customHeight="1">
      <c r="B26" s="28"/>
      <c r="E26" s="23" t="s">
        <v>699</v>
      </c>
      <c r="I26" s="25" t="s">
        <v>26</v>
      </c>
      <c r="J26" s="23" t="s">
        <v>3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ROUND(J87,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ROUND((SUM(BE87:BE93)),  2)</f>
        <v>0</v>
      </c>
      <c r="I35" s="89">
        <v>0.21</v>
      </c>
      <c r="J35" s="79">
        <f>ROUND(((SUM(BE87:BE93))*I35),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ROUND((SUM(BF87:BF93)),  2)</f>
        <v>0</v>
      </c>
      <c r="I36" s="89">
        <v>0.15</v>
      </c>
      <c r="J36" s="79">
        <f>ROUND(((SUM(BF87:BF93))*I36),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ROUND((SUM(BG87:BG93)),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ROUND((SUM(BH87:BH93)),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ROUND((SUM(BI87:BI93)),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697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301b - Nepřímé náklady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>Šluknov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>VPH s.r.o.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>ing.Žílová Helena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J87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414</v>
      </c>
      <c r="E64" s="101"/>
      <c r="F64" s="101"/>
      <c r="G64" s="101"/>
      <c r="H64" s="101"/>
      <c r="I64" s="101"/>
      <c r="J64" s="102">
        <f>J88</f>
        <v>0</v>
      </c>
      <c r="L64" s="99"/>
    </row>
    <row r="65" spans="2:12" s="12" customFormat="1" ht="19.95" customHeight="1">
      <c r="B65" s="148"/>
      <c r="D65" s="149" t="s">
        <v>415</v>
      </c>
      <c r="E65" s="150"/>
      <c r="F65" s="150"/>
      <c r="G65" s="150"/>
      <c r="H65" s="150"/>
      <c r="I65" s="150"/>
      <c r="J65" s="151">
        <f>J89</f>
        <v>0</v>
      </c>
      <c r="L65" s="148"/>
    </row>
    <row r="66" spans="2:12" s="1" customFormat="1" ht="21.75" customHeight="1">
      <c r="B66" s="28"/>
      <c r="L66" s="28"/>
    </row>
    <row r="67" spans="2:12" s="1" customFormat="1" ht="6.9" customHeigh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28"/>
    </row>
    <row r="71" spans="2:12" s="1" customFormat="1" ht="6.9" customHeight="1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8"/>
    </row>
    <row r="72" spans="2:12" s="1" customFormat="1" ht="24.9" customHeight="1">
      <c r="B72" s="28"/>
      <c r="C72" s="20" t="s">
        <v>122</v>
      </c>
      <c r="L72" s="28"/>
    </row>
    <row r="73" spans="2:12" s="1" customFormat="1" ht="6.9" customHeight="1">
      <c r="B73" s="28"/>
      <c r="L73" s="28"/>
    </row>
    <row r="74" spans="2:12" s="1" customFormat="1" ht="12" customHeight="1">
      <c r="B74" s="28"/>
      <c r="C74" s="25" t="s">
        <v>15</v>
      </c>
      <c r="L74" s="28"/>
    </row>
    <row r="75" spans="2:12" s="1" customFormat="1" ht="16.5" customHeight="1">
      <c r="B75" s="28"/>
      <c r="E75" s="301" t="str">
        <f>E7</f>
        <v>Cyklostezka Šluknov - Fukov - III.etapa</v>
      </c>
      <c r="F75" s="302"/>
      <c r="G75" s="302"/>
      <c r="H75" s="302"/>
      <c r="L75" s="28"/>
    </row>
    <row r="76" spans="2:12" ht="12" customHeight="1">
      <c r="B76" s="19"/>
      <c r="C76" s="25" t="s">
        <v>113</v>
      </c>
      <c r="L76" s="19"/>
    </row>
    <row r="77" spans="2:12" s="1" customFormat="1" ht="16.5" customHeight="1">
      <c r="B77" s="28"/>
      <c r="E77" s="301" t="s">
        <v>697</v>
      </c>
      <c r="F77" s="300"/>
      <c r="G77" s="300"/>
      <c r="H77" s="300"/>
      <c r="L77" s="28"/>
    </row>
    <row r="78" spans="2:12" s="1" customFormat="1" ht="12" customHeight="1">
      <c r="B78" s="28"/>
      <c r="C78" s="25" t="s">
        <v>115</v>
      </c>
      <c r="L78" s="28"/>
    </row>
    <row r="79" spans="2:12" s="1" customFormat="1" ht="16.5" customHeight="1">
      <c r="B79" s="28"/>
      <c r="E79" s="268" t="str">
        <f>E11</f>
        <v>301b - Nepřímé náklady</v>
      </c>
      <c r="F79" s="300"/>
      <c r="G79" s="300"/>
      <c r="H79" s="300"/>
      <c r="L79" s="28"/>
    </row>
    <row r="80" spans="2:12" s="1" customFormat="1" ht="6.9" customHeight="1">
      <c r="B80" s="28"/>
      <c r="L80" s="28"/>
    </row>
    <row r="81" spans="2:65" s="1" customFormat="1" ht="12" customHeight="1">
      <c r="B81" s="28"/>
      <c r="C81" s="25" t="s">
        <v>19</v>
      </c>
      <c r="F81" s="23" t="str">
        <f>F14</f>
        <v>Šluknov</v>
      </c>
      <c r="I81" s="25" t="s">
        <v>21</v>
      </c>
      <c r="J81" s="45" t="str">
        <f>IF(J14="","",J14)</f>
        <v>5. 9. 2023</v>
      </c>
      <c r="L81" s="28"/>
    </row>
    <row r="82" spans="2:65" s="1" customFormat="1" ht="6.9" customHeight="1">
      <c r="B82" s="28"/>
      <c r="L82" s="28"/>
    </row>
    <row r="83" spans="2:65" s="1" customFormat="1" ht="15.15" customHeight="1">
      <c r="B83" s="28"/>
      <c r="C83" s="25" t="s">
        <v>23</v>
      </c>
      <c r="F83" s="23" t="str">
        <f>E17</f>
        <v>Město Šluknov</v>
      </c>
      <c r="I83" s="25" t="s">
        <v>29</v>
      </c>
      <c r="J83" s="26" t="str">
        <f>E23</f>
        <v>VPH s.r.o.</v>
      </c>
      <c r="L83" s="28"/>
    </row>
    <row r="84" spans="2:65" s="1" customFormat="1" ht="15.15" customHeight="1">
      <c r="B84" s="28"/>
      <c r="C84" s="25" t="s">
        <v>27</v>
      </c>
      <c r="F84" s="23" t="str">
        <f>IF(E20="","",E20)</f>
        <v xml:space="preserve"> </v>
      </c>
      <c r="I84" s="25" t="s">
        <v>31</v>
      </c>
      <c r="J84" s="26" t="str">
        <f>E26</f>
        <v>ing.Žílová Helena</v>
      </c>
      <c r="L84" s="28"/>
    </row>
    <row r="85" spans="2:65" s="1" customFormat="1" ht="10.35" customHeight="1">
      <c r="B85" s="28"/>
      <c r="L85" s="28"/>
    </row>
    <row r="86" spans="2:65" s="9" customFormat="1" ht="29.25" customHeight="1">
      <c r="B86" s="103"/>
      <c r="C86" s="104" t="s">
        <v>123</v>
      </c>
      <c r="D86" s="105" t="s">
        <v>53</v>
      </c>
      <c r="E86" s="105" t="s">
        <v>49</v>
      </c>
      <c r="F86" s="105" t="s">
        <v>50</v>
      </c>
      <c r="G86" s="105" t="s">
        <v>124</v>
      </c>
      <c r="H86" s="105" t="s">
        <v>125</v>
      </c>
      <c r="I86" s="105" t="s">
        <v>126</v>
      </c>
      <c r="J86" s="105" t="s">
        <v>119</v>
      </c>
      <c r="K86" s="106" t="s">
        <v>127</v>
      </c>
      <c r="L86" s="103"/>
      <c r="M86" s="52" t="s">
        <v>3</v>
      </c>
      <c r="N86" s="53" t="s">
        <v>38</v>
      </c>
      <c r="O86" s="53" t="s">
        <v>128</v>
      </c>
      <c r="P86" s="53" t="s">
        <v>129</v>
      </c>
      <c r="Q86" s="53" t="s">
        <v>130</v>
      </c>
      <c r="R86" s="53" t="s">
        <v>131</v>
      </c>
      <c r="S86" s="53" t="s">
        <v>132</v>
      </c>
      <c r="T86" s="54" t="s">
        <v>133</v>
      </c>
    </row>
    <row r="87" spans="2:65" s="1" customFormat="1" ht="22.8" customHeight="1">
      <c r="B87" s="28"/>
      <c r="C87" s="57" t="s">
        <v>134</v>
      </c>
      <c r="J87" s="107">
        <f>BK87</f>
        <v>0</v>
      </c>
      <c r="L87" s="28"/>
      <c r="M87" s="55"/>
      <c r="N87" s="46"/>
      <c r="O87" s="46"/>
      <c r="P87" s="108">
        <f>P88</f>
        <v>0</v>
      </c>
      <c r="Q87" s="46"/>
      <c r="R87" s="108">
        <f>R88</f>
        <v>0</v>
      </c>
      <c r="S87" s="46"/>
      <c r="T87" s="109">
        <f>T88</f>
        <v>0</v>
      </c>
      <c r="AT87" s="16" t="s">
        <v>67</v>
      </c>
      <c r="AU87" s="16" t="s">
        <v>120</v>
      </c>
      <c r="BK87" s="110">
        <f>BK88</f>
        <v>0</v>
      </c>
    </row>
    <row r="88" spans="2:65" s="10" customFormat="1" ht="25.95" customHeight="1">
      <c r="B88" s="111"/>
      <c r="D88" s="112" t="s">
        <v>67</v>
      </c>
      <c r="E88" s="113" t="s">
        <v>422</v>
      </c>
      <c r="F88" s="113" t="s">
        <v>423</v>
      </c>
      <c r="J88" s="114">
        <f>BK88</f>
        <v>0</v>
      </c>
      <c r="L88" s="111"/>
      <c r="M88" s="115"/>
      <c r="P88" s="116">
        <f>P89</f>
        <v>0</v>
      </c>
      <c r="R88" s="116">
        <f>R89</f>
        <v>0</v>
      </c>
      <c r="T88" s="117">
        <f>T89</f>
        <v>0</v>
      </c>
      <c r="AR88" s="112" t="s">
        <v>75</v>
      </c>
      <c r="AT88" s="118" t="s">
        <v>67</v>
      </c>
      <c r="AU88" s="118" t="s">
        <v>68</v>
      </c>
      <c r="AY88" s="112" t="s">
        <v>136</v>
      </c>
      <c r="BK88" s="119">
        <f>BK89</f>
        <v>0</v>
      </c>
    </row>
    <row r="89" spans="2:65" s="10" customFormat="1" ht="22.8" customHeight="1">
      <c r="B89" s="111"/>
      <c r="D89" s="112" t="s">
        <v>67</v>
      </c>
      <c r="E89" s="152" t="s">
        <v>75</v>
      </c>
      <c r="F89" s="152" t="s">
        <v>135</v>
      </c>
      <c r="J89" s="153">
        <f>BK89</f>
        <v>0</v>
      </c>
      <c r="L89" s="111"/>
      <c r="M89" s="115"/>
      <c r="P89" s="116">
        <f>SUM(P90:P93)</f>
        <v>0</v>
      </c>
      <c r="R89" s="116">
        <f>SUM(R90:R93)</f>
        <v>0</v>
      </c>
      <c r="T89" s="117">
        <f>SUM(T90:T93)</f>
        <v>0</v>
      </c>
      <c r="AR89" s="112" t="s">
        <v>75</v>
      </c>
      <c r="AT89" s="118" t="s">
        <v>67</v>
      </c>
      <c r="AU89" s="118" t="s">
        <v>75</v>
      </c>
      <c r="AY89" s="112" t="s">
        <v>136</v>
      </c>
      <c r="BK89" s="119">
        <f>SUM(BK90:BK93)</f>
        <v>0</v>
      </c>
    </row>
    <row r="90" spans="2:65" s="1" customFormat="1" ht="24.15" customHeight="1">
      <c r="B90" s="120"/>
      <c r="C90" s="121" t="s">
        <v>77</v>
      </c>
      <c r="D90" s="121" t="s">
        <v>137</v>
      </c>
      <c r="E90" s="122" t="s">
        <v>738</v>
      </c>
      <c r="F90" s="123" t="s">
        <v>739</v>
      </c>
      <c r="G90" s="124" t="s">
        <v>427</v>
      </c>
      <c r="H90" s="125">
        <v>13.2</v>
      </c>
      <c r="I90" s="126"/>
      <c r="J90" s="126">
        <f>ROUND(I90*H90,2)</f>
        <v>0</v>
      </c>
      <c r="K90" s="123" t="s">
        <v>141</v>
      </c>
      <c r="L90" s="28"/>
      <c r="M90" s="127" t="s">
        <v>3</v>
      </c>
      <c r="N90" s="128" t="s">
        <v>39</v>
      </c>
      <c r="O90" s="129">
        <v>0</v>
      </c>
      <c r="P90" s="129">
        <f>O90*H90</f>
        <v>0</v>
      </c>
      <c r="Q90" s="129">
        <v>0</v>
      </c>
      <c r="R90" s="129">
        <f>Q90*H90</f>
        <v>0</v>
      </c>
      <c r="S90" s="129">
        <v>0</v>
      </c>
      <c r="T90" s="130">
        <f>S90*H90</f>
        <v>0</v>
      </c>
      <c r="AR90" s="131" t="s">
        <v>142</v>
      </c>
      <c r="AT90" s="131" t="s">
        <v>137</v>
      </c>
      <c r="AU90" s="131" t="s">
        <v>77</v>
      </c>
      <c r="AY90" s="16" t="s">
        <v>136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6" t="s">
        <v>75</v>
      </c>
      <c r="BK90" s="132">
        <f>ROUND(I90*H90,2)</f>
        <v>0</v>
      </c>
      <c r="BL90" s="16" t="s">
        <v>142</v>
      </c>
      <c r="BM90" s="131" t="s">
        <v>740</v>
      </c>
    </row>
    <row r="91" spans="2:65" s="1" customFormat="1" ht="28.8">
      <c r="B91" s="28"/>
      <c r="D91" s="133" t="s">
        <v>144</v>
      </c>
      <c r="F91" s="134" t="s">
        <v>741</v>
      </c>
      <c r="L91" s="28"/>
      <c r="M91" s="135"/>
      <c r="T91" s="49"/>
      <c r="AT91" s="16" t="s">
        <v>144</v>
      </c>
      <c r="AU91" s="16" t="s">
        <v>77</v>
      </c>
    </row>
    <row r="92" spans="2:65" s="1" customFormat="1">
      <c r="B92" s="28"/>
      <c r="D92" s="136" t="s">
        <v>146</v>
      </c>
      <c r="F92" s="137" t="s">
        <v>742</v>
      </c>
      <c r="L92" s="28"/>
      <c r="M92" s="135"/>
      <c r="T92" s="49"/>
      <c r="AT92" s="16" t="s">
        <v>146</v>
      </c>
      <c r="AU92" s="16" t="s">
        <v>77</v>
      </c>
    </row>
    <row r="93" spans="2:65" s="11" customFormat="1">
      <c r="B93" s="138"/>
      <c r="D93" s="133" t="s">
        <v>153</v>
      </c>
      <c r="E93" s="139" t="s">
        <v>3</v>
      </c>
      <c r="F93" s="140" t="s">
        <v>743</v>
      </c>
      <c r="H93" s="141">
        <v>13.2</v>
      </c>
      <c r="L93" s="138"/>
      <c r="M93" s="144"/>
      <c r="N93" s="145"/>
      <c r="O93" s="145"/>
      <c r="P93" s="145"/>
      <c r="Q93" s="145"/>
      <c r="R93" s="145"/>
      <c r="S93" s="145"/>
      <c r="T93" s="146"/>
      <c r="AT93" s="139" t="s">
        <v>153</v>
      </c>
      <c r="AU93" s="139" t="s">
        <v>77</v>
      </c>
      <c r="AV93" s="11" t="s">
        <v>77</v>
      </c>
      <c r="AW93" s="11" t="s">
        <v>30</v>
      </c>
      <c r="AX93" s="11" t="s">
        <v>75</v>
      </c>
      <c r="AY93" s="139" t="s">
        <v>136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6:K93" xr:uid="{00000000-0009-0000-0000-000006000000}"/>
  <mergeCells count="11">
    <mergeCell ref="L2:V2"/>
    <mergeCell ref="E52:H52"/>
    <mergeCell ref="E54:H54"/>
    <mergeCell ref="E75:H75"/>
    <mergeCell ref="E77:H77"/>
    <mergeCell ref="E79:H79"/>
    <mergeCell ref="E7:H7"/>
    <mergeCell ref="E9:H9"/>
    <mergeCell ref="E11:H11"/>
    <mergeCell ref="E29:H29"/>
    <mergeCell ref="E50:H50"/>
  </mergeCells>
  <hyperlinks>
    <hyperlink ref="F92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8"/>
  <sheetViews>
    <sheetView showGridLines="0" topLeftCell="A76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107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744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745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5" t="str">
        <f>'Rekapitulace stavby'!E14</f>
        <v xml:space="preserve"> </v>
      </c>
      <c r="F20" s="275"/>
      <c r="G20" s="275"/>
      <c r="H20" s="275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744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05a - Přímévýdaje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746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747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748</v>
      </c>
      <c r="E66" s="150"/>
      <c r="F66" s="150"/>
      <c r="G66" s="150"/>
      <c r="H66" s="150"/>
      <c r="I66" s="150"/>
      <c r="J66" s="151">
        <f>J95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1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1" t="s">
        <v>744</v>
      </c>
      <c r="F78" s="300"/>
      <c r="G78" s="300"/>
      <c r="H78" s="300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8" t="str">
        <f>E11</f>
        <v>05a - Přímévýdaje</v>
      </c>
      <c r="F80" s="300"/>
      <c r="G80" s="300"/>
      <c r="H80" s="300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749</v>
      </c>
      <c r="J89" s="114">
        <f>BK89</f>
        <v>0</v>
      </c>
      <c r="L89" s="111"/>
      <c r="M89" s="115"/>
      <c r="P89" s="116">
        <f>P90+P95</f>
        <v>0</v>
      </c>
      <c r="R89" s="116">
        <f>R90+R95</f>
        <v>0</v>
      </c>
      <c r="T89" s="117">
        <f>T90+T95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BK90+BK95</f>
        <v>0</v>
      </c>
    </row>
    <row r="90" spans="2:65" s="10" customFormat="1" ht="22.8" customHeight="1">
      <c r="B90" s="111"/>
      <c r="D90" s="112" t="s">
        <v>67</v>
      </c>
      <c r="E90" s="152" t="s">
        <v>750</v>
      </c>
      <c r="F90" s="152" t="s">
        <v>751</v>
      </c>
      <c r="J90" s="153">
        <f>BK90</f>
        <v>0</v>
      </c>
      <c r="L90" s="111"/>
      <c r="M90" s="115"/>
      <c r="P90" s="116">
        <f>SUM(P91:P94)</f>
        <v>0</v>
      </c>
      <c r="R90" s="116">
        <f>SUM(R91:R94)</f>
        <v>0</v>
      </c>
      <c r="T90" s="117">
        <f>SUM(T91:T94)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SUM(BK91:BK94)</f>
        <v>0</v>
      </c>
    </row>
    <row r="91" spans="2:65" s="1" customFormat="1" ht="16.5" customHeight="1">
      <c r="B91" s="120"/>
      <c r="C91" s="121" t="s">
        <v>75</v>
      </c>
      <c r="D91" s="121" t="s">
        <v>137</v>
      </c>
      <c r="E91" s="122" t="s">
        <v>752</v>
      </c>
      <c r="F91" s="123" t="s">
        <v>753</v>
      </c>
      <c r="G91" s="124" t="s">
        <v>754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755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755</v>
      </c>
      <c r="BM91" s="131" t="s">
        <v>756</v>
      </c>
    </row>
    <row r="92" spans="2:65" s="1" customFormat="1">
      <c r="B92" s="28"/>
      <c r="D92" s="133" t="s">
        <v>144</v>
      </c>
      <c r="F92" s="134" t="s">
        <v>753</v>
      </c>
      <c r="L92" s="28"/>
      <c r="M92" s="135"/>
      <c r="T92" s="49"/>
      <c r="AT92" s="16" t="s">
        <v>144</v>
      </c>
      <c r="AU92" s="16" t="s">
        <v>77</v>
      </c>
    </row>
    <row r="93" spans="2:65" s="1" customFormat="1" ht="16.5" customHeight="1">
      <c r="B93" s="120"/>
      <c r="C93" s="121" t="s">
        <v>77</v>
      </c>
      <c r="D93" s="121" t="s">
        <v>137</v>
      </c>
      <c r="E93" s="122" t="s">
        <v>757</v>
      </c>
      <c r="F93" s="123" t="s">
        <v>758</v>
      </c>
      <c r="G93" s="124" t="s">
        <v>754</v>
      </c>
      <c r="H93" s="125">
        <v>1</v>
      </c>
      <c r="I93" s="126"/>
      <c r="J93" s="126">
        <f>ROUND(I93*H93,2)</f>
        <v>0</v>
      </c>
      <c r="K93" s="123" t="s">
        <v>3</v>
      </c>
      <c r="L93" s="28"/>
      <c r="M93" s="127" t="s">
        <v>3</v>
      </c>
      <c r="N93" s="128" t="s">
        <v>39</v>
      </c>
      <c r="O93" s="129">
        <v>0</v>
      </c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755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755</v>
      </c>
      <c r="BM93" s="131" t="s">
        <v>759</v>
      </c>
    </row>
    <row r="94" spans="2:65" s="1" customFormat="1">
      <c r="B94" s="28"/>
      <c r="D94" s="133" t="s">
        <v>144</v>
      </c>
      <c r="F94" s="134" t="s">
        <v>758</v>
      </c>
      <c r="L94" s="28"/>
      <c r="M94" s="135"/>
      <c r="T94" s="49"/>
      <c r="AT94" s="16" t="s">
        <v>144</v>
      </c>
      <c r="AU94" s="16" t="s">
        <v>77</v>
      </c>
    </row>
    <row r="95" spans="2:65" s="10" customFormat="1" ht="22.8" customHeight="1">
      <c r="B95" s="111"/>
      <c r="D95" s="112" t="s">
        <v>67</v>
      </c>
      <c r="E95" s="152" t="s">
        <v>760</v>
      </c>
      <c r="F95" s="152" t="s">
        <v>761</v>
      </c>
      <c r="J95" s="153">
        <f>BK95</f>
        <v>0</v>
      </c>
      <c r="L95" s="111"/>
      <c r="M95" s="115"/>
      <c r="P95" s="116">
        <f>SUM(P96:P97)</f>
        <v>0</v>
      </c>
      <c r="R95" s="116">
        <f>SUM(R96:R97)</f>
        <v>0</v>
      </c>
      <c r="T95" s="117">
        <f>SUM(T96:T97)</f>
        <v>0</v>
      </c>
      <c r="AR95" s="112" t="s">
        <v>163</v>
      </c>
      <c r="AT95" s="118" t="s">
        <v>67</v>
      </c>
      <c r="AU95" s="118" t="s">
        <v>75</v>
      </c>
      <c r="AY95" s="112" t="s">
        <v>136</v>
      </c>
      <c r="BK95" s="119">
        <f>SUM(BK96:BK97)</f>
        <v>0</v>
      </c>
    </row>
    <row r="96" spans="2:65" s="1" customFormat="1" ht="16.5" customHeight="1">
      <c r="B96" s="120"/>
      <c r="C96" s="121" t="s">
        <v>155</v>
      </c>
      <c r="D96" s="121" t="s">
        <v>137</v>
      </c>
      <c r="E96" s="122" t="s">
        <v>762</v>
      </c>
      <c r="F96" s="123" t="s">
        <v>763</v>
      </c>
      <c r="G96" s="124" t="s">
        <v>754</v>
      </c>
      <c r="H96" s="125">
        <v>1</v>
      </c>
      <c r="I96" s="126"/>
      <c r="J96" s="126">
        <f>ROUND(I96*H96,2)</f>
        <v>0</v>
      </c>
      <c r="K96" s="123" t="s">
        <v>3</v>
      </c>
      <c r="L96" s="28"/>
      <c r="M96" s="127" t="s">
        <v>3</v>
      </c>
      <c r="N96" s="128" t="s">
        <v>39</v>
      </c>
      <c r="O96" s="129">
        <v>0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755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755</v>
      </c>
      <c r="BM96" s="131" t="s">
        <v>764</v>
      </c>
    </row>
    <row r="97" spans="2:47" s="1" customFormat="1">
      <c r="B97" s="28"/>
      <c r="D97" s="133" t="s">
        <v>144</v>
      </c>
      <c r="F97" s="134" t="s">
        <v>763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144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4"/>
  <sheetViews>
    <sheetView showGridLines="0" topLeftCell="A88" workbookViewId="0">
      <selection activeCell="I91" sqref="I9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744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765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5" t="str">
        <f>'Rekapitulace stavby'!E14</f>
        <v xml:space="preserve"> </v>
      </c>
      <c r="F20" s="275"/>
      <c r="G20" s="275"/>
      <c r="H20" s="275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ROUND((SUM(BE88:BE93)),  2)</f>
        <v>0</v>
      </c>
      <c r="I35" s="89">
        <v>0.21</v>
      </c>
      <c r="J35" s="79">
        <f>ROUND(((SUM(BE88:BE93))*I35),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ROUND((SUM(BF88:BF93)),  2)</f>
        <v>0</v>
      </c>
      <c r="I36" s="89">
        <v>0.15</v>
      </c>
      <c r="J36" s="79">
        <f>ROUND(((SUM(BF88:BF93))*I36),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ROUND((SUM(BG88:BG93)),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ROUND((SUM(BH88:BH93)),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ROUND((SUM(BI88:BI93)),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744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05b - Přímé doprovodné výdaje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746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766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748</v>
      </c>
      <c r="E66" s="150"/>
      <c r="F66" s="150"/>
      <c r="G66" s="150"/>
      <c r="H66" s="150"/>
      <c r="I66" s="150"/>
      <c r="J66" s="151">
        <f>J93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1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1" t="s">
        <v>744</v>
      </c>
      <c r="F78" s="300"/>
      <c r="G78" s="300"/>
      <c r="H78" s="300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8" t="str">
        <f>E11</f>
        <v>05b - Přímé doprovodné výdaje</v>
      </c>
      <c r="F80" s="300"/>
      <c r="G80" s="300"/>
      <c r="H80" s="300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749</v>
      </c>
      <c r="J89" s="114">
        <f>BK89</f>
        <v>0</v>
      </c>
      <c r="L89" s="111"/>
      <c r="M89" s="115"/>
      <c r="P89" s="116">
        <f>P90+P93</f>
        <v>0</v>
      </c>
      <c r="R89" s="116">
        <f>R90+R93</f>
        <v>0</v>
      </c>
      <c r="T89" s="117">
        <f>T90+T93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BK90+BK93</f>
        <v>0</v>
      </c>
    </row>
    <row r="90" spans="2:65" s="10" customFormat="1" ht="22.8" customHeight="1">
      <c r="B90" s="111"/>
      <c r="D90" s="112" t="s">
        <v>67</v>
      </c>
      <c r="E90" s="152" t="s">
        <v>767</v>
      </c>
      <c r="F90" s="152" t="s">
        <v>768</v>
      </c>
      <c r="J90" s="153">
        <f>BK90</f>
        <v>0</v>
      </c>
      <c r="L90" s="111"/>
      <c r="M90" s="115"/>
      <c r="P90" s="116">
        <f>SUM(P91:P92)</f>
        <v>0</v>
      </c>
      <c r="R90" s="116">
        <f>SUM(R91:R92)</f>
        <v>0</v>
      </c>
      <c r="T90" s="117">
        <f>SUM(T91:T92)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SUM(BK91:BK92)</f>
        <v>0</v>
      </c>
    </row>
    <row r="91" spans="2:65" s="1" customFormat="1" ht="16.5" customHeight="1">
      <c r="B91" s="120"/>
      <c r="C91" s="121" t="s">
        <v>155</v>
      </c>
      <c r="D91" s="121" t="s">
        <v>137</v>
      </c>
      <c r="E91" s="122" t="s">
        <v>769</v>
      </c>
      <c r="F91" s="123" t="s">
        <v>770</v>
      </c>
      <c r="G91" s="124" t="s">
        <v>754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755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755</v>
      </c>
      <c r="BM91" s="131" t="s">
        <v>771</v>
      </c>
    </row>
    <row r="92" spans="2:65" s="1" customFormat="1">
      <c r="B92" s="28"/>
      <c r="D92" s="133" t="s">
        <v>144</v>
      </c>
      <c r="F92" s="134" t="s">
        <v>770</v>
      </c>
      <c r="L92" s="28"/>
      <c r="M92" s="135"/>
      <c r="T92" s="49"/>
      <c r="AT92" s="16" t="s">
        <v>144</v>
      </c>
      <c r="AU92" s="16" t="s">
        <v>77</v>
      </c>
    </row>
    <row r="93" spans="2:65" s="10" customFormat="1" ht="22.8" customHeight="1">
      <c r="B93" s="111"/>
      <c r="D93" s="112" t="s">
        <v>67</v>
      </c>
      <c r="E93" s="152" t="s">
        <v>760</v>
      </c>
      <c r="F93" s="152" t="s">
        <v>761</v>
      </c>
      <c r="J93" s="153">
        <f>BK93</f>
        <v>0</v>
      </c>
      <c r="L93" s="111"/>
      <c r="M93" s="172"/>
      <c r="N93" s="173"/>
      <c r="O93" s="173"/>
      <c r="P93" s="174">
        <v>0</v>
      </c>
      <c r="Q93" s="173"/>
      <c r="R93" s="174">
        <v>0</v>
      </c>
      <c r="S93" s="173"/>
      <c r="T93" s="175">
        <v>0</v>
      </c>
      <c r="AR93" s="112" t="s">
        <v>163</v>
      </c>
      <c r="AT93" s="118" t="s">
        <v>67</v>
      </c>
      <c r="AU93" s="118" t="s">
        <v>75</v>
      </c>
      <c r="AY93" s="112" t="s">
        <v>136</v>
      </c>
      <c r="BK93" s="119">
        <v>0</v>
      </c>
    </row>
    <row r="94" spans="2:65" s="1" customFormat="1" ht="6.9" customHeight="1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28"/>
    </row>
  </sheetData>
  <autoFilter ref="C87:K93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8"/>
  <sheetViews>
    <sheetView showGridLines="0" topLeftCell="A79" workbookViewId="0">
      <selection activeCell="I91" sqref="I91:I9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9" t="s">
        <v>6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111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2:46" ht="24.9" customHeight="1">
      <c r="B4" s="19"/>
      <c r="D4" s="20" t="s">
        <v>112</v>
      </c>
      <c r="L4" s="19"/>
      <c r="M4" s="86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301" t="str">
        <f>'Rekapitulace stavby'!K6</f>
        <v>Cyklostezka Šluknov - Fukov - III.etapa</v>
      </c>
      <c r="F7" s="302"/>
      <c r="G7" s="302"/>
      <c r="H7" s="302"/>
      <c r="L7" s="19"/>
    </row>
    <row r="8" spans="2:46" ht="12" customHeight="1">
      <c r="B8" s="19"/>
      <c r="D8" s="25" t="s">
        <v>113</v>
      </c>
      <c r="L8" s="19"/>
    </row>
    <row r="9" spans="2:46" s="1" customFormat="1" ht="16.5" customHeight="1">
      <c r="B9" s="28"/>
      <c r="E9" s="301" t="s">
        <v>744</v>
      </c>
      <c r="F9" s="300"/>
      <c r="G9" s="300"/>
      <c r="H9" s="300"/>
      <c r="L9" s="28"/>
    </row>
    <row r="10" spans="2:46" s="1" customFormat="1" ht="12" customHeight="1">
      <c r="B10" s="28"/>
      <c r="D10" s="25" t="s">
        <v>115</v>
      </c>
      <c r="L10" s="28"/>
    </row>
    <row r="11" spans="2:46" s="1" customFormat="1" ht="16.5" customHeight="1">
      <c r="B11" s="28"/>
      <c r="E11" s="268" t="s">
        <v>772</v>
      </c>
      <c r="F11" s="300"/>
      <c r="G11" s="300"/>
      <c r="H11" s="300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17</v>
      </c>
      <c r="F13" s="23" t="s">
        <v>3</v>
      </c>
      <c r="I13" s="25" t="s">
        <v>18</v>
      </c>
      <c r="J13" s="23" t="s">
        <v>3</v>
      </c>
      <c r="L13" s="28"/>
    </row>
    <row r="14" spans="2:46" s="1" customFormat="1" ht="12" customHeight="1">
      <c r="B14" s="28"/>
      <c r="D14" s="25" t="s">
        <v>19</v>
      </c>
      <c r="F14" s="23" t="s">
        <v>28</v>
      </c>
      <c r="I14" s="25" t="s">
        <v>21</v>
      </c>
      <c r="J14" s="45" t="str">
        <f>'Rekapitulace stavby'!AN8</f>
        <v>5. 9. 2023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23</v>
      </c>
      <c r="I16" s="25" t="s">
        <v>24</v>
      </c>
      <c r="J16" s="23" t="str">
        <f>IF('Rekapitulace stavby'!AN10="","",'Rekapitulace stavby'!AN10)</f>
        <v/>
      </c>
      <c r="L16" s="28"/>
    </row>
    <row r="17" spans="2:12" s="1" customFormat="1" ht="18" customHeight="1">
      <c r="B17" s="28"/>
      <c r="E17" s="23" t="str">
        <f>IF('Rekapitulace stavby'!E11="","",'Rekapitulace stavby'!E11)</f>
        <v>Město Šluknov</v>
      </c>
      <c r="I17" s="25" t="s">
        <v>26</v>
      </c>
      <c r="J17" s="23" t="str">
        <f>IF('Rekapitulace stavby'!AN11="","",'Rekapitulace stavby'!AN11)</f>
        <v/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27</v>
      </c>
      <c r="I19" s="25" t="s">
        <v>24</v>
      </c>
      <c r="J19" s="23" t="str">
        <f>'Rekapitulace stavby'!AN13</f>
        <v/>
      </c>
      <c r="L19" s="28"/>
    </row>
    <row r="20" spans="2:12" s="1" customFormat="1" ht="18" customHeight="1">
      <c r="B20" s="28"/>
      <c r="E20" s="275" t="str">
        <f>'Rekapitulace stavby'!E14</f>
        <v xml:space="preserve"> </v>
      </c>
      <c r="F20" s="275"/>
      <c r="G20" s="275"/>
      <c r="H20" s="275"/>
      <c r="I20" s="25" t="s">
        <v>26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29</v>
      </c>
      <c r="I22" s="25" t="s">
        <v>24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26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31</v>
      </c>
      <c r="I25" s="25" t="s">
        <v>24</v>
      </c>
      <c r="J25" s="23" t="str">
        <f>IF('Rekapitulace stavby'!AN19="","",'Rekapitulace stavby'!AN19)</f>
        <v/>
      </c>
      <c r="L25" s="28"/>
    </row>
    <row r="26" spans="2:12" s="1" customFormat="1" ht="18" customHeight="1">
      <c r="B26" s="28"/>
      <c r="E26" s="23" t="str">
        <f>IF('Rekapitulace stavby'!E20="","",'Rekapitulace stavby'!E20)</f>
        <v xml:space="preserve"> </v>
      </c>
      <c r="I26" s="25" t="s">
        <v>26</v>
      </c>
      <c r="J26" s="23" t="str">
        <f>IF('Rekapitulace stavby'!AN20="","",'Rekapitulace stavby'!AN20)</f>
        <v/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87"/>
      <c r="E29" s="278" t="s">
        <v>3</v>
      </c>
      <c r="F29" s="278"/>
      <c r="G29" s="278"/>
      <c r="H29" s="278"/>
      <c r="L29" s="87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25.35" customHeight="1">
      <c r="B32" s="28"/>
      <c r="D32" s="88" t="s">
        <v>34</v>
      </c>
      <c r="J32" s="59">
        <f>ROUND(J88, 2)</f>
        <v>0</v>
      </c>
      <c r="L32" s="28"/>
    </row>
    <row r="33" spans="2:12" s="1" customFormat="1" ht="6.9" customHeight="1">
      <c r="B33" s="28"/>
      <c r="D33" s="46"/>
      <c r="E33" s="46"/>
      <c r="F33" s="46"/>
      <c r="G33" s="46"/>
      <c r="H33" s="46"/>
      <c r="I33" s="46"/>
      <c r="J33" s="46"/>
      <c r="K33" s="46"/>
      <c r="L33" s="28"/>
    </row>
    <row r="34" spans="2:12" s="1" customFormat="1" ht="14.4" customHeight="1">
      <c r="B34" s="28"/>
      <c r="F34" s="31" t="s">
        <v>36</v>
      </c>
      <c r="I34" s="31" t="s">
        <v>35</v>
      </c>
      <c r="J34" s="31" t="s">
        <v>37</v>
      </c>
      <c r="L34" s="28"/>
    </row>
    <row r="35" spans="2:12" s="1" customFormat="1" ht="14.4" customHeight="1">
      <c r="B35" s="28"/>
      <c r="D35" s="48" t="s">
        <v>38</v>
      </c>
      <c r="E35" s="25" t="s">
        <v>39</v>
      </c>
      <c r="F35" s="79">
        <f>ROUND((SUM(BE88:BE97)),  2)</f>
        <v>0</v>
      </c>
      <c r="I35" s="89">
        <v>0.21</v>
      </c>
      <c r="J35" s="79">
        <f>ROUND(((SUM(BE88:BE97))*I35),  2)</f>
        <v>0</v>
      </c>
      <c r="L35" s="28"/>
    </row>
    <row r="36" spans="2:12" s="1" customFormat="1" ht="14.4" customHeight="1">
      <c r="B36" s="28"/>
      <c r="E36" s="25" t="s">
        <v>40</v>
      </c>
      <c r="F36" s="79">
        <f>ROUND((SUM(BF88:BF97)),  2)</f>
        <v>0</v>
      </c>
      <c r="I36" s="89">
        <v>0.15</v>
      </c>
      <c r="J36" s="79">
        <f>ROUND(((SUM(BF88:BF97))*I36),  2)</f>
        <v>0</v>
      </c>
      <c r="L36" s="28"/>
    </row>
    <row r="37" spans="2:12" s="1" customFormat="1" ht="14.4" hidden="1" customHeight="1">
      <c r="B37" s="28"/>
      <c r="E37" s="25" t="s">
        <v>41</v>
      </c>
      <c r="F37" s="79">
        <f>ROUND((SUM(BG88:BG97)),  2)</f>
        <v>0</v>
      </c>
      <c r="I37" s="89">
        <v>0.21</v>
      </c>
      <c r="J37" s="79">
        <f>0</f>
        <v>0</v>
      </c>
      <c r="L37" s="28"/>
    </row>
    <row r="38" spans="2:12" s="1" customFormat="1" ht="14.4" hidden="1" customHeight="1">
      <c r="B38" s="28"/>
      <c r="E38" s="25" t="s">
        <v>42</v>
      </c>
      <c r="F38" s="79">
        <f>ROUND((SUM(BH88:BH97)),  2)</f>
        <v>0</v>
      </c>
      <c r="I38" s="89">
        <v>0.15</v>
      </c>
      <c r="J38" s="79">
        <f>0</f>
        <v>0</v>
      </c>
      <c r="L38" s="28"/>
    </row>
    <row r="39" spans="2:12" s="1" customFormat="1" ht="14.4" hidden="1" customHeight="1">
      <c r="B39" s="28"/>
      <c r="E39" s="25" t="s">
        <v>43</v>
      </c>
      <c r="F39" s="79">
        <f>ROUND((SUM(BI88:BI97)),  2)</f>
        <v>0</v>
      </c>
      <c r="I39" s="89">
        <v>0</v>
      </c>
      <c r="J39" s="79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0"/>
      <c r="D41" s="91" t="s">
        <v>44</v>
      </c>
      <c r="E41" s="50"/>
      <c r="F41" s="50"/>
      <c r="G41" s="92" t="s">
        <v>45</v>
      </c>
      <c r="H41" s="93" t="s">
        <v>46</v>
      </c>
      <c r="I41" s="50"/>
      <c r="J41" s="94">
        <f>SUM(J32:J39)</f>
        <v>0</v>
      </c>
      <c r="K41" s="95"/>
      <c r="L41" s="28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8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8"/>
    </row>
    <row r="47" spans="2:12" s="1" customFormat="1" ht="24.9" customHeight="1">
      <c r="B47" s="28"/>
      <c r="C47" s="20" t="s">
        <v>117</v>
      </c>
      <c r="L47" s="28"/>
    </row>
    <row r="48" spans="2:12" s="1" customFormat="1" ht="6.9" customHeight="1">
      <c r="B48" s="28"/>
      <c r="L48" s="28"/>
    </row>
    <row r="49" spans="2:47" s="1" customFormat="1" ht="12" customHeight="1">
      <c r="B49" s="28"/>
      <c r="C49" s="25" t="s">
        <v>15</v>
      </c>
      <c r="L49" s="28"/>
    </row>
    <row r="50" spans="2:47" s="1" customFormat="1" ht="16.5" customHeight="1">
      <c r="B50" s="28"/>
      <c r="E50" s="301" t="str">
        <f>E7</f>
        <v>Cyklostezka Šluknov - Fukov - III.etapa</v>
      </c>
      <c r="F50" s="302"/>
      <c r="G50" s="302"/>
      <c r="H50" s="302"/>
      <c r="L50" s="28"/>
    </row>
    <row r="51" spans="2:47" ht="12" customHeight="1">
      <c r="B51" s="19"/>
      <c r="C51" s="25" t="s">
        <v>113</v>
      </c>
      <c r="L51" s="19"/>
    </row>
    <row r="52" spans="2:47" s="1" customFormat="1" ht="16.5" customHeight="1">
      <c r="B52" s="28"/>
      <c r="E52" s="301" t="s">
        <v>744</v>
      </c>
      <c r="F52" s="300"/>
      <c r="G52" s="300"/>
      <c r="H52" s="300"/>
      <c r="L52" s="28"/>
    </row>
    <row r="53" spans="2:47" s="1" customFormat="1" ht="12" customHeight="1">
      <c r="B53" s="28"/>
      <c r="C53" s="25" t="s">
        <v>115</v>
      </c>
      <c r="L53" s="28"/>
    </row>
    <row r="54" spans="2:47" s="1" customFormat="1" ht="16.5" customHeight="1">
      <c r="B54" s="28"/>
      <c r="E54" s="268" t="str">
        <f>E11</f>
        <v>05c - Nepřímé náklady</v>
      </c>
      <c r="F54" s="300"/>
      <c r="G54" s="300"/>
      <c r="H54" s="300"/>
      <c r="L54" s="28"/>
    </row>
    <row r="55" spans="2:47" s="1" customFormat="1" ht="6.9" customHeight="1">
      <c r="B55" s="28"/>
      <c r="L55" s="28"/>
    </row>
    <row r="56" spans="2:47" s="1" customFormat="1" ht="12" customHeight="1">
      <c r="B56" s="28"/>
      <c r="C56" s="25" t="s">
        <v>19</v>
      </c>
      <c r="F56" s="23" t="str">
        <f>F14</f>
        <v xml:space="preserve"> </v>
      </c>
      <c r="I56" s="25" t="s">
        <v>21</v>
      </c>
      <c r="J56" s="45" t="str">
        <f>IF(J14="","",J14)</f>
        <v>5. 9. 2023</v>
      </c>
      <c r="L56" s="28"/>
    </row>
    <row r="57" spans="2:47" s="1" customFormat="1" ht="6.9" customHeight="1">
      <c r="B57" s="28"/>
      <c r="L57" s="28"/>
    </row>
    <row r="58" spans="2:47" s="1" customFormat="1" ht="15.15" customHeight="1">
      <c r="B58" s="28"/>
      <c r="C58" s="25" t="s">
        <v>23</v>
      </c>
      <c r="F58" s="23" t="str">
        <f>E17</f>
        <v>Město Šluknov</v>
      </c>
      <c r="I58" s="25" t="s">
        <v>29</v>
      </c>
      <c r="J58" s="26" t="str">
        <f>E23</f>
        <v xml:space="preserve"> </v>
      </c>
      <c r="L58" s="28"/>
    </row>
    <row r="59" spans="2:47" s="1" customFormat="1" ht="15.15" customHeight="1">
      <c r="B59" s="28"/>
      <c r="C59" s="25" t="s">
        <v>27</v>
      </c>
      <c r="F59" s="23" t="str">
        <f>IF(E20="","",E20)</f>
        <v xml:space="preserve"> </v>
      </c>
      <c r="I59" s="25" t="s">
        <v>31</v>
      </c>
      <c r="J59" s="26" t="str">
        <f>E26</f>
        <v xml:space="preserve"> </v>
      </c>
      <c r="L59" s="28"/>
    </row>
    <row r="60" spans="2:47" s="1" customFormat="1" ht="10.35" customHeight="1">
      <c r="B60" s="28"/>
      <c r="L60" s="28"/>
    </row>
    <row r="61" spans="2:47" s="1" customFormat="1" ht="29.25" customHeight="1">
      <c r="B61" s="28"/>
      <c r="C61" s="96" t="s">
        <v>118</v>
      </c>
      <c r="D61" s="90"/>
      <c r="E61" s="90"/>
      <c r="F61" s="90"/>
      <c r="G61" s="90"/>
      <c r="H61" s="90"/>
      <c r="I61" s="90"/>
      <c r="J61" s="97" t="s">
        <v>119</v>
      </c>
      <c r="K61" s="90"/>
      <c r="L61" s="28"/>
    </row>
    <row r="62" spans="2:47" s="1" customFormat="1" ht="10.35" customHeight="1">
      <c r="B62" s="28"/>
      <c r="L62" s="28"/>
    </row>
    <row r="63" spans="2:47" s="1" customFormat="1" ht="22.8" customHeight="1">
      <c r="B63" s="28"/>
      <c r="C63" s="98" t="s">
        <v>66</v>
      </c>
      <c r="J63" s="59">
        <f>J88</f>
        <v>0</v>
      </c>
      <c r="L63" s="28"/>
      <c r="AU63" s="16" t="s">
        <v>120</v>
      </c>
    </row>
    <row r="64" spans="2:47" s="8" customFormat="1" ht="24.9" customHeight="1">
      <c r="B64" s="99"/>
      <c r="D64" s="100" t="s">
        <v>746</v>
      </c>
      <c r="E64" s="101"/>
      <c r="F64" s="101"/>
      <c r="G64" s="101"/>
      <c r="H64" s="101"/>
      <c r="I64" s="101"/>
      <c r="J64" s="102">
        <f>J89</f>
        <v>0</v>
      </c>
      <c r="L64" s="99"/>
    </row>
    <row r="65" spans="2:12" s="12" customFormat="1" ht="19.95" customHeight="1">
      <c r="B65" s="148"/>
      <c r="D65" s="149" t="s">
        <v>747</v>
      </c>
      <c r="E65" s="150"/>
      <c r="F65" s="150"/>
      <c r="G65" s="150"/>
      <c r="H65" s="150"/>
      <c r="I65" s="150"/>
      <c r="J65" s="151">
        <f>J90</f>
        <v>0</v>
      </c>
      <c r="L65" s="148"/>
    </row>
    <row r="66" spans="2:12" s="12" customFormat="1" ht="19.95" customHeight="1">
      <c r="B66" s="148"/>
      <c r="D66" s="149" t="s">
        <v>766</v>
      </c>
      <c r="E66" s="150"/>
      <c r="F66" s="150"/>
      <c r="G66" s="150"/>
      <c r="H66" s="150"/>
      <c r="I66" s="150"/>
      <c r="J66" s="151">
        <f>J95</f>
        <v>0</v>
      </c>
      <c r="L66" s="148"/>
    </row>
    <row r="67" spans="2:12" s="1" customFormat="1" ht="21.75" customHeight="1">
      <c r="B67" s="28"/>
      <c r="L67" s="28"/>
    </row>
    <row r="68" spans="2:12" s="1" customFormat="1" ht="6.9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6.9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4.9" customHeight="1">
      <c r="B73" s="28"/>
      <c r="C73" s="20" t="s">
        <v>122</v>
      </c>
      <c r="L73" s="28"/>
    </row>
    <row r="74" spans="2:12" s="1" customFormat="1" ht="6.9" customHeight="1">
      <c r="B74" s="28"/>
      <c r="L74" s="28"/>
    </row>
    <row r="75" spans="2:12" s="1" customFormat="1" ht="12" customHeight="1">
      <c r="B75" s="28"/>
      <c r="C75" s="25" t="s">
        <v>15</v>
      </c>
      <c r="L75" s="28"/>
    </row>
    <row r="76" spans="2:12" s="1" customFormat="1" ht="16.5" customHeight="1">
      <c r="B76" s="28"/>
      <c r="E76" s="301" t="str">
        <f>E7</f>
        <v>Cyklostezka Šluknov - Fukov - III.etapa</v>
      </c>
      <c r="F76" s="302"/>
      <c r="G76" s="302"/>
      <c r="H76" s="302"/>
      <c r="L76" s="28"/>
    </row>
    <row r="77" spans="2:12" ht="12" customHeight="1">
      <c r="B77" s="19"/>
      <c r="C77" s="25" t="s">
        <v>113</v>
      </c>
      <c r="L77" s="19"/>
    </row>
    <row r="78" spans="2:12" s="1" customFormat="1" ht="16.5" customHeight="1">
      <c r="B78" s="28"/>
      <c r="E78" s="301" t="s">
        <v>744</v>
      </c>
      <c r="F78" s="300"/>
      <c r="G78" s="300"/>
      <c r="H78" s="300"/>
      <c r="L78" s="28"/>
    </row>
    <row r="79" spans="2:12" s="1" customFormat="1" ht="12" customHeight="1">
      <c r="B79" s="28"/>
      <c r="C79" s="25" t="s">
        <v>115</v>
      </c>
      <c r="L79" s="28"/>
    </row>
    <row r="80" spans="2:12" s="1" customFormat="1" ht="16.5" customHeight="1">
      <c r="B80" s="28"/>
      <c r="E80" s="268" t="str">
        <f>E11</f>
        <v>05c - Nepřímé náklady</v>
      </c>
      <c r="F80" s="300"/>
      <c r="G80" s="300"/>
      <c r="H80" s="300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F14</f>
        <v xml:space="preserve"> </v>
      </c>
      <c r="I82" s="25" t="s">
        <v>21</v>
      </c>
      <c r="J82" s="45" t="str">
        <f>IF(J14="","",J14)</f>
        <v>5. 9. 2023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E17</f>
        <v>Město Šluknov</v>
      </c>
      <c r="I84" s="25" t="s">
        <v>29</v>
      </c>
      <c r="J84" s="26" t="str">
        <f>E23</f>
        <v xml:space="preserve"> </v>
      </c>
      <c r="L84" s="28"/>
    </row>
    <row r="85" spans="2:65" s="1" customFormat="1" ht="15.15" customHeight="1">
      <c r="B85" s="28"/>
      <c r="C85" s="25" t="s">
        <v>27</v>
      </c>
      <c r="F85" s="23" t="str">
        <f>IF(E20="","",E20)</f>
        <v xml:space="preserve"> </v>
      </c>
      <c r="I85" s="25" t="s">
        <v>31</v>
      </c>
      <c r="J85" s="26" t="str">
        <f>E26</f>
        <v xml:space="preserve"> </v>
      </c>
      <c r="L85" s="28"/>
    </row>
    <row r="86" spans="2:65" s="1" customFormat="1" ht="10.35" customHeight="1">
      <c r="B86" s="28"/>
      <c r="L86" s="28"/>
    </row>
    <row r="87" spans="2:65" s="9" customFormat="1" ht="29.25" customHeight="1">
      <c r="B87" s="103"/>
      <c r="C87" s="104" t="s">
        <v>123</v>
      </c>
      <c r="D87" s="105" t="s">
        <v>53</v>
      </c>
      <c r="E87" s="105" t="s">
        <v>49</v>
      </c>
      <c r="F87" s="105" t="s">
        <v>50</v>
      </c>
      <c r="G87" s="105" t="s">
        <v>124</v>
      </c>
      <c r="H87" s="105" t="s">
        <v>125</v>
      </c>
      <c r="I87" s="105" t="s">
        <v>126</v>
      </c>
      <c r="J87" s="105" t="s">
        <v>119</v>
      </c>
      <c r="K87" s="106" t="s">
        <v>127</v>
      </c>
      <c r="L87" s="103"/>
      <c r="M87" s="52" t="s">
        <v>3</v>
      </c>
      <c r="N87" s="53" t="s">
        <v>38</v>
      </c>
      <c r="O87" s="53" t="s">
        <v>128</v>
      </c>
      <c r="P87" s="53" t="s">
        <v>129</v>
      </c>
      <c r="Q87" s="53" t="s">
        <v>130</v>
      </c>
      <c r="R87" s="53" t="s">
        <v>131</v>
      </c>
      <c r="S87" s="53" t="s">
        <v>132</v>
      </c>
      <c r="T87" s="54" t="s">
        <v>133</v>
      </c>
    </row>
    <row r="88" spans="2:65" s="1" customFormat="1" ht="22.8" customHeight="1">
      <c r="B88" s="28"/>
      <c r="C88" s="57" t="s">
        <v>134</v>
      </c>
      <c r="J88" s="107">
        <f>BK88</f>
        <v>0</v>
      </c>
      <c r="L88" s="28"/>
      <c r="M88" s="55"/>
      <c r="N88" s="46"/>
      <c r="O88" s="46"/>
      <c r="P88" s="108">
        <f>P89</f>
        <v>0</v>
      </c>
      <c r="Q88" s="46"/>
      <c r="R88" s="108">
        <f>R89</f>
        <v>0</v>
      </c>
      <c r="S88" s="46"/>
      <c r="T88" s="109">
        <f>T89</f>
        <v>0</v>
      </c>
      <c r="AT88" s="16" t="s">
        <v>67</v>
      </c>
      <c r="AU88" s="16" t="s">
        <v>120</v>
      </c>
      <c r="BK88" s="110">
        <f>BK89</f>
        <v>0</v>
      </c>
    </row>
    <row r="89" spans="2:65" s="10" customFormat="1" ht="25.95" customHeight="1">
      <c r="B89" s="111"/>
      <c r="D89" s="112" t="s">
        <v>67</v>
      </c>
      <c r="E89" s="113" t="s">
        <v>103</v>
      </c>
      <c r="F89" s="113" t="s">
        <v>749</v>
      </c>
      <c r="J89" s="114">
        <f>BK89</f>
        <v>0</v>
      </c>
      <c r="L89" s="111"/>
      <c r="M89" s="115"/>
      <c r="P89" s="116">
        <f>P90+P95</f>
        <v>0</v>
      </c>
      <c r="R89" s="116">
        <f>R90+R95</f>
        <v>0</v>
      </c>
      <c r="T89" s="117">
        <f>T90+T95</f>
        <v>0</v>
      </c>
      <c r="AR89" s="112" t="s">
        <v>163</v>
      </c>
      <c r="AT89" s="118" t="s">
        <v>67</v>
      </c>
      <c r="AU89" s="118" t="s">
        <v>68</v>
      </c>
      <c r="AY89" s="112" t="s">
        <v>136</v>
      </c>
      <c r="BK89" s="119">
        <f>BK90+BK95</f>
        <v>0</v>
      </c>
    </row>
    <row r="90" spans="2:65" s="10" customFormat="1" ht="22.8" customHeight="1">
      <c r="B90" s="111"/>
      <c r="D90" s="112" t="s">
        <v>67</v>
      </c>
      <c r="E90" s="152" t="s">
        <v>750</v>
      </c>
      <c r="F90" s="152" t="s">
        <v>751</v>
      </c>
      <c r="J90" s="153">
        <f>BK90</f>
        <v>0</v>
      </c>
      <c r="L90" s="111"/>
      <c r="M90" s="115"/>
      <c r="P90" s="116">
        <f>SUM(P91:P94)</f>
        <v>0</v>
      </c>
      <c r="R90" s="116">
        <f>SUM(R91:R94)</f>
        <v>0</v>
      </c>
      <c r="T90" s="117">
        <f>SUM(T91:T94)</f>
        <v>0</v>
      </c>
      <c r="AR90" s="112" t="s">
        <v>163</v>
      </c>
      <c r="AT90" s="118" t="s">
        <v>67</v>
      </c>
      <c r="AU90" s="118" t="s">
        <v>75</v>
      </c>
      <c r="AY90" s="112" t="s">
        <v>136</v>
      </c>
      <c r="BK90" s="119">
        <f>SUM(BK91:BK94)</f>
        <v>0</v>
      </c>
    </row>
    <row r="91" spans="2:65" s="1" customFormat="1" ht="24.15" customHeight="1">
      <c r="B91" s="120"/>
      <c r="C91" s="121" t="s">
        <v>75</v>
      </c>
      <c r="D91" s="121" t="s">
        <v>137</v>
      </c>
      <c r="E91" s="122" t="s">
        <v>773</v>
      </c>
      <c r="F91" s="123" t="s">
        <v>774</v>
      </c>
      <c r="G91" s="124" t="s">
        <v>754</v>
      </c>
      <c r="H91" s="125">
        <v>1</v>
      </c>
      <c r="I91" s="126"/>
      <c r="J91" s="126">
        <f>ROUND(I91*H91,2)</f>
        <v>0</v>
      </c>
      <c r="K91" s="123" t="s">
        <v>3</v>
      </c>
      <c r="L91" s="28"/>
      <c r="M91" s="127" t="s">
        <v>3</v>
      </c>
      <c r="N91" s="128" t="s">
        <v>39</v>
      </c>
      <c r="O91" s="129">
        <v>0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755</v>
      </c>
      <c r="AT91" s="131" t="s">
        <v>137</v>
      </c>
      <c r="AU91" s="131" t="s">
        <v>77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75</v>
      </c>
      <c r="BK91" s="132">
        <f>ROUND(I91*H91,2)</f>
        <v>0</v>
      </c>
      <c r="BL91" s="16" t="s">
        <v>755</v>
      </c>
      <c r="BM91" s="131" t="s">
        <v>775</v>
      </c>
    </row>
    <row r="92" spans="2:65" s="1" customFormat="1" ht="19.2">
      <c r="B92" s="28"/>
      <c r="D92" s="133" t="s">
        <v>144</v>
      </c>
      <c r="F92" s="134" t="s">
        <v>774</v>
      </c>
      <c r="L92" s="28"/>
      <c r="M92" s="135"/>
      <c r="T92" s="49"/>
      <c r="AT92" s="16" t="s">
        <v>144</v>
      </c>
      <c r="AU92" s="16" t="s">
        <v>77</v>
      </c>
    </row>
    <row r="93" spans="2:65" s="1" customFormat="1" ht="16.5" customHeight="1">
      <c r="B93" s="120"/>
      <c r="C93" s="121" t="s">
        <v>77</v>
      </c>
      <c r="D93" s="121" t="s">
        <v>137</v>
      </c>
      <c r="E93" s="122" t="s">
        <v>776</v>
      </c>
      <c r="F93" s="123" t="s">
        <v>777</v>
      </c>
      <c r="G93" s="124" t="s">
        <v>754</v>
      </c>
      <c r="H93" s="125">
        <v>1</v>
      </c>
      <c r="I93" s="126"/>
      <c r="J93" s="126">
        <f>ROUND(I93*H93,2)</f>
        <v>0</v>
      </c>
      <c r="K93" s="123" t="s">
        <v>3</v>
      </c>
      <c r="L93" s="28"/>
      <c r="M93" s="127" t="s">
        <v>3</v>
      </c>
      <c r="N93" s="128" t="s">
        <v>39</v>
      </c>
      <c r="O93" s="129">
        <v>0</v>
      </c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755</v>
      </c>
      <c r="AT93" s="131" t="s">
        <v>137</v>
      </c>
      <c r="AU93" s="131" t="s">
        <v>77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75</v>
      </c>
      <c r="BK93" s="132">
        <f>ROUND(I93*H93,2)</f>
        <v>0</v>
      </c>
      <c r="BL93" s="16" t="s">
        <v>755</v>
      </c>
      <c r="BM93" s="131" t="s">
        <v>778</v>
      </c>
    </row>
    <row r="94" spans="2:65" s="1" customFormat="1">
      <c r="B94" s="28"/>
      <c r="D94" s="133" t="s">
        <v>144</v>
      </c>
      <c r="F94" s="134" t="s">
        <v>777</v>
      </c>
      <c r="L94" s="28"/>
      <c r="M94" s="135"/>
      <c r="T94" s="49"/>
      <c r="AT94" s="16" t="s">
        <v>144</v>
      </c>
      <c r="AU94" s="16" t="s">
        <v>77</v>
      </c>
    </row>
    <row r="95" spans="2:65" s="10" customFormat="1" ht="22.8" customHeight="1">
      <c r="B95" s="111"/>
      <c r="D95" s="112" t="s">
        <v>67</v>
      </c>
      <c r="E95" s="152" t="s">
        <v>767</v>
      </c>
      <c r="F95" s="152" t="s">
        <v>768</v>
      </c>
      <c r="J95" s="153">
        <f>BK95</f>
        <v>0</v>
      </c>
      <c r="L95" s="111"/>
      <c r="M95" s="115"/>
      <c r="P95" s="116">
        <f>SUM(P96:P97)</f>
        <v>0</v>
      </c>
      <c r="R95" s="116">
        <f>SUM(R96:R97)</f>
        <v>0</v>
      </c>
      <c r="T95" s="117">
        <f>SUM(T96:T97)</f>
        <v>0</v>
      </c>
      <c r="AR95" s="112" t="s">
        <v>163</v>
      </c>
      <c r="AT95" s="118" t="s">
        <v>67</v>
      </c>
      <c r="AU95" s="118" t="s">
        <v>75</v>
      </c>
      <c r="AY95" s="112" t="s">
        <v>136</v>
      </c>
      <c r="BK95" s="119">
        <f>SUM(BK96:BK97)</f>
        <v>0</v>
      </c>
    </row>
    <row r="96" spans="2:65" s="1" customFormat="1" ht="24.15" customHeight="1">
      <c r="B96" s="120"/>
      <c r="C96" s="121" t="s">
        <v>155</v>
      </c>
      <c r="D96" s="121" t="s">
        <v>137</v>
      </c>
      <c r="E96" s="122" t="s">
        <v>779</v>
      </c>
      <c r="F96" s="123" t="s">
        <v>780</v>
      </c>
      <c r="G96" s="124" t="s">
        <v>754</v>
      </c>
      <c r="H96" s="125">
        <v>1</v>
      </c>
      <c r="I96" s="126"/>
      <c r="J96" s="126">
        <f>ROUND(I96*H96,2)</f>
        <v>0</v>
      </c>
      <c r="K96" s="123" t="s">
        <v>3</v>
      </c>
      <c r="L96" s="28"/>
      <c r="M96" s="127" t="s">
        <v>3</v>
      </c>
      <c r="N96" s="128" t="s">
        <v>39</v>
      </c>
      <c r="O96" s="129">
        <v>0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755</v>
      </c>
      <c r="AT96" s="131" t="s">
        <v>137</v>
      </c>
      <c r="AU96" s="131" t="s">
        <v>77</v>
      </c>
      <c r="AY96" s="16" t="s">
        <v>136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6" t="s">
        <v>75</v>
      </c>
      <c r="BK96" s="132">
        <f>ROUND(I96*H96,2)</f>
        <v>0</v>
      </c>
      <c r="BL96" s="16" t="s">
        <v>755</v>
      </c>
      <c r="BM96" s="131" t="s">
        <v>781</v>
      </c>
    </row>
    <row r="97" spans="2:47" s="1" customFormat="1" ht="19.2">
      <c r="B97" s="28"/>
      <c r="D97" s="133" t="s">
        <v>144</v>
      </c>
      <c r="F97" s="134" t="s">
        <v>780</v>
      </c>
      <c r="L97" s="28"/>
      <c r="M97" s="169"/>
      <c r="N97" s="170"/>
      <c r="O97" s="170"/>
      <c r="P97" s="170"/>
      <c r="Q97" s="170"/>
      <c r="R97" s="170"/>
      <c r="S97" s="170"/>
      <c r="T97" s="171"/>
      <c r="AT97" s="16" t="s">
        <v>144</v>
      </c>
      <c r="AU97" s="16" t="s">
        <v>77</v>
      </c>
    </row>
    <row r="98" spans="2:47" s="1" customFormat="1" ht="6.9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28"/>
    </row>
  </sheetData>
  <autoFilter ref="C87:K97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71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782</v>
      </c>
      <c r="H4" s="19"/>
    </row>
    <row r="5" spans="2:8" ht="12" customHeight="1">
      <c r="B5" s="19"/>
      <c r="C5" s="22" t="s">
        <v>13</v>
      </c>
      <c r="D5" s="278" t="s">
        <v>14</v>
      </c>
      <c r="E5" s="276"/>
      <c r="F5" s="276"/>
      <c r="H5" s="19"/>
    </row>
    <row r="6" spans="2:8" ht="36.9" customHeight="1">
      <c r="B6" s="19"/>
      <c r="C6" s="24" t="s">
        <v>15</v>
      </c>
      <c r="D6" s="277" t="s">
        <v>16</v>
      </c>
      <c r="E6" s="276"/>
      <c r="F6" s="276"/>
      <c r="H6" s="19"/>
    </row>
    <row r="7" spans="2:8" ht="16.5" customHeight="1">
      <c r="B7" s="19"/>
      <c r="C7" s="25" t="s">
        <v>21</v>
      </c>
      <c r="D7" s="45" t="str">
        <f>'Rekapitulace stavby'!AN8</f>
        <v>5. 9. 2023</v>
      </c>
      <c r="H7" s="19"/>
    </row>
    <row r="8" spans="2:8" s="1" customFormat="1" ht="10.8" customHeight="1">
      <c r="B8" s="28"/>
      <c r="H8" s="28"/>
    </row>
    <row r="9" spans="2:8" s="9" customFormat="1" ht="29.25" customHeight="1">
      <c r="B9" s="103"/>
      <c r="C9" s="104" t="s">
        <v>49</v>
      </c>
      <c r="D9" s="105" t="s">
        <v>50</v>
      </c>
      <c r="E9" s="105" t="s">
        <v>124</v>
      </c>
      <c r="F9" s="106" t="s">
        <v>783</v>
      </c>
      <c r="H9" s="103"/>
    </row>
    <row r="10" spans="2:8" s="1" customFormat="1" ht="26.4" customHeight="1">
      <c r="B10" s="28"/>
      <c r="C10" s="176" t="s">
        <v>784</v>
      </c>
      <c r="D10" s="176" t="s">
        <v>87</v>
      </c>
      <c r="H10" s="28"/>
    </row>
    <row r="11" spans="2:8" s="1" customFormat="1" ht="16.8" customHeight="1">
      <c r="B11" s="28"/>
      <c r="C11" s="177" t="s">
        <v>401</v>
      </c>
      <c r="D11" s="178" t="s">
        <v>3</v>
      </c>
      <c r="E11" s="179" t="s">
        <v>3</v>
      </c>
      <c r="F11" s="180">
        <v>3824</v>
      </c>
      <c r="H11" s="28"/>
    </row>
    <row r="12" spans="2:8" s="1" customFormat="1" ht="16.8" customHeight="1">
      <c r="B12" s="28"/>
      <c r="C12" s="181" t="s">
        <v>403</v>
      </c>
      <c r="D12" s="181" t="s">
        <v>553</v>
      </c>
      <c r="E12" s="16" t="s">
        <v>3</v>
      </c>
      <c r="F12" s="182">
        <v>2791</v>
      </c>
      <c r="H12" s="28"/>
    </row>
    <row r="13" spans="2:8" s="1" customFormat="1" ht="16.8" customHeight="1">
      <c r="B13" s="28"/>
      <c r="C13" s="181" t="s">
        <v>405</v>
      </c>
      <c r="D13" s="181" t="s">
        <v>406</v>
      </c>
      <c r="E13" s="16" t="s">
        <v>3</v>
      </c>
      <c r="F13" s="182">
        <v>1033</v>
      </c>
      <c r="H13" s="28"/>
    </row>
    <row r="14" spans="2:8" s="1" customFormat="1" ht="16.8" customHeight="1">
      <c r="B14" s="28"/>
      <c r="C14" s="181" t="s">
        <v>401</v>
      </c>
      <c r="D14" s="181" t="s">
        <v>444</v>
      </c>
      <c r="E14" s="16" t="s">
        <v>3</v>
      </c>
      <c r="F14" s="182">
        <v>3824</v>
      </c>
      <c r="H14" s="28"/>
    </row>
    <row r="15" spans="2:8" s="1" customFormat="1" ht="16.8" customHeight="1">
      <c r="B15" s="28"/>
      <c r="C15" s="183" t="s">
        <v>785</v>
      </c>
      <c r="H15" s="28"/>
    </row>
    <row r="16" spans="2:8" s="1" customFormat="1" ht="20.399999999999999">
      <c r="B16" s="28"/>
      <c r="C16" s="181" t="s">
        <v>548</v>
      </c>
      <c r="D16" s="181" t="s">
        <v>549</v>
      </c>
      <c r="E16" s="16" t="s">
        <v>140</v>
      </c>
      <c r="F16" s="182">
        <v>3824</v>
      </c>
      <c r="H16" s="28"/>
    </row>
    <row r="17" spans="2:8" s="1" customFormat="1" ht="16.8" customHeight="1">
      <c r="B17" s="28"/>
      <c r="C17" s="181" t="s">
        <v>516</v>
      </c>
      <c r="D17" s="181" t="s">
        <v>517</v>
      </c>
      <c r="E17" s="16" t="s">
        <v>140</v>
      </c>
      <c r="F17" s="182">
        <v>3824</v>
      </c>
      <c r="H17" s="28"/>
    </row>
    <row r="18" spans="2:8" s="1" customFormat="1" ht="16.8" customHeight="1">
      <c r="B18" s="28"/>
      <c r="C18" s="181" t="s">
        <v>521</v>
      </c>
      <c r="D18" s="181" t="s">
        <v>522</v>
      </c>
      <c r="E18" s="16" t="s">
        <v>140</v>
      </c>
      <c r="F18" s="182">
        <v>3824</v>
      </c>
      <c r="H18" s="28"/>
    </row>
    <row r="19" spans="2:8" s="1" customFormat="1" ht="16.8" customHeight="1">
      <c r="B19" s="28"/>
      <c r="C19" s="181" t="s">
        <v>526</v>
      </c>
      <c r="D19" s="181" t="s">
        <v>527</v>
      </c>
      <c r="E19" s="16" t="s">
        <v>140</v>
      </c>
      <c r="F19" s="182">
        <v>3824</v>
      </c>
      <c r="H19" s="28"/>
    </row>
    <row r="20" spans="2:8" s="1" customFormat="1" ht="16.8" customHeight="1">
      <c r="B20" s="28"/>
      <c r="C20" s="181" t="s">
        <v>538</v>
      </c>
      <c r="D20" s="181" t="s">
        <v>539</v>
      </c>
      <c r="E20" s="16" t="s">
        <v>140</v>
      </c>
      <c r="F20" s="182">
        <v>3824</v>
      </c>
      <c r="H20" s="28"/>
    </row>
    <row r="21" spans="2:8" s="1" customFormat="1" ht="16.8" customHeight="1">
      <c r="B21" s="28"/>
      <c r="C21" s="181" t="s">
        <v>543</v>
      </c>
      <c r="D21" s="181" t="s">
        <v>544</v>
      </c>
      <c r="E21" s="16" t="s">
        <v>140</v>
      </c>
      <c r="F21" s="182">
        <v>3824</v>
      </c>
      <c r="H21" s="28"/>
    </row>
    <row r="22" spans="2:8" s="1" customFormat="1" ht="16.8" customHeight="1">
      <c r="B22" s="28"/>
      <c r="C22" s="177" t="s">
        <v>403</v>
      </c>
      <c r="D22" s="178" t="s">
        <v>3</v>
      </c>
      <c r="E22" s="179" t="s">
        <v>3</v>
      </c>
      <c r="F22" s="180">
        <v>2791</v>
      </c>
      <c r="H22" s="28"/>
    </row>
    <row r="23" spans="2:8" s="1" customFormat="1" ht="16.8" customHeight="1">
      <c r="B23" s="28"/>
      <c r="C23" s="181" t="s">
        <v>403</v>
      </c>
      <c r="D23" s="181" t="s">
        <v>553</v>
      </c>
      <c r="E23" s="16" t="s">
        <v>3</v>
      </c>
      <c r="F23" s="182">
        <v>2791</v>
      </c>
      <c r="H23" s="28"/>
    </row>
    <row r="24" spans="2:8" s="1" customFormat="1" ht="16.8" customHeight="1">
      <c r="B24" s="28"/>
      <c r="C24" s="183" t="s">
        <v>785</v>
      </c>
      <c r="H24" s="28"/>
    </row>
    <row r="25" spans="2:8" s="1" customFormat="1" ht="20.399999999999999">
      <c r="B25" s="28"/>
      <c r="C25" s="181" t="s">
        <v>548</v>
      </c>
      <c r="D25" s="181" t="s">
        <v>549</v>
      </c>
      <c r="E25" s="16" t="s">
        <v>140</v>
      </c>
      <c r="F25" s="182">
        <v>3824</v>
      </c>
      <c r="H25" s="28"/>
    </row>
    <row r="26" spans="2:8" s="1" customFormat="1" ht="16.8" customHeight="1">
      <c r="B26" s="28"/>
      <c r="C26" s="181" t="s">
        <v>484</v>
      </c>
      <c r="D26" s="181" t="s">
        <v>485</v>
      </c>
      <c r="E26" s="16" t="s">
        <v>140</v>
      </c>
      <c r="F26" s="182">
        <v>6185.45</v>
      </c>
      <c r="H26" s="28"/>
    </row>
    <row r="27" spans="2:8" s="1" customFormat="1" ht="16.8" customHeight="1">
      <c r="B27" s="28"/>
      <c r="C27" s="177" t="s">
        <v>405</v>
      </c>
      <c r="D27" s="178" t="s">
        <v>3</v>
      </c>
      <c r="E27" s="179" t="s">
        <v>3</v>
      </c>
      <c r="F27" s="180">
        <v>1033</v>
      </c>
      <c r="H27" s="28"/>
    </row>
    <row r="28" spans="2:8" s="1" customFormat="1" ht="16.8" customHeight="1">
      <c r="B28" s="28"/>
      <c r="C28" s="181" t="s">
        <v>405</v>
      </c>
      <c r="D28" s="181" t="s">
        <v>406</v>
      </c>
      <c r="E28" s="16" t="s">
        <v>3</v>
      </c>
      <c r="F28" s="182">
        <v>1033</v>
      </c>
      <c r="H28" s="28"/>
    </row>
    <row r="29" spans="2:8" s="1" customFormat="1" ht="16.8" customHeight="1">
      <c r="B29" s="28"/>
      <c r="C29" s="183" t="s">
        <v>785</v>
      </c>
      <c r="H29" s="28"/>
    </row>
    <row r="30" spans="2:8" s="1" customFormat="1" ht="20.399999999999999">
      <c r="B30" s="28"/>
      <c r="C30" s="181" t="s">
        <v>548</v>
      </c>
      <c r="D30" s="181" t="s">
        <v>549</v>
      </c>
      <c r="E30" s="16" t="s">
        <v>140</v>
      </c>
      <c r="F30" s="182">
        <v>3824</v>
      </c>
      <c r="H30" s="28"/>
    </row>
    <row r="31" spans="2:8" s="1" customFormat="1" ht="16.8" customHeight="1">
      <c r="B31" s="28"/>
      <c r="C31" s="181" t="s">
        <v>484</v>
      </c>
      <c r="D31" s="181" t="s">
        <v>485</v>
      </c>
      <c r="E31" s="16" t="s">
        <v>140</v>
      </c>
      <c r="F31" s="182">
        <v>6185.45</v>
      </c>
      <c r="H31" s="28"/>
    </row>
    <row r="32" spans="2:8" s="1" customFormat="1" ht="16.8" customHeight="1">
      <c r="B32" s="28"/>
      <c r="C32" s="177" t="s">
        <v>536</v>
      </c>
      <c r="D32" s="178" t="s">
        <v>536</v>
      </c>
      <c r="E32" s="179" t="s">
        <v>3</v>
      </c>
      <c r="F32" s="180">
        <v>661.2</v>
      </c>
      <c r="H32" s="28"/>
    </row>
    <row r="33" spans="2:8" s="1" customFormat="1" ht="16.8" customHeight="1">
      <c r="B33" s="28"/>
      <c r="C33" s="181" t="s">
        <v>536</v>
      </c>
      <c r="D33" s="181" t="s">
        <v>537</v>
      </c>
      <c r="E33" s="16" t="s">
        <v>3</v>
      </c>
      <c r="F33" s="182">
        <v>661.2</v>
      </c>
      <c r="H33" s="28"/>
    </row>
    <row r="34" spans="2:8" s="1" customFormat="1" ht="16.8" customHeight="1">
      <c r="B34" s="28"/>
      <c r="C34" s="177" t="s">
        <v>786</v>
      </c>
      <c r="D34" s="178" t="s">
        <v>786</v>
      </c>
      <c r="E34" s="179" t="s">
        <v>3</v>
      </c>
      <c r="F34" s="180">
        <v>826.5</v>
      </c>
      <c r="H34" s="28"/>
    </row>
    <row r="35" spans="2:8" s="1" customFormat="1" ht="16.8" customHeight="1">
      <c r="B35" s="28"/>
      <c r="C35" s="181" t="s">
        <v>786</v>
      </c>
      <c r="D35" s="181" t="s">
        <v>467</v>
      </c>
      <c r="E35" s="16" t="s">
        <v>3</v>
      </c>
      <c r="F35" s="182">
        <v>826.5</v>
      </c>
      <c r="H35" s="28"/>
    </row>
    <row r="36" spans="2:8" s="1" customFormat="1" ht="16.8" customHeight="1">
      <c r="B36" s="28"/>
      <c r="C36" s="177" t="s">
        <v>409</v>
      </c>
      <c r="D36" s="178" t="s">
        <v>3</v>
      </c>
      <c r="E36" s="179" t="s">
        <v>3</v>
      </c>
      <c r="F36" s="180">
        <v>504</v>
      </c>
      <c r="H36" s="28"/>
    </row>
    <row r="37" spans="2:8" s="1" customFormat="1" ht="16.8" customHeight="1">
      <c r="B37" s="28"/>
      <c r="C37" s="181" t="s">
        <v>409</v>
      </c>
      <c r="D37" s="181" t="s">
        <v>468</v>
      </c>
      <c r="E37" s="16" t="s">
        <v>3</v>
      </c>
      <c r="F37" s="182">
        <v>504</v>
      </c>
      <c r="H37" s="28"/>
    </row>
    <row r="38" spans="2:8" s="1" customFormat="1" ht="16.8" customHeight="1">
      <c r="B38" s="28"/>
      <c r="C38" s="183" t="s">
        <v>785</v>
      </c>
      <c r="H38" s="28"/>
    </row>
    <row r="39" spans="2:8" s="1" customFormat="1" ht="16.8" customHeight="1">
      <c r="B39" s="28"/>
      <c r="C39" s="181" t="s">
        <v>497</v>
      </c>
      <c r="D39" s="181" t="s">
        <v>498</v>
      </c>
      <c r="E39" s="16" t="s">
        <v>140</v>
      </c>
      <c r="F39" s="182">
        <v>458.5</v>
      </c>
      <c r="H39" s="28"/>
    </row>
    <row r="40" spans="2:8" s="1" customFormat="1" ht="16.8" customHeight="1">
      <c r="B40" s="28"/>
      <c r="C40" s="177" t="s">
        <v>407</v>
      </c>
      <c r="D40" s="178" t="s">
        <v>3</v>
      </c>
      <c r="E40" s="179" t="s">
        <v>3</v>
      </c>
      <c r="F40" s="180">
        <v>1330.5</v>
      </c>
      <c r="H40" s="28"/>
    </row>
    <row r="41" spans="2:8" s="1" customFormat="1" ht="16.8" customHeight="1">
      <c r="B41" s="28"/>
      <c r="C41" s="181" t="s">
        <v>786</v>
      </c>
      <c r="D41" s="181" t="s">
        <v>467</v>
      </c>
      <c r="E41" s="16" t="s">
        <v>3</v>
      </c>
      <c r="F41" s="182">
        <v>826.5</v>
      </c>
      <c r="H41" s="28"/>
    </row>
    <row r="42" spans="2:8" s="1" customFormat="1" ht="16.8" customHeight="1">
      <c r="B42" s="28"/>
      <c r="C42" s="181" t="s">
        <v>409</v>
      </c>
      <c r="D42" s="181" t="s">
        <v>468</v>
      </c>
      <c r="E42" s="16" t="s">
        <v>3</v>
      </c>
      <c r="F42" s="182">
        <v>504</v>
      </c>
      <c r="H42" s="28"/>
    </row>
    <row r="43" spans="2:8" s="1" customFormat="1" ht="16.8" customHeight="1">
      <c r="B43" s="28"/>
      <c r="C43" s="181" t="s">
        <v>407</v>
      </c>
      <c r="D43" s="181" t="s">
        <v>444</v>
      </c>
      <c r="E43" s="16" t="s">
        <v>3</v>
      </c>
      <c r="F43" s="182">
        <v>1330.5</v>
      </c>
      <c r="H43" s="28"/>
    </row>
    <row r="44" spans="2:8" s="1" customFormat="1" ht="16.8" customHeight="1">
      <c r="B44" s="28"/>
      <c r="C44" s="183" t="s">
        <v>785</v>
      </c>
      <c r="H44" s="28"/>
    </row>
    <row r="45" spans="2:8" s="1" customFormat="1" ht="20.399999999999999">
      <c r="B45" s="28"/>
      <c r="C45" s="181" t="s">
        <v>437</v>
      </c>
      <c r="D45" s="181" t="s">
        <v>438</v>
      </c>
      <c r="E45" s="16" t="s">
        <v>432</v>
      </c>
      <c r="F45" s="182">
        <v>4052.7</v>
      </c>
      <c r="H45" s="28"/>
    </row>
    <row r="46" spans="2:8" s="1" customFormat="1" ht="20.399999999999999">
      <c r="B46" s="28"/>
      <c r="C46" s="181" t="s">
        <v>457</v>
      </c>
      <c r="D46" s="181" t="s">
        <v>458</v>
      </c>
      <c r="E46" s="16" t="s">
        <v>140</v>
      </c>
      <c r="F46" s="182">
        <v>1330.5</v>
      </c>
      <c r="H46" s="28"/>
    </row>
    <row r="47" spans="2:8" s="1" customFormat="1" ht="16.8" customHeight="1">
      <c r="B47" s="28"/>
      <c r="C47" s="181" t="s">
        <v>469</v>
      </c>
      <c r="D47" s="181" t="s">
        <v>470</v>
      </c>
      <c r="E47" s="16" t="s">
        <v>140</v>
      </c>
      <c r="F47" s="182">
        <v>1330.5</v>
      </c>
      <c r="H47" s="28"/>
    </row>
    <row r="48" spans="2:8" s="1" customFormat="1" ht="16.8" customHeight="1">
      <c r="B48" s="28"/>
      <c r="C48" s="181" t="s">
        <v>425</v>
      </c>
      <c r="D48" s="181" t="s">
        <v>426</v>
      </c>
      <c r="E48" s="16" t="s">
        <v>427</v>
      </c>
      <c r="F48" s="182">
        <v>439.065</v>
      </c>
      <c r="H48" s="28"/>
    </row>
    <row r="49" spans="2:8" s="1" customFormat="1" ht="26.4" customHeight="1">
      <c r="B49" s="28"/>
      <c r="C49" s="176" t="s">
        <v>787</v>
      </c>
      <c r="D49" s="176" t="s">
        <v>90</v>
      </c>
      <c r="H49" s="28"/>
    </row>
    <row r="50" spans="2:8" s="1" customFormat="1" ht="16.8" customHeight="1">
      <c r="B50" s="28"/>
      <c r="C50" s="177" t="s">
        <v>786</v>
      </c>
      <c r="D50" s="178" t="s">
        <v>786</v>
      </c>
      <c r="E50" s="179" t="s">
        <v>3</v>
      </c>
      <c r="F50" s="180">
        <v>826.5</v>
      </c>
      <c r="H50" s="28"/>
    </row>
    <row r="51" spans="2:8" s="1" customFormat="1" ht="16.8" customHeight="1">
      <c r="B51" s="28"/>
      <c r="C51" s="181" t="s">
        <v>786</v>
      </c>
      <c r="D51" s="181" t="s">
        <v>467</v>
      </c>
      <c r="E51" s="16" t="s">
        <v>3</v>
      </c>
      <c r="F51" s="182">
        <v>826.5</v>
      </c>
      <c r="H51" s="28"/>
    </row>
    <row r="52" spans="2:8" s="1" customFormat="1" ht="16.8" customHeight="1">
      <c r="B52" s="28"/>
      <c r="C52" s="177" t="s">
        <v>409</v>
      </c>
      <c r="D52" s="178" t="s">
        <v>409</v>
      </c>
      <c r="E52" s="179" t="s">
        <v>3</v>
      </c>
      <c r="F52" s="180">
        <v>504</v>
      </c>
      <c r="H52" s="28"/>
    </row>
    <row r="53" spans="2:8" s="1" customFormat="1" ht="16.8" customHeight="1">
      <c r="B53" s="28"/>
      <c r="C53" s="181" t="s">
        <v>409</v>
      </c>
      <c r="D53" s="181" t="s">
        <v>468</v>
      </c>
      <c r="E53" s="16" t="s">
        <v>3</v>
      </c>
      <c r="F53" s="182">
        <v>504</v>
      </c>
      <c r="H53" s="28"/>
    </row>
    <row r="54" spans="2:8" s="1" customFormat="1" ht="16.8" customHeight="1">
      <c r="B54" s="28"/>
      <c r="C54" s="177" t="s">
        <v>407</v>
      </c>
      <c r="D54" s="178" t="s">
        <v>3</v>
      </c>
      <c r="E54" s="179" t="s">
        <v>3</v>
      </c>
      <c r="F54" s="180">
        <v>1330.5</v>
      </c>
      <c r="H54" s="28"/>
    </row>
    <row r="55" spans="2:8" s="1" customFormat="1" ht="16.8" customHeight="1">
      <c r="B55" s="28"/>
      <c r="C55" s="181" t="s">
        <v>786</v>
      </c>
      <c r="D55" s="181" t="s">
        <v>467</v>
      </c>
      <c r="E55" s="16" t="s">
        <v>3</v>
      </c>
      <c r="F55" s="182">
        <v>826.5</v>
      </c>
      <c r="H55" s="28"/>
    </row>
    <row r="56" spans="2:8" s="1" customFormat="1" ht="16.8" customHeight="1">
      <c r="B56" s="28"/>
      <c r="C56" s="181" t="s">
        <v>409</v>
      </c>
      <c r="D56" s="181" t="s">
        <v>468</v>
      </c>
      <c r="E56" s="16" t="s">
        <v>3</v>
      </c>
      <c r="F56" s="182">
        <v>504</v>
      </c>
      <c r="H56" s="28"/>
    </row>
    <row r="57" spans="2:8" s="1" customFormat="1" ht="16.8" customHeight="1">
      <c r="B57" s="28"/>
      <c r="C57" s="181" t="s">
        <v>407</v>
      </c>
      <c r="D57" s="181" t="s">
        <v>444</v>
      </c>
      <c r="E57" s="16" t="s">
        <v>3</v>
      </c>
      <c r="F57" s="182">
        <v>1330.5</v>
      </c>
      <c r="H57" s="28"/>
    </row>
    <row r="58" spans="2:8" s="1" customFormat="1" ht="16.8" customHeight="1">
      <c r="B58" s="28"/>
      <c r="C58" s="177" t="s">
        <v>653</v>
      </c>
      <c r="D58" s="178" t="s">
        <v>3</v>
      </c>
      <c r="E58" s="179" t="s">
        <v>3</v>
      </c>
      <c r="F58" s="180">
        <v>65.599999999999994</v>
      </c>
      <c r="H58" s="28"/>
    </row>
    <row r="59" spans="2:8" s="1" customFormat="1" ht="16.8" customHeight="1">
      <c r="B59" s="28"/>
      <c r="C59" s="181" t="s">
        <v>653</v>
      </c>
      <c r="D59" s="181" t="s">
        <v>678</v>
      </c>
      <c r="E59" s="16" t="s">
        <v>3</v>
      </c>
      <c r="F59" s="182">
        <v>65.599999999999994</v>
      </c>
      <c r="H59" s="28"/>
    </row>
    <row r="60" spans="2:8" s="1" customFormat="1" ht="16.8" customHeight="1">
      <c r="B60" s="28"/>
      <c r="C60" s="183" t="s">
        <v>785</v>
      </c>
      <c r="H60" s="28"/>
    </row>
    <row r="61" spans="2:8" s="1" customFormat="1" ht="20.399999999999999">
      <c r="B61" s="28"/>
      <c r="C61" s="181" t="s">
        <v>548</v>
      </c>
      <c r="D61" s="181" t="s">
        <v>551</v>
      </c>
      <c r="E61" s="16" t="s">
        <v>140</v>
      </c>
      <c r="F61" s="182">
        <v>65.599999999999994</v>
      </c>
      <c r="H61" s="28"/>
    </row>
    <row r="62" spans="2:8" s="1" customFormat="1" ht="30.6">
      <c r="B62" s="28"/>
      <c r="C62" s="181" t="s">
        <v>656</v>
      </c>
      <c r="D62" s="181" t="s">
        <v>657</v>
      </c>
      <c r="E62" s="16" t="s">
        <v>432</v>
      </c>
      <c r="F62" s="182">
        <v>32.799999999999997</v>
      </c>
      <c r="H62" s="28"/>
    </row>
    <row r="63" spans="2:8" s="1" customFormat="1" ht="30.6">
      <c r="B63" s="28"/>
      <c r="C63" s="181" t="s">
        <v>664</v>
      </c>
      <c r="D63" s="181" t="s">
        <v>665</v>
      </c>
      <c r="E63" s="16" t="s">
        <v>432</v>
      </c>
      <c r="F63" s="182">
        <v>32.799999999999997</v>
      </c>
      <c r="H63" s="28"/>
    </row>
    <row r="64" spans="2:8" s="1" customFormat="1" ht="16.8" customHeight="1">
      <c r="B64" s="28"/>
      <c r="C64" s="181" t="s">
        <v>667</v>
      </c>
      <c r="D64" s="181" t="s">
        <v>668</v>
      </c>
      <c r="E64" s="16" t="s">
        <v>140</v>
      </c>
      <c r="F64" s="182">
        <v>65.599999999999994</v>
      </c>
      <c r="H64" s="28"/>
    </row>
    <row r="65" spans="2:8" s="1" customFormat="1" ht="16.8" customHeight="1">
      <c r="B65" s="28"/>
      <c r="C65" s="181" t="s">
        <v>516</v>
      </c>
      <c r="D65" s="181" t="s">
        <v>670</v>
      </c>
      <c r="E65" s="16" t="s">
        <v>140</v>
      </c>
      <c r="F65" s="182">
        <v>65.599999999999994</v>
      </c>
      <c r="H65" s="28"/>
    </row>
    <row r="66" spans="2:8" s="1" customFormat="1" ht="20.399999999999999">
      <c r="B66" s="28"/>
      <c r="C66" s="181" t="s">
        <v>521</v>
      </c>
      <c r="D66" s="181" t="s">
        <v>524</v>
      </c>
      <c r="E66" s="16" t="s">
        <v>140</v>
      </c>
      <c r="F66" s="182">
        <v>65.599999999999994</v>
      </c>
      <c r="H66" s="28"/>
    </row>
    <row r="67" spans="2:8" s="1" customFormat="1" ht="20.399999999999999">
      <c r="B67" s="28"/>
      <c r="C67" s="181" t="s">
        <v>526</v>
      </c>
      <c r="D67" s="181" t="s">
        <v>673</v>
      </c>
      <c r="E67" s="16" t="s">
        <v>140</v>
      </c>
      <c r="F67" s="182">
        <v>65.599999999999994</v>
      </c>
      <c r="H67" s="28"/>
    </row>
    <row r="68" spans="2:8" s="1" customFormat="1" ht="16.8" customHeight="1">
      <c r="B68" s="28"/>
      <c r="C68" s="181" t="s">
        <v>538</v>
      </c>
      <c r="D68" s="181" t="s">
        <v>541</v>
      </c>
      <c r="E68" s="16" t="s">
        <v>140</v>
      </c>
      <c r="F68" s="182">
        <v>65.599999999999994</v>
      </c>
      <c r="H68" s="28"/>
    </row>
    <row r="69" spans="2:8" s="1" customFormat="1" ht="16.8" customHeight="1">
      <c r="B69" s="28"/>
      <c r="C69" s="181" t="s">
        <v>543</v>
      </c>
      <c r="D69" s="181" t="s">
        <v>546</v>
      </c>
      <c r="E69" s="16" t="s">
        <v>140</v>
      </c>
      <c r="F69" s="182">
        <v>65.599999999999994</v>
      </c>
      <c r="H69" s="28"/>
    </row>
    <row r="70" spans="2:8" s="1" customFormat="1" ht="7.35" customHeight="1">
      <c r="B70" s="37"/>
      <c r="C70" s="38"/>
      <c r="D70" s="38"/>
      <c r="E70" s="38"/>
      <c r="F70" s="38"/>
      <c r="G70" s="38"/>
      <c r="H70" s="28"/>
    </row>
    <row r="71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84" customWidth="1"/>
    <col min="2" max="2" width="1.7109375" style="184" customWidth="1"/>
    <col min="3" max="4" width="5" style="184" customWidth="1"/>
    <col min="5" max="5" width="11.7109375" style="184" customWidth="1"/>
    <col min="6" max="6" width="9.140625" style="184" customWidth="1"/>
    <col min="7" max="7" width="5" style="184" customWidth="1"/>
    <col min="8" max="8" width="77.85546875" style="184" customWidth="1"/>
    <col min="9" max="10" width="20" style="184" customWidth="1"/>
    <col min="11" max="11" width="1.710937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4" customFormat="1" ht="45" customHeight="1">
      <c r="B3" s="188"/>
      <c r="C3" s="304" t="s">
        <v>788</v>
      </c>
      <c r="D3" s="304"/>
      <c r="E3" s="304"/>
      <c r="F3" s="304"/>
      <c r="G3" s="304"/>
      <c r="H3" s="304"/>
      <c r="I3" s="304"/>
      <c r="J3" s="304"/>
      <c r="K3" s="189"/>
    </row>
    <row r="4" spans="2:11" customFormat="1" ht="25.5" customHeight="1">
      <c r="B4" s="190"/>
      <c r="C4" s="309" t="s">
        <v>789</v>
      </c>
      <c r="D4" s="309"/>
      <c r="E4" s="309"/>
      <c r="F4" s="309"/>
      <c r="G4" s="309"/>
      <c r="H4" s="309"/>
      <c r="I4" s="309"/>
      <c r="J4" s="309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08" t="s">
        <v>790</v>
      </c>
      <c r="D6" s="308"/>
      <c r="E6" s="308"/>
      <c r="F6" s="308"/>
      <c r="G6" s="308"/>
      <c r="H6" s="308"/>
      <c r="I6" s="308"/>
      <c r="J6" s="308"/>
      <c r="K6" s="191"/>
    </row>
    <row r="7" spans="2:11" customFormat="1" ht="15" customHeight="1">
      <c r="B7" s="194"/>
      <c r="C7" s="308" t="s">
        <v>791</v>
      </c>
      <c r="D7" s="308"/>
      <c r="E7" s="308"/>
      <c r="F7" s="308"/>
      <c r="G7" s="308"/>
      <c r="H7" s="308"/>
      <c r="I7" s="308"/>
      <c r="J7" s="308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08" t="s">
        <v>792</v>
      </c>
      <c r="D9" s="308"/>
      <c r="E9" s="308"/>
      <c r="F9" s="308"/>
      <c r="G9" s="308"/>
      <c r="H9" s="308"/>
      <c r="I9" s="308"/>
      <c r="J9" s="308"/>
      <c r="K9" s="191"/>
    </row>
    <row r="10" spans="2:11" customFormat="1" ht="15" customHeight="1">
      <c r="B10" s="194"/>
      <c r="C10" s="193"/>
      <c r="D10" s="308" t="s">
        <v>793</v>
      </c>
      <c r="E10" s="308"/>
      <c r="F10" s="308"/>
      <c r="G10" s="308"/>
      <c r="H10" s="308"/>
      <c r="I10" s="308"/>
      <c r="J10" s="308"/>
      <c r="K10" s="191"/>
    </row>
    <row r="11" spans="2:11" customFormat="1" ht="15" customHeight="1">
      <c r="B11" s="194"/>
      <c r="C11" s="195"/>
      <c r="D11" s="308" t="s">
        <v>794</v>
      </c>
      <c r="E11" s="308"/>
      <c r="F11" s="308"/>
      <c r="G11" s="308"/>
      <c r="H11" s="308"/>
      <c r="I11" s="308"/>
      <c r="J11" s="308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795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08" t="s">
        <v>796</v>
      </c>
      <c r="E15" s="308"/>
      <c r="F15" s="308"/>
      <c r="G15" s="308"/>
      <c r="H15" s="308"/>
      <c r="I15" s="308"/>
      <c r="J15" s="308"/>
      <c r="K15" s="191"/>
    </row>
    <row r="16" spans="2:11" customFormat="1" ht="15" customHeight="1">
      <c r="B16" s="194"/>
      <c r="C16" s="195"/>
      <c r="D16" s="308" t="s">
        <v>797</v>
      </c>
      <c r="E16" s="308"/>
      <c r="F16" s="308"/>
      <c r="G16" s="308"/>
      <c r="H16" s="308"/>
      <c r="I16" s="308"/>
      <c r="J16" s="308"/>
      <c r="K16" s="191"/>
    </row>
    <row r="17" spans="2:11" customFormat="1" ht="15" customHeight="1">
      <c r="B17" s="194"/>
      <c r="C17" s="195"/>
      <c r="D17" s="308" t="s">
        <v>798</v>
      </c>
      <c r="E17" s="308"/>
      <c r="F17" s="308"/>
      <c r="G17" s="308"/>
      <c r="H17" s="308"/>
      <c r="I17" s="308"/>
      <c r="J17" s="308"/>
      <c r="K17" s="191"/>
    </row>
    <row r="18" spans="2:11" customFormat="1" ht="15" customHeight="1">
      <c r="B18" s="194"/>
      <c r="C18" s="195"/>
      <c r="D18" s="195"/>
      <c r="E18" s="197" t="s">
        <v>74</v>
      </c>
      <c r="F18" s="308" t="s">
        <v>799</v>
      </c>
      <c r="G18" s="308"/>
      <c r="H18" s="308"/>
      <c r="I18" s="308"/>
      <c r="J18" s="308"/>
      <c r="K18" s="191"/>
    </row>
    <row r="19" spans="2:11" customFormat="1" ht="15" customHeight="1">
      <c r="B19" s="194"/>
      <c r="C19" s="195"/>
      <c r="D19" s="195"/>
      <c r="E19" s="197" t="s">
        <v>800</v>
      </c>
      <c r="F19" s="308" t="s">
        <v>801</v>
      </c>
      <c r="G19" s="308"/>
      <c r="H19" s="308"/>
      <c r="I19" s="308"/>
      <c r="J19" s="308"/>
      <c r="K19" s="191"/>
    </row>
    <row r="20" spans="2:11" customFormat="1" ht="15" customHeight="1">
      <c r="B20" s="194"/>
      <c r="C20" s="195"/>
      <c r="D20" s="195"/>
      <c r="E20" s="197" t="s">
        <v>802</v>
      </c>
      <c r="F20" s="308" t="s">
        <v>803</v>
      </c>
      <c r="G20" s="308"/>
      <c r="H20" s="308"/>
      <c r="I20" s="308"/>
      <c r="J20" s="308"/>
      <c r="K20" s="191"/>
    </row>
    <row r="21" spans="2:11" customFormat="1" ht="15" customHeight="1">
      <c r="B21" s="194"/>
      <c r="C21" s="195"/>
      <c r="D21" s="195"/>
      <c r="E21" s="197" t="s">
        <v>804</v>
      </c>
      <c r="F21" s="308" t="s">
        <v>805</v>
      </c>
      <c r="G21" s="308"/>
      <c r="H21" s="308"/>
      <c r="I21" s="308"/>
      <c r="J21" s="308"/>
      <c r="K21" s="191"/>
    </row>
    <row r="22" spans="2:11" customFormat="1" ht="15" customHeight="1">
      <c r="B22" s="194"/>
      <c r="C22" s="195"/>
      <c r="D22" s="195"/>
      <c r="E22" s="197" t="s">
        <v>806</v>
      </c>
      <c r="F22" s="308" t="s">
        <v>807</v>
      </c>
      <c r="G22" s="308"/>
      <c r="H22" s="308"/>
      <c r="I22" s="308"/>
      <c r="J22" s="308"/>
      <c r="K22" s="191"/>
    </row>
    <row r="23" spans="2:11" customFormat="1" ht="15" customHeight="1">
      <c r="B23" s="194"/>
      <c r="C23" s="195"/>
      <c r="D23" s="195"/>
      <c r="E23" s="197" t="s">
        <v>81</v>
      </c>
      <c r="F23" s="308" t="s">
        <v>808</v>
      </c>
      <c r="G23" s="308"/>
      <c r="H23" s="308"/>
      <c r="I23" s="308"/>
      <c r="J23" s="308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08" t="s">
        <v>809</v>
      </c>
      <c r="D25" s="308"/>
      <c r="E25" s="308"/>
      <c r="F25" s="308"/>
      <c r="G25" s="308"/>
      <c r="H25" s="308"/>
      <c r="I25" s="308"/>
      <c r="J25" s="308"/>
      <c r="K25" s="191"/>
    </row>
    <row r="26" spans="2:11" customFormat="1" ht="15" customHeight="1">
      <c r="B26" s="194"/>
      <c r="C26" s="308" t="s">
        <v>810</v>
      </c>
      <c r="D26" s="308"/>
      <c r="E26" s="308"/>
      <c r="F26" s="308"/>
      <c r="G26" s="308"/>
      <c r="H26" s="308"/>
      <c r="I26" s="308"/>
      <c r="J26" s="308"/>
      <c r="K26" s="191"/>
    </row>
    <row r="27" spans="2:11" customFormat="1" ht="15" customHeight="1">
      <c r="B27" s="194"/>
      <c r="C27" s="193"/>
      <c r="D27" s="308" t="s">
        <v>811</v>
      </c>
      <c r="E27" s="308"/>
      <c r="F27" s="308"/>
      <c r="G27" s="308"/>
      <c r="H27" s="308"/>
      <c r="I27" s="308"/>
      <c r="J27" s="308"/>
      <c r="K27" s="191"/>
    </row>
    <row r="28" spans="2:11" customFormat="1" ht="15" customHeight="1">
      <c r="B28" s="194"/>
      <c r="C28" s="195"/>
      <c r="D28" s="308" t="s">
        <v>812</v>
      </c>
      <c r="E28" s="308"/>
      <c r="F28" s="308"/>
      <c r="G28" s="308"/>
      <c r="H28" s="308"/>
      <c r="I28" s="308"/>
      <c r="J28" s="308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08" t="s">
        <v>813</v>
      </c>
      <c r="E30" s="308"/>
      <c r="F30" s="308"/>
      <c r="G30" s="308"/>
      <c r="H30" s="308"/>
      <c r="I30" s="308"/>
      <c r="J30" s="308"/>
      <c r="K30" s="191"/>
    </row>
    <row r="31" spans="2:11" customFormat="1" ht="15" customHeight="1">
      <c r="B31" s="194"/>
      <c r="C31" s="195"/>
      <c r="D31" s="308" t="s">
        <v>814</v>
      </c>
      <c r="E31" s="308"/>
      <c r="F31" s="308"/>
      <c r="G31" s="308"/>
      <c r="H31" s="308"/>
      <c r="I31" s="308"/>
      <c r="J31" s="308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08" t="s">
        <v>815</v>
      </c>
      <c r="E33" s="308"/>
      <c r="F33" s="308"/>
      <c r="G33" s="308"/>
      <c r="H33" s="308"/>
      <c r="I33" s="308"/>
      <c r="J33" s="308"/>
      <c r="K33" s="191"/>
    </row>
    <row r="34" spans="2:11" customFormat="1" ht="15" customHeight="1">
      <c r="B34" s="194"/>
      <c r="C34" s="195"/>
      <c r="D34" s="308" t="s">
        <v>816</v>
      </c>
      <c r="E34" s="308"/>
      <c r="F34" s="308"/>
      <c r="G34" s="308"/>
      <c r="H34" s="308"/>
      <c r="I34" s="308"/>
      <c r="J34" s="308"/>
      <c r="K34" s="191"/>
    </row>
    <row r="35" spans="2:11" customFormat="1" ht="15" customHeight="1">
      <c r="B35" s="194"/>
      <c r="C35" s="195"/>
      <c r="D35" s="308" t="s">
        <v>817</v>
      </c>
      <c r="E35" s="308"/>
      <c r="F35" s="308"/>
      <c r="G35" s="308"/>
      <c r="H35" s="308"/>
      <c r="I35" s="308"/>
      <c r="J35" s="308"/>
      <c r="K35" s="191"/>
    </row>
    <row r="36" spans="2:11" customFormat="1" ht="15" customHeight="1">
      <c r="B36" s="194"/>
      <c r="C36" s="195"/>
      <c r="D36" s="193"/>
      <c r="E36" s="196" t="s">
        <v>123</v>
      </c>
      <c r="F36" s="193"/>
      <c r="G36" s="308" t="s">
        <v>818</v>
      </c>
      <c r="H36" s="308"/>
      <c r="I36" s="308"/>
      <c r="J36" s="308"/>
      <c r="K36" s="191"/>
    </row>
    <row r="37" spans="2:11" customFormat="1" ht="30.75" customHeight="1">
      <c r="B37" s="194"/>
      <c r="C37" s="195"/>
      <c r="D37" s="193"/>
      <c r="E37" s="196" t="s">
        <v>819</v>
      </c>
      <c r="F37" s="193"/>
      <c r="G37" s="308" t="s">
        <v>820</v>
      </c>
      <c r="H37" s="308"/>
      <c r="I37" s="308"/>
      <c r="J37" s="308"/>
      <c r="K37" s="191"/>
    </row>
    <row r="38" spans="2:11" customFormat="1" ht="15" customHeight="1">
      <c r="B38" s="194"/>
      <c r="C38" s="195"/>
      <c r="D38" s="193"/>
      <c r="E38" s="196" t="s">
        <v>49</v>
      </c>
      <c r="F38" s="193"/>
      <c r="G38" s="308" t="s">
        <v>821</v>
      </c>
      <c r="H38" s="308"/>
      <c r="I38" s="308"/>
      <c r="J38" s="308"/>
      <c r="K38" s="191"/>
    </row>
    <row r="39" spans="2:11" customFormat="1" ht="15" customHeight="1">
      <c r="B39" s="194"/>
      <c r="C39" s="195"/>
      <c r="D39" s="193"/>
      <c r="E39" s="196" t="s">
        <v>50</v>
      </c>
      <c r="F39" s="193"/>
      <c r="G39" s="308" t="s">
        <v>822</v>
      </c>
      <c r="H39" s="308"/>
      <c r="I39" s="308"/>
      <c r="J39" s="308"/>
      <c r="K39" s="191"/>
    </row>
    <row r="40" spans="2:11" customFormat="1" ht="15" customHeight="1">
      <c r="B40" s="194"/>
      <c r="C40" s="195"/>
      <c r="D40" s="193"/>
      <c r="E40" s="196" t="s">
        <v>124</v>
      </c>
      <c r="F40" s="193"/>
      <c r="G40" s="308" t="s">
        <v>823</v>
      </c>
      <c r="H40" s="308"/>
      <c r="I40" s="308"/>
      <c r="J40" s="308"/>
      <c r="K40" s="191"/>
    </row>
    <row r="41" spans="2:11" customFormat="1" ht="15" customHeight="1">
      <c r="B41" s="194"/>
      <c r="C41" s="195"/>
      <c r="D41" s="193"/>
      <c r="E41" s="196" t="s">
        <v>125</v>
      </c>
      <c r="F41" s="193"/>
      <c r="G41" s="308" t="s">
        <v>824</v>
      </c>
      <c r="H41" s="308"/>
      <c r="I41" s="308"/>
      <c r="J41" s="308"/>
      <c r="K41" s="191"/>
    </row>
    <row r="42" spans="2:11" customFormat="1" ht="15" customHeight="1">
      <c r="B42" s="194"/>
      <c r="C42" s="195"/>
      <c r="D42" s="193"/>
      <c r="E42" s="196" t="s">
        <v>825</v>
      </c>
      <c r="F42" s="193"/>
      <c r="G42" s="308" t="s">
        <v>826</v>
      </c>
      <c r="H42" s="308"/>
      <c r="I42" s="308"/>
      <c r="J42" s="308"/>
      <c r="K42" s="191"/>
    </row>
    <row r="43" spans="2:11" customFormat="1" ht="15" customHeight="1">
      <c r="B43" s="194"/>
      <c r="C43" s="195"/>
      <c r="D43" s="193"/>
      <c r="E43" s="196"/>
      <c r="F43" s="193"/>
      <c r="G43" s="308" t="s">
        <v>827</v>
      </c>
      <c r="H43" s="308"/>
      <c r="I43" s="308"/>
      <c r="J43" s="308"/>
      <c r="K43" s="191"/>
    </row>
    <row r="44" spans="2:11" customFormat="1" ht="15" customHeight="1">
      <c r="B44" s="194"/>
      <c r="C44" s="195"/>
      <c r="D44" s="193"/>
      <c r="E44" s="196" t="s">
        <v>828</v>
      </c>
      <c r="F44" s="193"/>
      <c r="G44" s="308" t="s">
        <v>829</v>
      </c>
      <c r="H44" s="308"/>
      <c r="I44" s="308"/>
      <c r="J44" s="308"/>
      <c r="K44" s="191"/>
    </row>
    <row r="45" spans="2:11" customFormat="1" ht="15" customHeight="1">
      <c r="B45" s="194"/>
      <c r="C45" s="195"/>
      <c r="D45" s="193"/>
      <c r="E45" s="196" t="s">
        <v>127</v>
      </c>
      <c r="F45" s="193"/>
      <c r="G45" s="308" t="s">
        <v>830</v>
      </c>
      <c r="H45" s="308"/>
      <c r="I45" s="308"/>
      <c r="J45" s="308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08" t="s">
        <v>831</v>
      </c>
      <c r="E47" s="308"/>
      <c r="F47" s="308"/>
      <c r="G47" s="308"/>
      <c r="H47" s="308"/>
      <c r="I47" s="308"/>
      <c r="J47" s="308"/>
      <c r="K47" s="191"/>
    </row>
    <row r="48" spans="2:11" customFormat="1" ht="15" customHeight="1">
      <c r="B48" s="194"/>
      <c r="C48" s="195"/>
      <c r="D48" s="195"/>
      <c r="E48" s="308" t="s">
        <v>832</v>
      </c>
      <c r="F48" s="308"/>
      <c r="G48" s="308"/>
      <c r="H48" s="308"/>
      <c r="I48" s="308"/>
      <c r="J48" s="308"/>
      <c r="K48" s="191"/>
    </row>
    <row r="49" spans="2:11" customFormat="1" ht="15" customHeight="1">
      <c r="B49" s="194"/>
      <c r="C49" s="195"/>
      <c r="D49" s="195"/>
      <c r="E49" s="308" t="s">
        <v>833</v>
      </c>
      <c r="F49" s="308"/>
      <c r="G49" s="308"/>
      <c r="H49" s="308"/>
      <c r="I49" s="308"/>
      <c r="J49" s="308"/>
      <c r="K49" s="191"/>
    </row>
    <row r="50" spans="2:11" customFormat="1" ht="15" customHeight="1">
      <c r="B50" s="194"/>
      <c r="C50" s="195"/>
      <c r="D50" s="195"/>
      <c r="E50" s="308" t="s">
        <v>834</v>
      </c>
      <c r="F50" s="308"/>
      <c r="G50" s="308"/>
      <c r="H50" s="308"/>
      <c r="I50" s="308"/>
      <c r="J50" s="308"/>
      <c r="K50" s="191"/>
    </row>
    <row r="51" spans="2:11" customFormat="1" ht="15" customHeight="1">
      <c r="B51" s="194"/>
      <c r="C51" s="195"/>
      <c r="D51" s="308" t="s">
        <v>835</v>
      </c>
      <c r="E51" s="308"/>
      <c r="F51" s="308"/>
      <c r="G51" s="308"/>
      <c r="H51" s="308"/>
      <c r="I51" s="308"/>
      <c r="J51" s="308"/>
      <c r="K51" s="191"/>
    </row>
    <row r="52" spans="2:11" customFormat="1" ht="25.5" customHeight="1">
      <c r="B52" s="190"/>
      <c r="C52" s="309" t="s">
        <v>836</v>
      </c>
      <c r="D52" s="309"/>
      <c r="E52" s="309"/>
      <c r="F52" s="309"/>
      <c r="G52" s="309"/>
      <c r="H52" s="309"/>
      <c r="I52" s="309"/>
      <c r="J52" s="309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08" t="s">
        <v>837</v>
      </c>
      <c r="D54" s="308"/>
      <c r="E54" s="308"/>
      <c r="F54" s="308"/>
      <c r="G54" s="308"/>
      <c r="H54" s="308"/>
      <c r="I54" s="308"/>
      <c r="J54" s="308"/>
      <c r="K54" s="191"/>
    </row>
    <row r="55" spans="2:11" customFormat="1" ht="15" customHeight="1">
      <c r="B55" s="190"/>
      <c r="C55" s="308" t="s">
        <v>838</v>
      </c>
      <c r="D55" s="308"/>
      <c r="E55" s="308"/>
      <c r="F55" s="308"/>
      <c r="G55" s="308"/>
      <c r="H55" s="308"/>
      <c r="I55" s="308"/>
      <c r="J55" s="308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08" t="s">
        <v>839</v>
      </c>
      <c r="D57" s="308"/>
      <c r="E57" s="308"/>
      <c r="F57" s="308"/>
      <c r="G57" s="308"/>
      <c r="H57" s="308"/>
      <c r="I57" s="308"/>
      <c r="J57" s="308"/>
      <c r="K57" s="191"/>
    </row>
    <row r="58" spans="2:11" customFormat="1" ht="15" customHeight="1">
      <c r="B58" s="190"/>
      <c r="C58" s="195"/>
      <c r="D58" s="308" t="s">
        <v>840</v>
      </c>
      <c r="E58" s="308"/>
      <c r="F58" s="308"/>
      <c r="G58" s="308"/>
      <c r="H58" s="308"/>
      <c r="I58" s="308"/>
      <c r="J58" s="308"/>
      <c r="K58" s="191"/>
    </row>
    <row r="59" spans="2:11" customFormat="1" ht="15" customHeight="1">
      <c r="B59" s="190"/>
      <c r="C59" s="195"/>
      <c r="D59" s="308" t="s">
        <v>841</v>
      </c>
      <c r="E59" s="308"/>
      <c r="F59" s="308"/>
      <c r="G59" s="308"/>
      <c r="H59" s="308"/>
      <c r="I59" s="308"/>
      <c r="J59" s="308"/>
      <c r="K59" s="191"/>
    </row>
    <row r="60" spans="2:11" customFormat="1" ht="15" customHeight="1">
      <c r="B60" s="190"/>
      <c r="C60" s="195"/>
      <c r="D60" s="308" t="s">
        <v>842</v>
      </c>
      <c r="E60" s="308"/>
      <c r="F60" s="308"/>
      <c r="G60" s="308"/>
      <c r="H60" s="308"/>
      <c r="I60" s="308"/>
      <c r="J60" s="308"/>
      <c r="K60" s="191"/>
    </row>
    <row r="61" spans="2:11" customFormat="1" ht="15" customHeight="1">
      <c r="B61" s="190"/>
      <c r="C61" s="195"/>
      <c r="D61" s="308" t="s">
        <v>843</v>
      </c>
      <c r="E61" s="308"/>
      <c r="F61" s="308"/>
      <c r="G61" s="308"/>
      <c r="H61" s="308"/>
      <c r="I61" s="308"/>
      <c r="J61" s="308"/>
      <c r="K61" s="191"/>
    </row>
    <row r="62" spans="2:11" customFormat="1" ht="15" customHeight="1">
      <c r="B62" s="190"/>
      <c r="C62" s="195"/>
      <c r="D62" s="310" t="s">
        <v>844</v>
      </c>
      <c r="E62" s="310"/>
      <c r="F62" s="310"/>
      <c r="G62" s="310"/>
      <c r="H62" s="310"/>
      <c r="I62" s="310"/>
      <c r="J62" s="310"/>
      <c r="K62" s="191"/>
    </row>
    <row r="63" spans="2:11" customFormat="1" ht="15" customHeight="1">
      <c r="B63" s="190"/>
      <c r="C63" s="195"/>
      <c r="D63" s="308" t="s">
        <v>845</v>
      </c>
      <c r="E63" s="308"/>
      <c r="F63" s="308"/>
      <c r="G63" s="308"/>
      <c r="H63" s="308"/>
      <c r="I63" s="308"/>
      <c r="J63" s="308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08" t="s">
        <v>846</v>
      </c>
      <c r="E65" s="308"/>
      <c r="F65" s="308"/>
      <c r="G65" s="308"/>
      <c r="H65" s="308"/>
      <c r="I65" s="308"/>
      <c r="J65" s="308"/>
      <c r="K65" s="191"/>
    </row>
    <row r="66" spans="2:11" customFormat="1" ht="15" customHeight="1">
      <c r="B66" s="190"/>
      <c r="C66" s="195"/>
      <c r="D66" s="310" t="s">
        <v>847</v>
      </c>
      <c r="E66" s="310"/>
      <c r="F66" s="310"/>
      <c r="G66" s="310"/>
      <c r="H66" s="310"/>
      <c r="I66" s="310"/>
      <c r="J66" s="310"/>
      <c r="K66" s="191"/>
    </row>
    <row r="67" spans="2:11" customFormat="1" ht="15" customHeight="1">
      <c r="B67" s="190"/>
      <c r="C67" s="195"/>
      <c r="D67" s="308" t="s">
        <v>848</v>
      </c>
      <c r="E67" s="308"/>
      <c r="F67" s="308"/>
      <c r="G67" s="308"/>
      <c r="H67" s="308"/>
      <c r="I67" s="308"/>
      <c r="J67" s="308"/>
      <c r="K67" s="191"/>
    </row>
    <row r="68" spans="2:11" customFormat="1" ht="15" customHeight="1">
      <c r="B68" s="190"/>
      <c r="C68" s="195"/>
      <c r="D68" s="308" t="s">
        <v>849</v>
      </c>
      <c r="E68" s="308"/>
      <c r="F68" s="308"/>
      <c r="G68" s="308"/>
      <c r="H68" s="308"/>
      <c r="I68" s="308"/>
      <c r="J68" s="308"/>
      <c r="K68" s="191"/>
    </row>
    <row r="69" spans="2:11" customFormat="1" ht="15" customHeight="1">
      <c r="B69" s="190"/>
      <c r="C69" s="195"/>
      <c r="D69" s="308" t="s">
        <v>850</v>
      </c>
      <c r="E69" s="308"/>
      <c r="F69" s="308"/>
      <c r="G69" s="308"/>
      <c r="H69" s="308"/>
      <c r="I69" s="308"/>
      <c r="J69" s="308"/>
      <c r="K69" s="191"/>
    </row>
    <row r="70" spans="2:11" customFormat="1" ht="15" customHeight="1">
      <c r="B70" s="190"/>
      <c r="C70" s="195"/>
      <c r="D70" s="308" t="s">
        <v>851</v>
      </c>
      <c r="E70" s="308"/>
      <c r="F70" s="308"/>
      <c r="G70" s="308"/>
      <c r="H70" s="308"/>
      <c r="I70" s="308"/>
      <c r="J70" s="308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03" t="s">
        <v>852</v>
      </c>
      <c r="D75" s="303"/>
      <c r="E75" s="303"/>
      <c r="F75" s="303"/>
      <c r="G75" s="303"/>
      <c r="H75" s="303"/>
      <c r="I75" s="303"/>
      <c r="J75" s="303"/>
      <c r="K75" s="208"/>
    </row>
    <row r="76" spans="2:11" customFormat="1" ht="17.25" customHeight="1">
      <c r="B76" s="207"/>
      <c r="C76" s="209" t="s">
        <v>853</v>
      </c>
      <c r="D76" s="209"/>
      <c r="E76" s="209"/>
      <c r="F76" s="209" t="s">
        <v>854</v>
      </c>
      <c r="G76" s="210"/>
      <c r="H76" s="209" t="s">
        <v>50</v>
      </c>
      <c r="I76" s="209" t="s">
        <v>53</v>
      </c>
      <c r="J76" s="209" t="s">
        <v>855</v>
      </c>
      <c r="K76" s="208"/>
    </row>
    <row r="77" spans="2:11" customFormat="1" ht="17.25" customHeight="1">
      <c r="B77" s="207"/>
      <c r="C77" s="211" t="s">
        <v>856</v>
      </c>
      <c r="D77" s="211"/>
      <c r="E77" s="211"/>
      <c r="F77" s="212" t="s">
        <v>857</v>
      </c>
      <c r="G77" s="213"/>
      <c r="H77" s="211"/>
      <c r="I77" s="211"/>
      <c r="J77" s="211" t="s">
        <v>858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49</v>
      </c>
      <c r="D79" s="216"/>
      <c r="E79" s="216"/>
      <c r="F79" s="217" t="s">
        <v>859</v>
      </c>
      <c r="G79" s="218"/>
      <c r="H79" s="196" t="s">
        <v>860</v>
      </c>
      <c r="I79" s="196" t="s">
        <v>861</v>
      </c>
      <c r="J79" s="196">
        <v>20</v>
      </c>
      <c r="K79" s="208"/>
    </row>
    <row r="80" spans="2:11" customFormat="1" ht="15" customHeight="1">
      <c r="B80" s="207"/>
      <c r="C80" s="196" t="s">
        <v>862</v>
      </c>
      <c r="D80" s="196"/>
      <c r="E80" s="196"/>
      <c r="F80" s="217" t="s">
        <v>859</v>
      </c>
      <c r="G80" s="218"/>
      <c r="H80" s="196" t="s">
        <v>863</v>
      </c>
      <c r="I80" s="196" t="s">
        <v>861</v>
      </c>
      <c r="J80" s="196">
        <v>120</v>
      </c>
      <c r="K80" s="208"/>
    </row>
    <row r="81" spans="2:11" customFormat="1" ht="15" customHeight="1">
      <c r="B81" s="219"/>
      <c r="C81" s="196" t="s">
        <v>864</v>
      </c>
      <c r="D81" s="196"/>
      <c r="E81" s="196"/>
      <c r="F81" s="217" t="s">
        <v>865</v>
      </c>
      <c r="G81" s="218"/>
      <c r="H81" s="196" t="s">
        <v>866</v>
      </c>
      <c r="I81" s="196" t="s">
        <v>861</v>
      </c>
      <c r="J81" s="196">
        <v>50</v>
      </c>
      <c r="K81" s="208"/>
    </row>
    <row r="82" spans="2:11" customFormat="1" ht="15" customHeight="1">
      <c r="B82" s="219"/>
      <c r="C82" s="196" t="s">
        <v>867</v>
      </c>
      <c r="D82" s="196"/>
      <c r="E82" s="196"/>
      <c r="F82" s="217" t="s">
        <v>859</v>
      </c>
      <c r="G82" s="218"/>
      <c r="H82" s="196" t="s">
        <v>868</v>
      </c>
      <c r="I82" s="196" t="s">
        <v>869</v>
      </c>
      <c r="J82" s="196"/>
      <c r="K82" s="208"/>
    </row>
    <row r="83" spans="2:11" customFormat="1" ht="15" customHeight="1">
      <c r="B83" s="219"/>
      <c r="C83" s="196" t="s">
        <v>870</v>
      </c>
      <c r="D83" s="196"/>
      <c r="E83" s="196"/>
      <c r="F83" s="217" t="s">
        <v>865</v>
      </c>
      <c r="G83" s="196"/>
      <c r="H83" s="196" t="s">
        <v>871</v>
      </c>
      <c r="I83" s="196" t="s">
        <v>861</v>
      </c>
      <c r="J83" s="196">
        <v>15</v>
      </c>
      <c r="K83" s="208"/>
    </row>
    <row r="84" spans="2:11" customFormat="1" ht="15" customHeight="1">
      <c r="B84" s="219"/>
      <c r="C84" s="196" t="s">
        <v>872</v>
      </c>
      <c r="D84" s="196"/>
      <c r="E84" s="196"/>
      <c r="F84" s="217" t="s">
        <v>865</v>
      </c>
      <c r="G84" s="196"/>
      <c r="H84" s="196" t="s">
        <v>873</v>
      </c>
      <c r="I84" s="196" t="s">
        <v>861</v>
      </c>
      <c r="J84" s="196">
        <v>15</v>
      </c>
      <c r="K84" s="208"/>
    </row>
    <row r="85" spans="2:11" customFormat="1" ht="15" customHeight="1">
      <c r="B85" s="219"/>
      <c r="C85" s="196" t="s">
        <v>874</v>
      </c>
      <c r="D85" s="196"/>
      <c r="E85" s="196"/>
      <c r="F85" s="217" t="s">
        <v>865</v>
      </c>
      <c r="G85" s="196"/>
      <c r="H85" s="196" t="s">
        <v>875</v>
      </c>
      <c r="I85" s="196" t="s">
        <v>861</v>
      </c>
      <c r="J85" s="196">
        <v>20</v>
      </c>
      <c r="K85" s="208"/>
    </row>
    <row r="86" spans="2:11" customFormat="1" ht="15" customHeight="1">
      <c r="B86" s="219"/>
      <c r="C86" s="196" t="s">
        <v>876</v>
      </c>
      <c r="D86" s="196"/>
      <c r="E86" s="196"/>
      <c r="F86" s="217" t="s">
        <v>865</v>
      </c>
      <c r="G86" s="196"/>
      <c r="H86" s="196" t="s">
        <v>877</v>
      </c>
      <c r="I86" s="196" t="s">
        <v>861</v>
      </c>
      <c r="J86" s="196">
        <v>20</v>
      </c>
      <c r="K86" s="208"/>
    </row>
    <row r="87" spans="2:11" customFormat="1" ht="15" customHeight="1">
      <c r="B87" s="219"/>
      <c r="C87" s="196" t="s">
        <v>878</v>
      </c>
      <c r="D87" s="196"/>
      <c r="E87" s="196"/>
      <c r="F87" s="217" t="s">
        <v>865</v>
      </c>
      <c r="G87" s="218"/>
      <c r="H87" s="196" t="s">
        <v>879</v>
      </c>
      <c r="I87" s="196" t="s">
        <v>861</v>
      </c>
      <c r="J87" s="196">
        <v>50</v>
      </c>
      <c r="K87" s="208"/>
    </row>
    <row r="88" spans="2:11" customFormat="1" ht="15" customHeight="1">
      <c r="B88" s="219"/>
      <c r="C88" s="196" t="s">
        <v>880</v>
      </c>
      <c r="D88" s="196"/>
      <c r="E88" s="196"/>
      <c r="F88" s="217" t="s">
        <v>865</v>
      </c>
      <c r="G88" s="218"/>
      <c r="H88" s="196" t="s">
        <v>881</v>
      </c>
      <c r="I88" s="196" t="s">
        <v>861</v>
      </c>
      <c r="J88" s="196">
        <v>20</v>
      </c>
      <c r="K88" s="208"/>
    </row>
    <row r="89" spans="2:11" customFormat="1" ht="15" customHeight="1">
      <c r="B89" s="219"/>
      <c r="C89" s="196" t="s">
        <v>882</v>
      </c>
      <c r="D89" s="196"/>
      <c r="E89" s="196"/>
      <c r="F89" s="217" t="s">
        <v>865</v>
      </c>
      <c r="G89" s="218"/>
      <c r="H89" s="196" t="s">
        <v>883</v>
      </c>
      <c r="I89" s="196" t="s">
        <v>861</v>
      </c>
      <c r="J89" s="196">
        <v>20</v>
      </c>
      <c r="K89" s="208"/>
    </row>
    <row r="90" spans="2:11" customFormat="1" ht="15" customHeight="1">
      <c r="B90" s="219"/>
      <c r="C90" s="196" t="s">
        <v>884</v>
      </c>
      <c r="D90" s="196"/>
      <c r="E90" s="196"/>
      <c r="F90" s="217" t="s">
        <v>865</v>
      </c>
      <c r="G90" s="218"/>
      <c r="H90" s="196" t="s">
        <v>885</v>
      </c>
      <c r="I90" s="196" t="s">
        <v>861</v>
      </c>
      <c r="J90" s="196">
        <v>50</v>
      </c>
      <c r="K90" s="208"/>
    </row>
    <row r="91" spans="2:11" customFormat="1" ht="15" customHeight="1">
      <c r="B91" s="219"/>
      <c r="C91" s="196" t="s">
        <v>886</v>
      </c>
      <c r="D91" s="196"/>
      <c r="E91" s="196"/>
      <c r="F91" s="217" t="s">
        <v>865</v>
      </c>
      <c r="G91" s="218"/>
      <c r="H91" s="196" t="s">
        <v>886</v>
      </c>
      <c r="I91" s="196" t="s">
        <v>861</v>
      </c>
      <c r="J91" s="196">
        <v>50</v>
      </c>
      <c r="K91" s="208"/>
    </row>
    <row r="92" spans="2:11" customFormat="1" ht="15" customHeight="1">
      <c r="B92" s="219"/>
      <c r="C92" s="196" t="s">
        <v>887</v>
      </c>
      <c r="D92" s="196"/>
      <c r="E92" s="196"/>
      <c r="F92" s="217" t="s">
        <v>865</v>
      </c>
      <c r="G92" s="218"/>
      <c r="H92" s="196" t="s">
        <v>888</v>
      </c>
      <c r="I92" s="196" t="s">
        <v>861</v>
      </c>
      <c r="J92" s="196">
        <v>255</v>
      </c>
      <c r="K92" s="208"/>
    </row>
    <row r="93" spans="2:11" customFormat="1" ht="15" customHeight="1">
      <c r="B93" s="219"/>
      <c r="C93" s="196" t="s">
        <v>889</v>
      </c>
      <c r="D93" s="196"/>
      <c r="E93" s="196"/>
      <c r="F93" s="217" t="s">
        <v>859</v>
      </c>
      <c r="G93" s="218"/>
      <c r="H93" s="196" t="s">
        <v>890</v>
      </c>
      <c r="I93" s="196" t="s">
        <v>891</v>
      </c>
      <c r="J93" s="196"/>
      <c r="K93" s="208"/>
    </row>
    <row r="94" spans="2:11" customFormat="1" ht="15" customHeight="1">
      <c r="B94" s="219"/>
      <c r="C94" s="196" t="s">
        <v>892</v>
      </c>
      <c r="D94" s="196"/>
      <c r="E94" s="196"/>
      <c r="F94" s="217" t="s">
        <v>859</v>
      </c>
      <c r="G94" s="218"/>
      <c r="H94" s="196" t="s">
        <v>893</v>
      </c>
      <c r="I94" s="196" t="s">
        <v>894</v>
      </c>
      <c r="J94" s="196"/>
      <c r="K94" s="208"/>
    </row>
    <row r="95" spans="2:11" customFormat="1" ht="15" customHeight="1">
      <c r="B95" s="219"/>
      <c r="C95" s="196" t="s">
        <v>895</v>
      </c>
      <c r="D95" s="196"/>
      <c r="E95" s="196"/>
      <c r="F95" s="217" t="s">
        <v>859</v>
      </c>
      <c r="G95" s="218"/>
      <c r="H95" s="196" t="s">
        <v>895</v>
      </c>
      <c r="I95" s="196" t="s">
        <v>894</v>
      </c>
      <c r="J95" s="196"/>
      <c r="K95" s="208"/>
    </row>
    <row r="96" spans="2:11" customFormat="1" ht="15" customHeight="1">
      <c r="B96" s="219"/>
      <c r="C96" s="196" t="s">
        <v>34</v>
      </c>
      <c r="D96" s="196"/>
      <c r="E96" s="196"/>
      <c r="F96" s="217" t="s">
        <v>859</v>
      </c>
      <c r="G96" s="218"/>
      <c r="H96" s="196" t="s">
        <v>896</v>
      </c>
      <c r="I96" s="196" t="s">
        <v>894</v>
      </c>
      <c r="J96" s="196"/>
      <c r="K96" s="208"/>
    </row>
    <row r="97" spans="2:11" customFormat="1" ht="15" customHeight="1">
      <c r="B97" s="219"/>
      <c r="C97" s="196" t="s">
        <v>44</v>
      </c>
      <c r="D97" s="196"/>
      <c r="E97" s="196"/>
      <c r="F97" s="217" t="s">
        <v>859</v>
      </c>
      <c r="G97" s="218"/>
      <c r="H97" s="196" t="s">
        <v>897</v>
      </c>
      <c r="I97" s="196" t="s">
        <v>894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03" t="s">
        <v>898</v>
      </c>
      <c r="D102" s="303"/>
      <c r="E102" s="303"/>
      <c r="F102" s="303"/>
      <c r="G102" s="303"/>
      <c r="H102" s="303"/>
      <c r="I102" s="303"/>
      <c r="J102" s="303"/>
      <c r="K102" s="208"/>
    </row>
    <row r="103" spans="2:11" customFormat="1" ht="17.25" customHeight="1">
      <c r="B103" s="207"/>
      <c r="C103" s="209" t="s">
        <v>853</v>
      </c>
      <c r="D103" s="209"/>
      <c r="E103" s="209"/>
      <c r="F103" s="209" t="s">
        <v>854</v>
      </c>
      <c r="G103" s="210"/>
      <c r="H103" s="209" t="s">
        <v>50</v>
      </c>
      <c r="I103" s="209" t="s">
        <v>53</v>
      </c>
      <c r="J103" s="209" t="s">
        <v>855</v>
      </c>
      <c r="K103" s="208"/>
    </row>
    <row r="104" spans="2:11" customFormat="1" ht="17.25" customHeight="1">
      <c r="B104" s="207"/>
      <c r="C104" s="211" t="s">
        <v>856</v>
      </c>
      <c r="D104" s="211"/>
      <c r="E104" s="211"/>
      <c r="F104" s="212" t="s">
        <v>857</v>
      </c>
      <c r="G104" s="213"/>
      <c r="H104" s="211"/>
      <c r="I104" s="211"/>
      <c r="J104" s="211" t="s">
        <v>858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49</v>
      </c>
      <c r="D106" s="216"/>
      <c r="E106" s="216"/>
      <c r="F106" s="217" t="s">
        <v>859</v>
      </c>
      <c r="G106" s="196"/>
      <c r="H106" s="196" t="s">
        <v>899</v>
      </c>
      <c r="I106" s="196" t="s">
        <v>861</v>
      </c>
      <c r="J106" s="196">
        <v>20</v>
      </c>
      <c r="K106" s="208"/>
    </row>
    <row r="107" spans="2:11" customFormat="1" ht="15" customHeight="1">
      <c r="B107" s="207"/>
      <c r="C107" s="196" t="s">
        <v>862</v>
      </c>
      <c r="D107" s="196"/>
      <c r="E107" s="196"/>
      <c r="F107" s="217" t="s">
        <v>859</v>
      </c>
      <c r="G107" s="196"/>
      <c r="H107" s="196" t="s">
        <v>899</v>
      </c>
      <c r="I107" s="196" t="s">
        <v>861</v>
      </c>
      <c r="J107" s="196">
        <v>120</v>
      </c>
      <c r="K107" s="208"/>
    </row>
    <row r="108" spans="2:11" customFormat="1" ht="15" customHeight="1">
      <c r="B108" s="219"/>
      <c r="C108" s="196" t="s">
        <v>864</v>
      </c>
      <c r="D108" s="196"/>
      <c r="E108" s="196"/>
      <c r="F108" s="217" t="s">
        <v>865</v>
      </c>
      <c r="G108" s="196"/>
      <c r="H108" s="196" t="s">
        <v>899</v>
      </c>
      <c r="I108" s="196" t="s">
        <v>861</v>
      </c>
      <c r="J108" s="196">
        <v>50</v>
      </c>
      <c r="K108" s="208"/>
    </row>
    <row r="109" spans="2:11" customFormat="1" ht="15" customHeight="1">
      <c r="B109" s="219"/>
      <c r="C109" s="196" t="s">
        <v>867</v>
      </c>
      <c r="D109" s="196"/>
      <c r="E109" s="196"/>
      <c r="F109" s="217" t="s">
        <v>859</v>
      </c>
      <c r="G109" s="196"/>
      <c r="H109" s="196" t="s">
        <v>899</v>
      </c>
      <c r="I109" s="196" t="s">
        <v>869</v>
      </c>
      <c r="J109" s="196"/>
      <c r="K109" s="208"/>
    </row>
    <row r="110" spans="2:11" customFormat="1" ht="15" customHeight="1">
      <c r="B110" s="219"/>
      <c r="C110" s="196" t="s">
        <v>878</v>
      </c>
      <c r="D110" s="196"/>
      <c r="E110" s="196"/>
      <c r="F110" s="217" t="s">
        <v>865</v>
      </c>
      <c r="G110" s="196"/>
      <c r="H110" s="196" t="s">
        <v>899</v>
      </c>
      <c r="I110" s="196" t="s">
        <v>861</v>
      </c>
      <c r="J110" s="196">
        <v>50</v>
      </c>
      <c r="K110" s="208"/>
    </row>
    <row r="111" spans="2:11" customFormat="1" ht="15" customHeight="1">
      <c r="B111" s="219"/>
      <c r="C111" s="196" t="s">
        <v>886</v>
      </c>
      <c r="D111" s="196"/>
      <c r="E111" s="196"/>
      <c r="F111" s="217" t="s">
        <v>865</v>
      </c>
      <c r="G111" s="196"/>
      <c r="H111" s="196" t="s">
        <v>899</v>
      </c>
      <c r="I111" s="196" t="s">
        <v>861</v>
      </c>
      <c r="J111" s="196">
        <v>50</v>
      </c>
      <c r="K111" s="208"/>
    </row>
    <row r="112" spans="2:11" customFormat="1" ht="15" customHeight="1">
      <c r="B112" s="219"/>
      <c r="C112" s="196" t="s">
        <v>884</v>
      </c>
      <c r="D112" s="196"/>
      <c r="E112" s="196"/>
      <c r="F112" s="217" t="s">
        <v>865</v>
      </c>
      <c r="G112" s="196"/>
      <c r="H112" s="196" t="s">
        <v>899</v>
      </c>
      <c r="I112" s="196" t="s">
        <v>861</v>
      </c>
      <c r="J112" s="196">
        <v>50</v>
      </c>
      <c r="K112" s="208"/>
    </row>
    <row r="113" spans="2:11" customFormat="1" ht="15" customHeight="1">
      <c r="B113" s="219"/>
      <c r="C113" s="196" t="s">
        <v>49</v>
      </c>
      <c r="D113" s="196"/>
      <c r="E113" s="196"/>
      <c r="F113" s="217" t="s">
        <v>859</v>
      </c>
      <c r="G113" s="196"/>
      <c r="H113" s="196" t="s">
        <v>900</v>
      </c>
      <c r="I113" s="196" t="s">
        <v>861</v>
      </c>
      <c r="J113" s="196">
        <v>20</v>
      </c>
      <c r="K113" s="208"/>
    </row>
    <row r="114" spans="2:11" customFormat="1" ht="15" customHeight="1">
      <c r="B114" s="219"/>
      <c r="C114" s="196" t="s">
        <v>901</v>
      </c>
      <c r="D114" s="196"/>
      <c r="E114" s="196"/>
      <c r="F114" s="217" t="s">
        <v>859</v>
      </c>
      <c r="G114" s="196"/>
      <c r="H114" s="196" t="s">
        <v>902</v>
      </c>
      <c r="I114" s="196" t="s">
        <v>861</v>
      </c>
      <c r="J114" s="196">
        <v>120</v>
      </c>
      <c r="K114" s="208"/>
    </row>
    <row r="115" spans="2:11" customFormat="1" ht="15" customHeight="1">
      <c r="B115" s="219"/>
      <c r="C115" s="196" t="s">
        <v>34</v>
      </c>
      <c r="D115" s="196"/>
      <c r="E115" s="196"/>
      <c r="F115" s="217" t="s">
        <v>859</v>
      </c>
      <c r="G115" s="196"/>
      <c r="H115" s="196" t="s">
        <v>903</v>
      </c>
      <c r="I115" s="196" t="s">
        <v>894</v>
      </c>
      <c r="J115" s="196"/>
      <c r="K115" s="208"/>
    </row>
    <row r="116" spans="2:11" customFormat="1" ht="15" customHeight="1">
      <c r="B116" s="219"/>
      <c r="C116" s="196" t="s">
        <v>44</v>
      </c>
      <c r="D116" s="196"/>
      <c r="E116" s="196"/>
      <c r="F116" s="217" t="s">
        <v>859</v>
      </c>
      <c r="G116" s="196"/>
      <c r="H116" s="196" t="s">
        <v>904</v>
      </c>
      <c r="I116" s="196" t="s">
        <v>894</v>
      </c>
      <c r="J116" s="196"/>
      <c r="K116" s="208"/>
    </row>
    <row r="117" spans="2:11" customFormat="1" ht="15" customHeight="1">
      <c r="B117" s="219"/>
      <c r="C117" s="196" t="s">
        <v>53</v>
      </c>
      <c r="D117" s="196"/>
      <c r="E117" s="196"/>
      <c r="F117" s="217" t="s">
        <v>859</v>
      </c>
      <c r="G117" s="196"/>
      <c r="H117" s="196" t="s">
        <v>905</v>
      </c>
      <c r="I117" s="196" t="s">
        <v>906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04" t="s">
        <v>907</v>
      </c>
      <c r="D122" s="304"/>
      <c r="E122" s="304"/>
      <c r="F122" s="304"/>
      <c r="G122" s="304"/>
      <c r="H122" s="304"/>
      <c r="I122" s="304"/>
      <c r="J122" s="304"/>
      <c r="K122" s="234"/>
    </row>
    <row r="123" spans="2:11" customFormat="1" ht="17.25" customHeight="1">
      <c r="B123" s="235"/>
      <c r="C123" s="209" t="s">
        <v>853</v>
      </c>
      <c r="D123" s="209"/>
      <c r="E123" s="209"/>
      <c r="F123" s="209" t="s">
        <v>854</v>
      </c>
      <c r="G123" s="210"/>
      <c r="H123" s="209" t="s">
        <v>50</v>
      </c>
      <c r="I123" s="209" t="s">
        <v>53</v>
      </c>
      <c r="J123" s="209" t="s">
        <v>855</v>
      </c>
      <c r="K123" s="236"/>
    </row>
    <row r="124" spans="2:11" customFormat="1" ht="17.25" customHeight="1">
      <c r="B124" s="235"/>
      <c r="C124" s="211" t="s">
        <v>856</v>
      </c>
      <c r="D124" s="211"/>
      <c r="E124" s="211"/>
      <c r="F124" s="212" t="s">
        <v>857</v>
      </c>
      <c r="G124" s="213"/>
      <c r="H124" s="211"/>
      <c r="I124" s="211"/>
      <c r="J124" s="211" t="s">
        <v>858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862</v>
      </c>
      <c r="D126" s="216"/>
      <c r="E126" s="216"/>
      <c r="F126" s="217" t="s">
        <v>859</v>
      </c>
      <c r="G126" s="196"/>
      <c r="H126" s="196" t="s">
        <v>899</v>
      </c>
      <c r="I126" s="196" t="s">
        <v>861</v>
      </c>
      <c r="J126" s="196">
        <v>120</v>
      </c>
      <c r="K126" s="240"/>
    </row>
    <row r="127" spans="2:11" customFormat="1" ht="15" customHeight="1">
      <c r="B127" s="237"/>
      <c r="C127" s="196" t="s">
        <v>908</v>
      </c>
      <c r="D127" s="196"/>
      <c r="E127" s="196"/>
      <c r="F127" s="217" t="s">
        <v>859</v>
      </c>
      <c r="G127" s="196"/>
      <c r="H127" s="196" t="s">
        <v>909</v>
      </c>
      <c r="I127" s="196" t="s">
        <v>861</v>
      </c>
      <c r="J127" s="196" t="s">
        <v>910</v>
      </c>
      <c r="K127" s="240"/>
    </row>
    <row r="128" spans="2:11" customFormat="1" ht="15" customHeight="1">
      <c r="B128" s="237"/>
      <c r="C128" s="196" t="s">
        <v>81</v>
      </c>
      <c r="D128" s="196"/>
      <c r="E128" s="196"/>
      <c r="F128" s="217" t="s">
        <v>859</v>
      </c>
      <c r="G128" s="196"/>
      <c r="H128" s="196" t="s">
        <v>911</v>
      </c>
      <c r="I128" s="196" t="s">
        <v>861</v>
      </c>
      <c r="J128" s="196" t="s">
        <v>910</v>
      </c>
      <c r="K128" s="240"/>
    </row>
    <row r="129" spans="2:11" customFormat="1" ht="15" customHeight="1">
      <c r="B129" s="237"/>
      <c r="C129" s="196" t="s">
        <v>870</v>
      </c>
      <c r="D129" s="196"/>
      <c r="E129" s="196"/>
      <c r="F129" s="217" t="s">
        <v>865</v>
      </c>
      <c r="G129" s="196"/>
      <c r="H129" s="196" t="s">
        <v>871</v>
      </c>
      <c r="I129" s="196" t="s">
        <v>861</v>
      </c>
      <c r="J129" s="196">
        <v>15</v>
      </c>
      <c r="K129" s="240"/>
    </row>
    <row r="130" spans="2:11" customFormat="1" ht="15" customHeight="1">
      <c r="B130" s="237"/>
      <c r="C130" s="196" t="s">
        <v>872</v>
      </c>
      <c r="D130" s="196"/>
      <c r="E130" s="196"/>
      <c r="F130" s="217" t="s">
        <v>865</v>
      </c>
      <c r="G130" s="196"/>
      <c r="H130" s="196" t="s">
        <v>873</v>
      </c>
      <c r="I130" s="196" t="s">
        <v>861</v>
      </c>
      <c r="J130" s="196">
        <v>15</v>
      </c>
      <c r="K130" s="240"/>
    </row>
    <row r="131" spans="2:11" customFormat="1" ht="15" customHeight="1">
      <c r="B131" s="237"/>
      <c r="C131" s="196" t="s">
        <v>874</v>
      </c>
      <c r="D131" s="196"/>
      <c r="E131" s="196"/>
      <c r="F131" s="217" t="s">
        <v>865</v>
      </c>
      <c r="G131" s="196"/>
      <c r="H131" s="196" t="s">
        <v>875</v>
      </c>
      <c r="I131" s="196" t="s">
        <v>861</v>
      </c>
      <c r="J131" s="196">
        <v>20</v>
      </c>
      <c r="K131" s="240"/>
    </row>
    <row r="132" spans="2:11" customFormat="1" ht="15" customHeight="1">
      <c r="B132" s="237"/>
      <c r="C132" s="196" t="s">
        <v>876</v>
      </c>
      <c r="D132" s="196"/>
      <c r="E132" s="196"/>
      <c r="F132" s="217" t="s">
        <v>865</v>
      </c>
      <c r="G132" s="196"/>
      <c r="H132" s="196" t="s">
        <v>877</v>
      </c>
      <c r="I132" s="196" t="s">
        <v>861</v>
      </c>
      <c r="J132" s="196">
        <v>20</v>
      </c>
      <c r="K132" s="240"/>
    </row>
    <row r="133" spans="2:11" customFormat="1" ht="15" customHeight="1">
      <c r="B133" s="237"/>
      <c r="C133" s="196" t="s">
        <v>864</v>
      </c>
      <c r="D133" s="196"/>
      <c r="E133" s="196"/>
      <c r="F133" s="217" t="s">
        <v>865</v>
      </c>
      <c r="G133" s="196"/>
      <c r="H133" s="196" t="s">
        <v>899</v>
      </c>
      <c r="I133" s="196" t="s">
        <v>861</v>
      </c>
      <c r="J133" s="196">
        <v>50</v>
      </c>
      <c r="K133" s="240"/>
    </row>
    <row r="134" spans="2:11" customFormat="1" ht="15" customHeight="1">
      <c r="B134" s="237"/>
      <c r="C134" s="196" t="s">
        <v>878</v>
      </c>
      <c r="D134" s="196"/>
      <c r="E134" s="196"/>
      <c r="F134" s="217" t="s">
        <v>865</v>
      </c>
      <c r="G134" s="196"/>
      <c r="H134" s="196" t="s">
        <v>899</v>
      </c>
      <c r="I134" s="196" t="s">
        <v>861</v>
      </c>
      <c r="J134" s="196">
        <v>50</v>
      </c>
      <c r="K134" s="240"/>
    </row>
    <row r="135" spans="2:11" customFormat="1" ht="15" customHeight="1">
      <c r="B135" s="237"/>
      <c r="C135" s="196" t="s">
        <v>884</v>
      </c>
      <c r="D135" s="196"/>
      <c r="E135" s="196"/>
      <c r="F135" s="217" t="s">
        <v>865</v>
      </c>
      <c r="G135" s="196"/>
      <c r="H135" s="196" t="s">
        <v>899</v>
      </c>
      <c r="I135" s="196" t="s">
        <v>861</v>
      </c>
      <c r="J135" s="196">
        <v>50</v>
      </c>
      <c r="K135" s="240"/>
    </row>
    <row r="136" spans="2:11" customFormat="1" ht="15" customHeight="1">
      <c r="B136" s="237"/>
      <c r="C136" s="196" t="s">
        <v>886</v>
      </c>
      <c r="D136" s="196"/>
      <c r="E136" s="196"/>
      <c r="F136" s="217" t="s">
        <v>865</v>
      </c>
      <c r="G136" s="196"/>
      <c r="H136" s="196" t="s">
        <v>899</v>
      </c>
      <c r="I136" s="196" t="s">
        <v>861</v>
      </c>
      <c r="J136" s="196">
        <v>50</v>
      </c>
      <c r="K136" s="240"/>
    </row>
    <row r="137" spans="2:11" customFormat="1" ht="15" customHeight="1">
      <c r="B137" s="237"/>
      <c r="C137" s="196" t="s">
        <v>887</v>
      </c>
      <c r="D137" s="196"/>
      <c r="E137" s="196"/>
      <c r="F137" s="217" t="s">
        <v>865</v>
      </c>
      <c r="G137" s="196"/>
      <c r="H137" s="196" t="s">
        <v>912</v>
      </c>
      <c r="I137" s="196" t="s">
        <v>861</v>
      </c>
      <c r="J137" s="196">
        <v>255</v>
      </c>
      <c r="K137" s="240"/>
    </row>
    <row r="138" spans="2:11" customFormat="1" ht="15" customHeight="1">
      <c r="B138" s="237"/>
      <c r="C138" s="196" t="s">
        <v>889</v>
      </c>
      <c r="D138" s="196"/>
      <c r="E138" s="196"/>
      <c r="F138" s="217" t="s">
        <v>859</v>
      </c>
      <c r="G138" s="196"/>
      <c r="H138" s="196" t="s">
        <v>913</v>
      </c>
      <c r="I138" s="196" t="s">
        <v>891</v>
      </c>
      <c r="J138" s="196"/>
      <c r="K138" s="240"/>
    </row>
    <row r="139" spans="2:11" customFormat="1" ht="15" customHeight="1">
      <c r="B139" s="237"/>
      <c r="C139" s="196" t="s">
        <v>892</v>
      </c>
      <c r="D139" s="196"/>
      <c r="E139" s="196"/>
      <c r="F139" s="217" t="s">
        <v>859</v>
      </c>
      <c r="G139" s="196"/>
      <c r="H139" s="196" t="s">
        <v>914</v>
      </c>
      <c r="I139" s="196" t="s">
        <v>894</v>
      </c>
      <c r="J139" s="196"/>
      <c r="K139" s="240"/>
    </row>
    <row r="140" spans="2:11" customFormat="1" ht="15" customHeight="1">
      <c r="B140" s="237"/>
      <c r="C140" s="196" t="s">
        <v>895</v>
      </c>
      <c r="D140" s="196"/>
      <c r="E140" s="196"/>
      <c r="F140" s="217" t="s">
        <v>859</v>
      </c>
      <c r="G140" s="196"/>
      <c r="H140" s="196" t="s">
        <v>895</v>
      </c>
      <c r="I140" s="196" t="s">
        <v>894</v>
      </c>
      <c r="J140" s="196"/>
      <c r="K140" s="240"/>
    </row>
    <row r="141" spans="2:11" customFormat="1" ht="15" customHeight="1">
      <c r="B141" s="237"/>
      <c r="C141" s="196" t="s">
        <v>34</v>
      </c>
      <c r="D141" s="196"/>
      <c r="E141" s="196"/>
      <c r="F141" s="217" t="s">
        <v>859</v>
      </c>
      <c r="G141" s="196"/>
      <c r="H141" s="196" t="s">
        <v>915</v>
      </c>
      <c r="I141" s="196" t="s">
        <v>894</v>
      </c>
      <c r="J141" s="196"/>
      <c r="K141" s="240"/>
    </row>
    <row r="142" spans="2:11" customFormat="1" ht="15" customHeight="1">
      <c r="B142" s="237"/>
      <c r="C142" s="196" t="s">
        <v>916</v>
      </c>
      <c r="D142" s="196"/>
      <c r="E142" s="196"/>
      <c r="F142" s="217" t="s">
        <v>859</v>
      </c>
      <c r="G142" s="196"/>
      <c r="H142" s="196" t="s">
        <v>917</v>
      </c>
      <c r="I142" s="196" t="s">
        <v>894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03" t="s">
        <v>918</v>
      </c>
      <c r="D147" s="303"/>
      <c r="E147" s="303"/>
      <c r="F147" s="303"/>
      <c r="G147" s="303"/>
      <c r="H147" s="303"/>
      <c r="I147" s="303"/>
      <c r="J147" s="303"/>
      <c r="K147" s="208"/>
    </row>
    <row r="148" spans="2:11" customFormat="1" ht="17.25" customHeight="1">
      <c r="B148" s="207"/>
      <c r="C148" s="209" t="s">
        <v>853</v>
      </c>
      <c r="D148" s="209"/>
      <c r="E148" s="209"/>
      <c r="F148" s="209" t="s">
        <v>854</v>
      </c>
      <c r="G148" s="210"/>
      <c r="H148" s="209" t="s">
        <v>50</v>
      </c>
      <c r="I148" s="209" t="s">
        <v>53</v>
      </c>
      <c r="J148" s="209" t="s">
        <v>855</v>
      </c>
      <c r="K148" s="208"/>
    </row>
    <row r="149" spans="2:11" customFormat="1" ht="17.25" customHeight="1">
      <c r="B149" s="207"/>
      <c r="C149" s="211" t="s">
        <v>856</v>
      </c>
      <c r="D149" s="211"/>
      <c r="E149" s="211"/>
      <c r="F149" s="212" t="s">
        <v>857</v>
      </c>
      <c r="G149" s="213"/>
      <c r="H149" s="211"/>
      <c r="I149" s="211"/>
      <c r="J149" s="211" t="s">
        <v>858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862</v>
      </c>
      <c r="D151" s="196"/>
      <c r="E151" s="196"/>
      <c r="F151" s="245" t="s">
        <v>859</v>
      </c>
      <c r="G151" s="196"/>
      <c r="H151" s="244" t="s">
        <v>899</v>
      </c>
      <c r="I151" s="244" t="s">
        <v>861</v>
      </c>
      <c r="J151" s="244">
        <v>120</v>
      </c>
      <c r="K151" s="240"/>
    </row>
    <row r="152" spans="2:11" customFormat="1" ht="15" customHeight="1">
      <c r="B152" s="219"/>
      <c r="C152" s="244" t="s">
        <v>908</v>
      </c>
      <c r="D152" s="196"/>
      <c r="E152" s="196"/>
      <c r="F152" s="245" t="s">
        <v>859</v>
      </c>
      <c r="G152" s="196"/>
      <c r="H152" s="244" t="s">
        <v>919</v>
      </c>
      <c r="I152" s="244" t="s">
        <v>861</v>
      </c>
      <c r="J152" s="244" t="s">
        <v>910</v>
      </c>
      <c r="K152" s="240"/>
    </row>
    <row r="153" spans="2:11" customFormat="1" ht="15" customHeight="1">
      <c r="B153" s="219"/>
      <c r="C153" s="244" t="s">
        <v>81</v>
      </c>
      <c r="D153" s="196"/>
      <c r="E153" s="196"/>
      <c r="F153" s="245" t="s">
        <v>859</v>
      </c>
      <c r="G153" s="196"/>
      <c r="H153" s="244" t="s">
        <v>920</v>
      </c>
      <c r="I153" s="244" t="s">
        <v>861</v>
      </c>
      <c r="J153" s="244" t="s">
        <v>910</v>
      </c>
      <c r="K153" s="240"/>
    </row>
    <row r="154" spans="2:11" customFormat="1" ht="15" customHeight="1">
      <c r="B154" s="219"/>
      <c r="C154" s="244" t="s">
        <v>864</v>
      </c>
      <c r="D154" s="196"/>
      <c r="E154" s="196"/>
      <c r="F154" s="245" t="s">
        <v>865</v>
      </c>
      <c r="G154" s="196"/>
      <c r="H154" s="244" t="s">
        <v>899</v>
      </c>
      <c r="I154" s="244" t="s">
        <v>861</v>
      </c>
      <c r="J154" s="244">
        <v>50</v>
      </c>
      <c r="K154" s="240"/>
    </row>
    <row r="155" spans="2:11" customFormat="1" ht="15" customHeight="1">
      <c r="B155" s="219"/>
      <c r="C155" s="244" t="s">
        <v>867</v>
      </c>
      <c r="D155" s="196"/>
      <c r="E155" s="196"/>
      <c r="F155" s="245" t="s">
        <v>859</v>
      </c>
      <c r="G155" s="196"/>
      <c r="H155" s="244" t="s">
        <v>899</v>
      </c>
      <c r="I155" s="244" t="s">
        <v>869</v>
      </c>
      <c r="J155" s="244"/>
      <c r="K155" s="240"/>
    </row>
    <row r="156" spans="2:11" customFormat="1" ht="15" customHeight="1">
      <c r="B156" s="219"/>
      <c r="C156" s="244" t="s">
        <v>878</v>
      </c>
      <c r="D156" s="196"/>
      <c r="E156" s="196"/>
      <c r="F156" s="245" t="s">
        <v>865</v>
      </c>
      <c r="G156" s="196"/>
      <c r="H156" s="244" t="s">
        <v>899</v>
      </c>
      <c r="I156" s="244" t="s">
        <v>861</v>
      </c>
      <c r="J156" s="244">
        <v>50</v>
      </c>
      <c r="K156" s="240"/>
    </row>
    <row r="157" spans="2:11" customFormat="1" ht="15" customHeight="1">
      <c r="B157" s="219"/>
      <c r="C157" s="244" t="s">
        <v>886</v>
      </c>
      <c r="D157" s="196"/>
      <c r="E157" s="196"/>
      <c r="F157" s="245" t="s">
        <v>865</v>
      </c>
      <c r="G157" s="196"/>
      <c r="H157" s="244" t="s">
        <v>899</v>
      </c>
      <c r="I157" s="244" t="s">
        <v>861</v>
      </c>
      <c r="J157" s="244">
        <v>50</v>
      </c>
      <c r="K157" s="240"/>
    </row>
    <row r="158" spans="2:11" customFormat="1" ht="15" customHeight="1">
      <c r="B158" s="219"/>
      <c r="C158" s="244" t="s">
        <v>884</v>
      </c>
      <c r="D158" s="196"/>
      <c r="E158" s="196"/>
      <c r="F158" s="245" t="s">
        <v>865</v>
      </c>
      <c r="G158" s="196"/>
      <c r="H158" s="244" t="s">
        <v>899</v>
      </c>
      <c r="I158" s="244" t="s">
        <v>861</v>
      </c>
      <c r="J158" s="244">
        <v>50</v>
      </c>
      <c r="K158" s="240"/>
    </row>
    <row r="159" spans="2:11" customFormat="1" ht="15" customHeight="1">
      <c r="B159" s="219"/>
      <c r="C159" s="244" t="s">
        <v>118</v>
      </c>
      <c r="D159" s="196"/>
      <c r="E159" s="196"/>
      <c r="F159" s="245" t="s">
        <v>859</v>
      </c>
      <c r="G159" s="196"/>
      <c r="H159" s="244" t="s">
        <v>921</v>
      </c>
      <c r="I159" s="244" t="s">
        <v>861</v>
      </c>
      <c r="J159" s="244" t="s">
        <v>922</v>
      </c>
      <c r="K159" s="240"/>
    </row>
    <row r="160" spans="2:11" customFormat="1" ht="15" customHeight="1">
      <c r="B160" s="219"/>
      <c r="C160" s="244" t="s">
        <v>923</v>
      </c>
      <c r="D160" s="196"/>
      <c r="E160" s="196"/>
      <c r="F160" s="245" t="s">
        <v>859</v>
      </c>
      <c r="G160" s="196"/>
      <c r="H160" s="244" t="s">
        <v>924</v>
      </c>
      <c r="I160" s="244" t="s">
        <v>894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04" t="s">
        <v>925</v>
      </c>
      <c r="D165" s="304"/>
      <c r="E165" s="304"/>
      <c r="F165" s="304"/>
      <c r="G165" s="304"/>
      <c r="H165" s="304"/>
      <c r="I165" s="304"/>
      <c r="J165" s="304"/>
      <c r="K165" s="189"/>
    </row>
    <row r="166" spans="2:11" customFormat="1" ht="17.25" customHeight="1">
      <c r="B166" s="188"/>
      <c r="C166" s="209" t="s">
        <v>853</v>
      </c>
      <c r="D166" s="209"/>
      <c r="E166" s="209"/>
      <c r="F166" s="209" t="s">
        <v>854</v>
      </c>
      <c r="G166" s="249"/>
      <c r="H166" s="250" t="s">
        <v>50</v>
      </c>
      <c r="I166" s="250" t="s">
        <v>53</v>
      </c>
      <c r="J166" s="209" t="s">
        <v>855</v>
      </c>
      <c r="K166" s="189"/>
    </row>
    <row r="167" spans="2:11" customFormat="1" ht="17.25" customHeight="1">
      <c r="B167" s="190"/>
      <c r="C167" s="211" t="s">
        <v>856</v>
      </c>
      <c r="D167" s="211"/>
      <c r="E167" s="211"/>
      <c r="F167" s="212" t="s">
        <v>857</v>
      </c>
      <c r="G167" s="251"/>
      <c r="H167" s="252"/>
      <c r="I167" s="252"/>
      <c r="J167" s="211" t="s">
        <v>858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862</v>
      </c>
      <c r="D169" s="196"/>
      <c r="E169" s="196"/>
      <c r="F169" s="217" t="s">
        <v>859</v>
      </c>
      <c r="G169" s="196"/>
      <c r="H169" s="196" t="s">
        <v>899</v>
      </c>
      <c r="I169" s="196" t="s">
        <v>861</v>
      </c>
      <c r="J169" s="196">
        <v>120</v>
      </c>
      <c r="K169" s="240"/>
    </row>
    <row r="170" spans="2:11" customFormat="1" ht="15" customHeight="1">
      <c r="B170" s="219"/>
      <c r="C170" s="196" t="s">
        <v>908</v>
      </c>
      <c r="D170" s="196"/>
      <c r="E170" s="196"/>
      <c r="F170" s="217" t="s">
        <v>859</v>
      </c>
      <c r="G170" s="196"/>
      <c r="H170" s="196" t="s">
        <v>909</v>
      </c>
      <c r="I170" s="196" t="s">
        <v>861</v>
      </c>
      <c r="J170" s="196" t="s">
        <v>910</v>
      </c>
      <c r="K170" s="240"/>
    </row>
    <row r="171" spans="2:11" customFormat="1" ht="15" customHeight="1">
      <c r="B171" s="219"/>
      <c r="C171" s="196" t="s">
        <v>81</v>
      </c>
      <c r="D171" s="196"/>
      <c r="E171" s="196"/>
      <c r="F171" s="217" t="s">
        <v>859</v>
      </c>
      <c r="G171" s="196"/>
      <c r="H171" s="196" t="s">
        <v>926</v>
      </c>
      <c r="I171" s="196" t="s">
        <v>861</v>
      </c>
      <c r="J171" s="196" t="s">
        <v>910</v>
      </c>
      <c r="K171" s="240"/>
    </row>
    <row r="172" spans="2:11" customFormat="1" ht="15" customHeight="1">
      <c r="B172" s="219"/>
      <c r="C172" s="196" t="s">
        <v>864</v>
      </c>
      <c r="D172" s="196"/>
      <c r="E172" s="196"/>
      <c r="F172" s="217" t="s">
        <v>865</v>
      </c>
      <c r="G172" s="196"/>
      <c r="H172" s="196" t="s">
        <v>926</v>
      </c>
      <c r="I172" s="196" t="s">
        <v>861</v>
      </c>
      <c r="J172" s="196">
        <v>50</v>
      </c>
      <c r="K172" s="240"/>
    </row>
    <row r="173" spans="2:11" customFormat="1" ht="15" customHeight="1">
      <c r="B173" s="219"/>
      <c r="C173" s="196" t="s">
        <v>867</v>
      </c>
      <c r="D173" s="196"/>
      <c r="E173" s="196"/>
      <c r="F173" s="217" t="s">
        <v>859</v>
      </c>
      <c r="G173" s="196"/>
      <c r="H173" s="196" t="s">
        <v>926</v>
      </c>
      <c r="I173" s="196" t="s">
        <v>869</v>
      </c>
      <c r="J173" s="196"/>
      <c r="K173" s="240"/>
    </row>
    <row r="174" spans="2:11" customFormat="1" ht="15" customHeight="1">
      <c r="B174" s="219"/>
      <c r="C174" s="196" t="s">
        <v>878</v>
      </c>
      <c r="D174" s="196"/>
      <c r="E174" s="196"/>
      <c r="F174" s="217" t="s">
        <v>865</v>
      </c>
      <c r="G174" s="196"/>
      <c r="H174" s="196" t="s">
        <v>926</v>
      </c>
      <c r="I174" s="196" t="s">
        <v>861</v>
      </c>
      <c r="J174" s="196">
        <v>50</v>
      </c>
      <c r="K174" s="240"/>
    </row>
    <row r="175" spans="2:11" customFormat="1" ht="15" customHeight="1">
      <c r="B175" s="219"/>
      <c r="C175" s="196" t="s">
        <v>886</v>
      </c>
      <c r="D175" s="196"/>
      <c r="E175" s="196"/>
      <c r="F175" s="217" t="s">
        <v>865</v>
      </c>
      <c r="G175" s="196"/>
      <c r="H175" s="196" t="s">
        <v>926</v>
      </c>
      <c r="I175" s="196" t="s">
        <v>861</v>
      </c>
      <c r="J175" s="196">
        <v>50</v>
      </c>
      <c r="K175" s="240"/>
    </row>
    <row r="176" spans="2:11" customFormat="1" ht="15" customHeight="1">
      <c r="B176" s="219"/>
      <c r="C176" s="196" t="s">
        <v>884</v>
      </c>
      <c r="D176" s="196"/>
      <c r="E176" s="196"/>
      <c r="F176" s="217" t="s">
        <v>865</v>
      </c>
      <c r="G176" s="196"/>
      <c r="H176" s="196" t="s">
        <v>926</v>
      </c>
      <c r="I176" s="196" t="s">
        <v>861</v>
      </c>
      <c r="J176" s="196">
        <v>50</v>
      </c>
      <c r="K176" s="240"/>
    </row>
    <row r="177" spans="2:11" customFormat="1" ht="15" customHeight="1">
      <c r="B177" s="219"/>
      <c r="C177" s="196" t="s">
        <v>123</v>
      </c>
      <c r="D177" s="196"/>
      <c r="E177" s="196"/>
      <c r="F177" s="217" t="s">
        <v>859</v>
      </c>
      <c r="G177" s="196"/>
      <c r="H177" s="196" t="s">
        <v>927</v>
      </c>
      <c r="I177" s="196" t="s">
        <v>928</v>
      </c>
      <c r="J177" s="196"/>
      <c r="K177" s="240"/>
    </row>
    <row r="178" spans="2:11" customFormat="1" ht="15" customHeight="1">
      <c r="B178" s="219"/>
      <c r="C178" s="196" t="s">
        <v>53</v>
      </c>
      <c r="D178" s="196"/>
      <c r="E178" s="196"/>
      <c r="F178" s="217" t="s">
        <v>859</v>
      </c>
      <c r="G178" s="196"/>
      <c r="H178" s="196" t="s">
        <v>929</v>
      </c>
      <c r="I178" s="196" t="s">
        <v>930</v>
      </c>
      <c r="J178" s="196">
        <v>1</v>
      </c>
      <c r="K178" s="240"/>
    </row>
    <row r="179" spans="2:11" customFormat="1" ht="15" customHeight="1">
      <c r="B179" s="219"/>
      <c r="C179" s="196" t="s">
        <v>49</v>
      </c>
      <c r="D179" s="196"/>
      <c r="E179" s="196"/>
      <c r="F179" s="217" t="s">
        <v>859</v>
      </c>
      <c r="G179" s="196"/>
      <c r="H179" s="196" t="s">
        <v>931</v>
      </c>
      <c r="I179" s="196" t="s">
        <v>861</v>
      </c>
      <c r="J179" s="196">
        <v>20</v>
      </c>
      <c r="K179" s="240"/>
    </row>
    <row r="180" spans="2:11" customFormat="1" ht="15" customHeight="1">
      <c r="B180" s="219"/>
      <c r="C180" s="196" t="s">
        <v>50</v>
      </c>
      <c r="D180" s="196"/>
      <c r="E180" s="196"/>
      <c r="F180" s="217" t="s">
        <v>859</v>
      </c>
      <c r="G180" s="196"/>
      <c r="H180" s="196" t="s">
        <v>932</v>
      </c>
      <c r="I180" s="196" t="s">
        <v>861</v>
      </c>
      <c r="J180" s="196">
        <v>255</v>
      </c>
      <c r="K180" s="240"/>
    </row>
    <row r="181" spans="2:11" customFormat="1" ht="15" customHeight="1">
      <c r="B181" s="219"/>
      <c r="C181" s="196" t="s">
        <v>124</v>
      </c>
      <c r="D181" s="196"/>
      <c r="E181" s="196"/>
      <c r="F181" s="217" t="s">
        <v>859</v>
      </c>
      <c r="G181" s="196"/>
      <c r="H181" s="196" t="s">
        <v>823</v>
      </c>
      <c r="I181" s="196" t="s">
        <v>861</v>
      </c>
      <c r="J181" s="196">
        <v>10</v>
      </c>
      <c r="K181" s="240"/>
    </row>
    <row r="182" spans="2:11" customFormat="1" ht="15" customHeight="1">
      <c r="B182" s="219"/>
      <c r="C182" s="196" t="s">
        <v>125</v>
      </c>
      <c r="D182" s="196"/>
      <c r="E182" s="196"/>
      <c r="F182" s="217" t="s">
        <v>859</v>
      </c>
      <c r="G182" s="196"/>
      <c r="H182" s="196" t="s">
        <v>933</v>
      </c>
      <c r="I182" s="196" t="s">
        <v>894</v>
      </c>
      <c r="J182" s="196"/>
      <c r="K182" s="240"/>
    </row>
    <row r="183" spans="2:11" customFormat="1" ht="15" customHeight="1">
      <c r="B183" s="219"/>
      <c r="C183" s="196" t="s">
        <v>934</v>
      </c>
      <c r="D183" s="196"/>
      <c r="E183" s="196"/>
      <c r="F183" s="217" t="s">
        <v>859</v>
      </c>
      <c r="G183" s="196"/>
      <c r="H183" s="196" t="s">
        <v>935</v>
      </c>
      <c r="I183" s="196" t="s">
        <v>894</v>
      </c>
      <c r="J183" s="196"/>
      <c r="K183" s="240"/>
    </row>
    <row r="184" spans="2:11" customFormat="1" ht="15" customHeight="1">
      <c r="B184" s="219"/>
      <c r="C184" s="196" t="s">
        <v>923</v>
      </c>
      <c r="D184" s="196"/>
      <c r="E184" s="196"/>
      <c r="F184" s="217" t="s">
        <v>859</v>
      </c>
      <c r="G184" s="196"/>
      <c r="H184" s="196" t="s">
        <v>936</v>
      </c>
      <c r="I184" s="196" t="s">
        <v>894</v>
      </c>
      <c r="J184" s="196"/>
      <c r="K184" s="240"/>
    </row>
    <row r="185" spans="2:11" customFormat="1" ht="15" customHeight="1">
      <c r="B185" s="219"/>
      <c r="C185" s="196" t="s">
        <v>127</v>
      </c>
      <c r="D185" s="196"/>
      <c r="E185" s="196"/>
      <c r="F185" s="217" t="s">
        <v>865</v>
      </c>
      <c r="G185" s="196"/>
      <c r="H185" s="196" t="s">
        <v>937</v>
      </c>
      <c r="I185" s="196" t="s">
        <v>861</v>
      </c>
      <c r="J185" s="196">
        <v>50</v>
      </c>
      <c r="K185" s="240"/>
    </row>
    <row r="186" spans="2:11" customFormat="1" ht="15" customHeight="1">
      <c r="B186" s="219"/>
      <c r="C186" s="196" t="s">
        <v>938</v>
      </c>
      <c r="D186" s="196"/>
      <c r="E186" s="196"/>
      <c r="F186" s="217" t="s">
        <v>865</v>
      </c>
      <c r="G186" s="196"/>
      <c r="H186" s="196" t="s">
        <v>939</v>
      </c>
      <c r="I186" s="196" t="s">
        <v>940</v>
      </c>
      <c r="J186" s="196"/>
      <c r="K186" s="240"/>
    </row>
    <row r="187" spans="2:11" customFormat="1" ht="15" customHeight="1">
      <c r="B187" s="219"/>
      <c r="C187" s="196" t="s">
        <v>941</v>
      </c>
      <c r="D187" s="196"/>
      <c r="E187" s="196"/>
      <c r="F187" s="217" t="s">
        <v>865</v>
      </c>
      <c r="G187" s="196"/>
      <c r="H187" s="196" t="s">
        <v>942</v>
      </c>
      <c r="I187" s="196" t="s">
        <v>940</v>
      </c>
      <c r="J187" s="196"/>
      <c r="K187" s="240"/>
    </row>
    <row r="188" spans="2:11" customFormat="1" ht="15" customHeight="1">
      <c r="B188" s="219"/>
      <c r="C188" s="196" t="s">
        <v>943</v>
      </c>
      <c r="D188" s="196"/>
      <c r="E188" s="196"/>
      <c r="F188" s="217" t="s">
        <v>865</v>
      </c>
      <c r="G188" s="196"/>
      <c r="H188" s="196" t="s">
        <v>944</v>
      </c>
      <c r="I188" s="196" t="s">
        <v>940</v>
      </c>
      <c r="J188" s="196"/>
      <c r="K188" s="240"/>
    </row>
    <row r="189" spans="2:11" customFormat="1" ht="15" customHeight="1">
      <c r="B189" s="219"/>
      <c r="C189" s="253" t="s">
        <v>945</v>
      </c>
      <c r="D189" s="196"/>
      <c r="E189" s="196"/>
      <c r="F189" s="217" t="s">
        <v>865</v>
      </c>
      <c r="G189" s="196"/>
      <c r="H189" s="196" t="s">
        <v>946</v>
      </c>
      <c r="I189" s="196" t="s">
        <v>947</v>
      </c>
      <c r="J189" s="254" t="s">
        <v>948</v>
      </c>
      <c r="K189" s="240"/>
    </row>
    <row r="190" spans="2:11" customFormat="1" ht="15" customHeight="1">
      <c r="B190" s="219"/>
      <c r="C190" s="253" t="s">
        <v>38</v>
      </c>
      <c r="D190" s="196"/>
      <c r="E190" s="196"/>
      <c r="F190" s="217" t="s">
        <v>859</v>
      </c>
      <c r="G190" s="196"/>
      <c r="H190" s="193" t="s">
        <v>949</v>
      </c>
      <c r="I190" s="196" t="s">
        <v>950</v>
      </c>
      <c r="J190" s="196"/>
      <c r="K190" s="240"/>
    </row>
    <row r="191" spans="2:11" customFormat="1" ht="15" customHeight="1">
      <c r="B191" s="219"/>
      <c r="C191" s="253" t="s">
        <v>951</v>
      </c>
      <c r="D191" s="196"/>
      <c r="E191" s="196"/>
      <c r="F191" s="217" t="s">
        <v>859</v>
      </c>
      <c r="G191" s="196"/>
      <c r="H191" s="196" t="s">
        <v>952</v>
      </c>
      <c r="I191" s="196" t="s">
        <v>894</v>
      </c>
      <c r="J191" s="196"/>
      <c r="K191" s="240"/>
    </row>
    <row r="192" spans="2:11" customFormat="1" ht="15" customHeight="1">
      <c r="B192" s="219"/>
      <c r="C192" s="253" t="s">
        <v>953</v>
      </c>
      <c r="D192" s="196"/>
      <c r="E192" s="196"/>
      <c r="F192" s="217" t="s">
        <v>859</v>
      </c>
      <c r="G192" s="196"/>
      <c r="H192" s="196" t="s">
        <v>954</v>
      </c>
      <c r="I192" s="196" t="s">
        <v>894</v>
      </c>
      <c r="J192" s="196"/>
      <c r="K192" s="240"/>
    </row>
    <row r="193" spans="2:11" customFormat="1" ht="15" customHeight="1">
      <c r="B193" s="219"/>
      <c r="C193" s="253" t="s">
        <v>955</v>
      </c>
      <c r="D193" s="196"/>
      <c r="E193" s="196"/>
      <c r="F193" s="217" t="s">
        <v>865</v>
      </c>
      <c r="G193" s="196"/>
      <c r="H193" s="196" t="s">
        <v>956</v>
      </c>
      <c r="I193" s="196" t="s">
        <v>894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2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2.2">
      <c r="B199" s="188"/>
      <c r="C199" s="304" t="s">
        <v>957</v>
      </c>
      <c r="D199" s="304"/>
      <c r="E199" s="304"/>
      <c r="F199" s="304"/>
      <c r="G199" s="304"/>
      <c r="H199" s="304"/>
      <c r="I199" s="304"/>
      <c r="J199" s="304"/>
      <c r="K199" s="189"/>
    </row>
    <row r="200" spans="2:11" customFormat="1" ht="25.5" customHeight="1">
      <c r="B200" s="188"/>
      <c r="C200" s="256" t="s">
        <v>958</v>
      </c>
      <c r="D200" s="256"/>
      <c r="E200" s="256"/>
      <c r="F200" s="256" t="s">
        <v>959</v>
      </c>
      <c r="G200" s="257"/>
      <c r="H200" s="305" t="s">
        <v>960</v>
      </c>
      <c r="I200" s="305"/>
      <c r="J200" s="305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950</v>
      </c>
      <c r="D202" s="196"/>
      <c r="E202" s="196"/>
      <c r="F202" s="217" t="s">
        <v>39</v>
      </c>
      <c r="G202" s="196"/>
      <c r="H202" s="306" t="s">
        <v>961</v>
      </c>
      <c r="I202" s="306"/>
      <c r="J202" s="306"/>
      <c r="K202" s="240"/>
    </row>
    <row r="203" spans="2:11" customFormat="1" ht="15" customHeight="1">
      <c r="B203" s="219"/>
      <c r="C203" s="196"/>
      <c r="D203" s="196"/>
      <c r="E203" s="196"/>
      <c r="F203" s="217" t="s">
        <v>40</v>
      </c>
      <c r="G203" s="196"/>
      <c r="H203" s="306" t="s">
        <v>962</v>
      </c>
      <c r="I203" s="306"/>
      <c r="J203" s="306"/>
      <c r="K203" s="240"/>
    </row>
    <row r="204" spans="2:11" customFormat="1" ht="15" customHeight="1">
      <c r="B204" s="219"/>
      <c r="C204" s="196"/>
      <c r="D204" s="196"/>
      <c r="E204" s="196"/>
      <c r="F204" s="217" t="s">
        <v>43</v>
      </c>
      <c r="G204" s="196"/>
      <c r="H204" s="306" t="s">
        <v>963</v>
      </c>
      <c r="I204" s="306"/>
      <c r="J204" s="306"/>
      <c r="K204" s="240"/>
    </row>
    <row r="205" spans="2:11" customFormat="1" ht="15" customHeight="1">
      <c r="B205" s="219"/>
      <c r="C205" s="196"/>
      <c r="D205" s="196"/>
      <c r="E205" s="196"/>
      <c r="F205" s="217" t="s">
        <v>41</v>
      </c>
      <c r="G205" s="196"/>
      <c r="H205" s="306" t="s">
        <v>964</v>
      </c>
      <c r="I205" s="306"/>
      <c r="J205" s="306"/>
      <c r="K205" s="240"/>
    </row>
    <row r="206" spans="2:11" customFormat="1" ht="15" customHeight="1">
      <c r="B206" s="219"/>
      <c r="C206" s="196"/>
      <c r="D206" s="196"/>
      <c r="E206" s="196"/>
      <c r="F206" s="217" t="s">
        <v>42</v>
      </c>
      <c r="G206" s="196"/>
      <c r="H206" s="306" t="s">
        <v>965</v>
      </c>
      <c r="I206" s="306"/>
      <c r="J206" s="306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906</v>
      </c>
      <c r="D208" s="196"/>
      <c r="E208" s="196"/>
      <c r="F208" s="217" t="s">
        <v>74</v>
      </c>
      <c r="G208" s="196"/>
      <c r="H208" s="306" t="s">
        <v>966</v>
      </c>
      <c r="I208" s="306"/>
      <c r="J208" s="306"/>
      <c r="K208" s="240"/>
    </row>
    <row r="209" spans="2:11" customFormat="1" ht="15" customHeight="1">
      <c r="B209" s="219"/>
      <c r="C209" s="196"/>
      <c r="D209" s="196"/>
      <c r="E209" s="196"/>
      <c r="F209" s="217" t="s">
        <v>802</v>
      </c>
      <c r="G209" s="196"/>
      <c r="H209" s="306" t="s">
        <v>803</v>
      </c>
      <c r="I209" s="306"/>
      <c r="J209" s="306"/>
      <c r="K209" s="240"/>
    </row>
    <row r="210" spans="2:11" customFormat="1" ht="15" customHeight="1">
      <c r="B210" s="219"/>
      <c r="C210" s="196"/>
      <c r="D210" s="196"/>
      <c r="E210" s="196"/>
      <c r="F210" s="217" t="s">
        <v>800</v>
      </c>
      <c r="G210" s="196"/>
      <c r="H210" s="306" t="s">
        <v>967</v>
      </c>
      <c r="I210" s="306"/>
      <c r="J210" s="306"/>
      <c r="K210" s="240"/>
    </row>
    <row r="211" spans="2:11" customFormat="1" ht="15" customHeight="1">
      <c r="B211" s="258"/>
      <c r="C211" s="196"/>
      <c r="D211" s="196"/>
      <c r="E211" s="196"/>
      <c r="F211" s="217" t="s">
        <v>804</v>
      </c>
      <c r="G211" s="253"/>
      <c r="H211" s="307" t="s">
        <v>805</v>
      </c>
      <c r="I211" s="307"/>
      <c r="J211" s="307"/>
      <c r="K211" s="259"/>
    </row>
    <row r="212" spans="2:11" customFormat="1" ht="15" customHeight="1">
      <c r="B212" s="258"/>
      <c r="C212" s="196"/>
      <c r="D212" s="196"/>
      <c r="E212" s="196"/>
      <c r="F212" s="217" t="s">
        <v>806</v>
      </c>
      <c r="G212" s="253"/>
      <c r="H212" s="307" t="s">
        <v>968</v>
      </c>
      <c r="I212" s="307"/>
      <c r="J212" s="307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930</v>
      </c>
      <c r="D214" s="196"/>
      <c r="E214" s="196"/>
      <c r="F214" s="217">
        <v>1</v>
      </c>
      <c r="G214" s="253"/>
      <c r="H214" s="307" t="s">
        <v>969</v>
      </c>
      <c r="I214" s="307"/>
      <c r="J214" s="307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307" t="s">
        <v>970</v>
      </c>
      <c r="I215" s="307"/>
      <c r="J215" s="307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307" t="s">
        <v>971</v>
      </c>
      <c r="I216" s="307"/>
      <c r="J216" s="307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307" t="s">
        <v>972</v>
      </c>
      <c r="I217" s="307"/>
      <c r="J217" s="307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01a - přímé výdaje</vt:lpstr>
      <vt:lpstr>101a - Přímé výdaje</vt:lpstr>
      <vt:lpstr>101b - Přímé doprovodné v...</vt:lpstr>
      <vt:lpstr>101c - Nepřímé náklady</vt:lpstr>
      <vt:lpstr>301a - Přímé výdaje</vt:lpstr>
      <vt:lpstr>301b - Nepřímé náklady</vt:lpstr>
      <vt:lpstr>05a - Přímévýdaje</vt:lpstr>
      <vt:lpstr>05b - Přímé doprovodné vý...</vt:lpstr>
      <vt:lpstr>05c - Nepřímé náklady</vt:lpstr>
      <vt:lpstr>Seznam figur</vt:lpstr>
      <vt:lpstr>Pokyny pro vyplnění</vt:lpstr>
      <vt:lpstr>'01a - přímé výdaje'!Názvy_tisku</vt:lpstr>
      <vt:lpstr>'05a - Přímévýdaje'!Názvy_tisku</vt:lpstr>
      <vt:lpstr>'05b - Přímé doprovodné vý...'!Názvy_tisku</vt:lpstr>
      <vt:lpstr>'05c - Nepřímé náklady'!Názvy_tisku</vt:lpstr>
      <vt:lpstr>'101a - Přímé výdaje'!Názvy_tisku</vt:lpstr>
      <vt:lpstr>'101b - Přímé doprovodné v...'!Názvy_tisku</vt:lpstr>
      <vt:lpstr>'101c - Nepřímé náklady'!Názvy_tisku</vt:lpstr>
      <vt:lpstr>'301a - Přímé výdaje'!Názvy_tisku</vt:lpstr>
      <vt:lpstr>'301b - Nepřímé náklady'!Názvy_tisku</vt:lpstr>
      <vt:lpstr>'Rekapitulace stavby'!Názvy_tisku</vt:lpstr>
      <vt:lpstr>'Seznam figur'!Názvy_tisku</vt:lpstr>
      <vt:lpstr>'01a - přímé výdaje'!Oblast_tisku</vt:lpstr>
      <vt:lpstr>'05a - Přímévýdaje'!Oblast_tisku</vt:lpstr>
      <vt:lpstr>'05b - Přímé doprovodné vý...'!Oblast_tisku</vt:lpstr>
      <vt:lpstr>'05c - Nepřímé náklady'!Oblast_tisku</vt:lpstr>
      <vt:lpstr>'101a - Přímé výdaje'!Oblast_tisku</vt:lpstr>
      <vt:lpstr>'101b - Přímé doprovodné v...'!Oblast_tisku</vt:lpstr>
      <vt:lpstr>'101c - Nepřímé náklady'!Oblast_tisku</vt:lpstr>
      <vt:lpstr>'301a - Přímé výdaje'!Oblast_tisku</vt:lpstr>
      <vt:lpstr>'301b - Nepřímé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2023-09-12T08:48:55Z</dcterms:created>
  <dcterms:modified xsi:type="dcterms:W3CDTF">2024-10-30T08:45:38Z</dcterms:modified>
</cp:coreProperties>
</file>