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28" yWindow="65428" windowWidth="23256" windowHeight="12576" activeTab="1"/>
  </bookViews>
  <sheets>
    <sheet name="Rekapitulace stavby" sheetId="1" r:id="rId1"/>
    <sheet name="A01a - SO 01 Komunikace a..." sheetId="2" r:id="rId2"/>
    <sheet name="A01b - SO 01 komunikace a..." sheetId="3" r:id="rId3"/>
    <sheet name="A02 - SO 02 Opěrná zeď OZ1" sheetId="4" r:id="rId4"/>
    <sheet name="A03 - SO 03 Veřejné osvět..." sheetId="5" r:id="rId5"/>
    <sheet name="A05 - VRN" sheetId="6" r:id="rId6"/>
    <sheet name="B01 - SO 04 Přeložka plyn..." sheetId="7" r:id="rId7"/>
    <sheet name="C01 - Nepřímé náklady" sheetId="8" r:id="rId8"/>
    <sheet name="C02 - VRN" sheetId="9" r:id="rId9"/>
    <sheet name="D01 - SO 05 Dešťová kanal..." sheetId="10" r:id="rId10"/>
    <sheet name="D02 - SO 06 Sanace zdiva ..." sheetId="11" r:id="rId11"/>
  </sheets>
  <definedNames>
    <definedName name="_xlnm._FilterDatabase" localSheetId="1" hidden="1">'A01a - SO 01 Komunikace a...'!$C$127:$K$308</definedName>
    <definedName name="_xlnm._FilterDatabase" localSheetId="2" hidden="1">'A01b - SO 01 komunikace a...'!$C$131:$K$250</definedName>
    <definedName name="_xlnm._FilterDatabase" localSheetId="3" hidden="1">'A02 - SO 02 Opěrná zeď OZ1'!$C$128:$K$262</definedName>
    <definedName name="_xlnm._FilterDatabase" localSheetId="4" hidden="1">'A03 - SO 03 Veřejné osvět...'!$C$124:$K$204</definedName>
    <definedName name="_xlnm._FilterDatabase" localSheetId="5" hidden="1">'A05 - VRN'!$C$122:$K$131</definedName>
    <definedName name="_xlnm._FilterDatabase" localSheetId="6" hidden="1">'B01 - SO 04 Přeložka plyn...'!$C$119:$K$174</definedName>
    <definedName name="_xlnm._FilterDatabase" localSheetId="7" hidden="1">'C01 - Nepřímé náklady'!$C$121:$K$133</definedName>
    <definedName name="_xlnm._FilterDatabase" localSheetId="8" hidden="1">'C02 - VRN'!$C$123:$K$143</definedName>
    <definedName name="_xlnm._FilterDatabase" localSheetId="9" hidden="1">'D01 - SO 05 Dešťová kanal...'!$C$126:$K$206</definedName>
    <definedName name="_xlnm._FilterDatabase" localSheetId="10" hidden="1">'D02 - SO 06 Sanace zdiva ...'!$C$127:$K$187</definedName>
    <definedName name="_xlnm.Print_Area" localSheetId="1">'A01a - SO 01 Komunikace a...'!$C$4:$J$76,'A01a - SO 01 Komunikace a...'!$C$82:$J$107,'A01a - SO 01 Komunikace a...'!$C$113:$K$308</definedName>
    <definedName name="_xlnm.Print_Area" localSheetId="2">'A01b - SO 01 komunikace a...'!$C$4:$J$76,'A01b - SO 01 komunikace a...'!$C$82:$J$111,'A01b - SO 01 komunikace a...'!$C$117:$K$250</definedName>
    <definedName name="_xlnm.Print_Area" localSheetId="3">'A02 - SO 02 Opěrná zeď OZ1'!$C$4:$J$76,'A02 - SO 02 Opěrná zeď OZ1'!$C$82:$J$108,'A02 - SO 02 Opěrná zeď OZ1'!$C$114:$K$262</definedName>
    <definedName name="_xlnm.Print_Area" localSheetId="4">'A03 - SO 03 Veřejné osvět...'!$C$4:$J$76,'A03 - SO 03 Veřejné osvět...'!$C$82:$J$104,'A03 - SO 03 Veřejné osvět...'!$C$110:$K$204</definedName>
    <definedName name="_xlnm.Print_Area" localSheetId="5">'A05 - VRN'!$C$4:$J$76,'A05 - VRN'!$C$82:$J$102,'A05 - VRN'!$C$108:$K$131</definedName>
    <definedName name="_xlnm.Print_Area" localSheetId="6">'B01 - SO 04 Přeložka plyn...'!$C$4:$J$76,'B01 - SO 04 Přeložka plyn...'!$C$82:$J$99,'B01 - SO 04 Přeložka plyn...'!$C$105:$K$174</definedName>
    <definedName name="_xlnm.Print_Area" localSheetId="7">'C01 - Nepřímé náklady'!$C$4:$J$76,'C01 - Nepřímé náklady'!$C$82:$J$101,'C01 - Nepřímé náklady'!$C$107:$K$133</definedName>
    <definedName name="_xlnm.Print_Area" localSheetId="8">'C02 - VRN'!$C$4:$J$76,'C02 - VRN'!$C$82:$J$103,'C02 - VRN'!$C$109:$K$143</definedName>
    <definedName name="_xlnm.Print_Area" localSheetId="9">'D01 - SO 05 Dešťová kanal...'!$C$4:$J$76,'D01 - SO 05 Dešťová kanal...'!$C$82:$J$106,'D01 - SO 05 Dešťová kanal...'!$C$112:$K$206</definedName>
    <definedName name="_xlnm.Print_Area" localSheetId="10">'D02 - SO 06 Sanace zdiva ...'!$C$4:$J$76,'D02 - SO 06 Sanace zdiva ...'!$C$82:$J$107,'D02 - SO 06 Sanace zdiva ...'!$C$113:$K$187</definedName>
    <definedName name="_xlnm.Print_Area" localSheetId="0">'Rekapitulace stavby'!$D$4:$AO$76,'Rekapitulace stavby'!$C$82:$AQ$109</definedName>
    <definedName name="_xlnm.Print_Titles" localSheetId="0">'Rekapitulace stavby'!$92:$92</definedName>
    <definedName name="_xlnm.Print_Titles" localSheetId="1">'A01a - SO 01 Komunikace a...'!$127:$127</definedName>
    <definedName name="_xlnm.Print_Titles" localSheetId="2">'A01b - SO 01 komunikace a...'!$131:$131</definedName>
    <definedName name="_xlnm.Print_Titles" localSheetId="3">'A02 - SO 02 Opěrná zeď OZ1'!$128:$128</definedName>
    <definedName name="_xlnm.Print_Titles" localSheetId="4">'A03 - SO 03 Veřejné osvět...'!$124:$124</definedName>
    <definedName name="_xlnm.Print_Titles" localSheetId="5">'A05 - VRN'!$122:$122</definedName>
    <definedName name="_xlnm.Print_Titles" localSheetId="6">'B01 - SO 04 Přeložka plyn...'!$119:$119</definedName>
    <definedName name="_xlnm.Print_Titles" localSheetId="7">'C01 - Nepřímé náklady'!$121:$121</definedName>
    <definedName name="_xlnm.Print_Titles" localSheetId="8">'C02 - VRN'!$123:$123</definedName>
    <definedName name="_xlnm.Print_Titles" localSheetId="9">'D01 - SO 05 Dešťová kanal...'!$126:$126</definedName>
    <definedName name="_xlnm.Print_Titles" localSheetId="10">'D02 - SO 06 Sanace zdiva ...'!$127:$127</definedName>
  </definedNames>
  <calcPr calcId="181029"/>
</workbook>
</file>

<file path=xl/sharedStrings.xml><?xml version="1.0" encoding="utf-8"?>
<sst xmlns="http://schemas.openxmlformats.org/spreadsheetml/2006/main" count="7846" uniqueCount="1167">
  <si>
    <t>Export Komplet</t>
  </si>
  <si>
    <t/>
  </si>
  <si>
    <t>2.0</t>
  </si>
  <si>
    <t>False</t>
  </si>
  <si>
    <t>{d17466fa-874f-4bd7-b80c-18095e497c6e}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</si>
  <si>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</si>
  <si>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</si>
  <si>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</si>
  <si>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</si>
  <si>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</si>
  <si>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</si>
  <si>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</si>
  <si>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</si>
  <si>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20230227</t>
  </si>
  <si>
    <t>Stavba:</t>
  </si>
  <si>
    <t>Zajištění bezpečnosti v Zámecké ul.</t>
  </si>
  <si>
    <t>KSO:</t>
  </si>
  <si>
    <t>CC-CZ:</t>
  </si>
  <si>
    <t>Místo:</t>
  </si>
  <si>
    <t>Šluknov</t>
  </si>
  <si>
    <t>Datum:</t>
  </si>
  <si>
    <t>27. 2. 2023</t>
  </si>
  <si>
    <t>Zadavatel:</t>
  </si>
  <si>
    <t>IČ:</t>
  </si>
  <si>
    <t>Město Šluknov</t>
  </si>
  <si>
    <t>DIČ:</t>
  </si>
  <si>
    <t>Zhotovitel:</t>
  </si>
  <si>
    <t xml:space="preserve"> </t>
  </si>
  <si>
    <t>Projektant: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</si>
  <si>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</si>
  <si>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</si>
  <si>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</si>
  <si>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</si>
  <si>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</si>
  <si>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</si>
  <si>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</si>
  <si>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</si>
  <si>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</si>
  <si>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</si>
  <si>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</si>
  <si>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</si>
  <si>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</si>
  <si>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</si>
  <si>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</si>
  <si>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</si>
  <si>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</si>
  <si>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</si>
  <si>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</si>
  <si>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</si>
  <si>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</si>
  <si>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</si>
  <si>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</si>
  <si>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</si>
  <si>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</si>
  <si>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</si>
  <si>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</si>
  <si>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</si>
  <si>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</si>
  <si>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</si>
  <si>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</si>
  <si>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</si>
  <si>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</si>
  <si>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</si>
  <si>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</si>
  <si>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</si>
  <si>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</si>
  <si>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</si>
  <si>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</si>
  <si>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</si>
  <si>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</si>
  <si>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</si>
  <si>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</si>
  <si>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</si>
  <si>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</si>
  <si>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</si>
  <si>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</si>
  <si>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</si>
  <si>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A</t>
  </si>
  <si>
    <t>Přímé výdaje</t>
  </si>
  <si>
    <t>STA</t>
  </si>
  <si>
    <t>1</t>
  </si>
  <si>
    <t>{0099a4d9-dedc-49c8-9549-1acf19e5a2cd}</t>
  </si>
  <si>
    <t>2</t>
  </si>
  <si>
    <t>/</t>
  </si>
  <si>
    <t>A01a</t>
  </si>
  <si>
    <t>SO 01 Komunikace a zpevněné plochy</t>
  </si>
  <si>
    <t>Soupis</t>
  </si>
  <si>
    <t>{87e41aa7-2de1-4939-9174-c8321ddbf154}</t>
  </si>
  <si>
    <t>A01b</t>
  </si>
  <si>
    <t>SO 01 komunikace a zpevněné plochy - OZ2</t>
  </si>
  <si>
    <t>{be054f3e-860b-45b8-a651-942f249550c4}</t>
  </si>
  <si>
    <t>A02</t>
  </si>
  <si>
    <t>SO 02 Opěrná zeď OZ1</t>
  </si>
  <si>
    <t>{3f6102c1-df08-40d2-994f-3099a8437276}</t>
  </si>
  <si>
    <t>A03</t>
  </si>
  <si>
    <t>SO 03 Veřejné osvětlení</t>
  </si>
  <si>
    <t>{0882d529-eb84-455e-a69b-7d4c149f402b}</t>
  </si>
  <si>
    <t>A05</t>
  </si>
  <si>
    <t>VRN</t>
  </si>
  <si>
    <t>{2bcf1ef9-cc28-4438-8c43-22b7f9e98616}</t>
  </si>
  <si>
    <t>B</t>
  </si>
  <si>
    <t>Přímé doprovodné výdaje</t>
  </si>
  <si>
    <t>{53c540b3-c5c3-448c-ae84-b14e87160730}</t>
  </si>
  <si>
    <t>B01</t>
  </si>
  <si>
    <t>SO 04 Přeložka plynovodu</t>
  </si>
  <si>
    <t>{3ceb642a-fb48-4648-8a9e-9fcec4e75582}</t>
  </si>
  <si>
    <t>C</t>
  </si>
  <si>
    <t>Nepřímé náklady</t>
  </si>
  <si>
    <t>{a455c85e-b0cd-40ec-92ac-cd698d87430c}</t>
  </si>
  <si>
    <t>C01</t>
  </si>
  <si>
    <t>{223c95e8-0286-425e-ac19-f71da06f13e9}</t>
  </si>
  <si>
    <t>C02</t>
  </si>
  <si>
    <t>{2d106648-b007-465b-9334-67e7fb63b2b3}</t>
  </si>
  <si>
    <t>Nezpůsobilé náklady</t>
  </si>
  <si>
    <t>{04ef1517-5a80-4531-8200-8be3a2df7b2c}</t>
  </si>
  <si>
    <t>D01</t>
  </si>
  <si>
    <t>SO 05 Dešťová kanalizace</t>
  </si>
  <si>
    <t>{3a869cf7-b218-4cd4-868f-c27f86be160d}</t>
  </si>
  <si>
    <t>D02</t>
  </si>
  <si>
    <t>SO 06 Sanace zdiva sladovny</t>
  </si>
  <si>
    <t>{fde8f540-0be3-433f-aa26-6ed67a4141cb}</t>
  </si>
  <si>
    <t>KRYCÍ LIST SOUPISU PRACÍ</t>
  </si>
  <si>
    <t>Objekt:</t>
  </si>
  <si>
    <t>A - Přímé výdaje</t>
  </si>
  <si>
    <t>Soupis:</t>
  </si>
  <si>
    <t>A01a - SO 01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</si>
  <si>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</si>
  <si>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</si>
  <si>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</si>
  <si>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</si>
  <si>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</si>
  <si>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</si>
  <si>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</si>
  <si>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</si>
  <si>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</si>
  <si>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</si>
  <si>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</si>
  <si>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</si>
  <si>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</si>
  <si>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</si>
  <si>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</si>
  <si>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</si>
  <si>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</si>
  <si>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</si>
  <si>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</si>
  <si>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</si>
  <si>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</si>
  <si>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</si>
  <si>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</si>
  <si>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</si>
  <si>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</si>
  <si>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</si>
  <si>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</si>
  <si>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</si>
  <si>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</si>
  <si>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</si>
  <si>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113106131</t>
  </si>
  <si>
    <t>Rozebrání dlažeb komunikací pro pěší s přemístěním hmot na skládku na vzdálenost do 3 m nebo s naložením na dopravní prostředek s ložem z kameniva nebo živice a s jakoukoliv výplní spár strojně plochy jednotlivě do 50 m2 z mozaiky</t>
  </si>
  <si>
    <t>m2</t>
  </si>
  <si>
    <t>CS ÚRS 2023 01</t>
  </si>
  <si>
    <t>4</t>
  </si>
  <si>
    <t>-716133802</t>
  </si>
  <si>
    <t>PP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</si>
  <si>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</si>
  <si>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</si>
  <si>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545993226</t>
  </si>
  <si>
    <t>3</t>
  </si>
  <si>
    <t>113107325</t>
  </si>
  <si>
    <t>Odstranění podkladů nebo krytů strojně plochy jednotlivě do 50 m2 s přemístěním hmot na skládku na vzdálenost do 3 m nebo s naložením na dopravní prostředek z kameniva hrubého drceného, o tl. vrstvy přes 400 do 500 mm</t>
  </si>
  <si>
    <t>38307484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</si>
  <si>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</si>
  <si>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</si>
  <si>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1326477620</t>
  </si>
  <si>
    <t>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</si>
  <si>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</si>
  <si>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</si>
  <si>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</si>
  <si>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-590124567</t>
  </si>
  <si>
    <t>6</t>
  </si>
  <si>
    <t>122252204</t>
  </si>
  <si>
    <t>Odkopávky a prokopávky nezapažené pro silnice a dálnice strojně v hornině třídy těžitelnosti I přes 100 do 500 m3</t>
  </si>
  <si>
    <t>m3</t>
  </si>
  <si>
    <t>-341764389</t>
  </si>
  <si>
    <t>VV</t>
  </si>
  <si>
    <t>Součet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</si>
  <si>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</si>
  <si>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</si>
  <si>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</si>
  <si>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-1798686091</t>
  </si>
  <si>
    <t>8</t>
  </si>
  <si>
    <t>M</t>
  </si>
  <si>
    <t>10371500</t>
  </si>
  <si>
    <t>substrát pro trávníky VL</t>
  </si>
  <si>
    <t>805863104</t>
  </si>
  <si>
    <t>9</t>
  </si>
  <si>
    <t>181351003</t>
  </si>
  <si>
    <t>Rozprostření a urovnání ornice v rovině nebo ve svahu sklonu do 1:5 strojně při souvislé ploše do 100 m2, tl. vrstvy do 200 mm</t>
  </si>
  <si>
    <t>1878975650</t>
  </si>
  <si>
    <t>10</t>
  </si>
  <si>
    <t>181411131</t>
  </si>
  <si>
    <t>Založení trávníku na půdě předem připravené plochy do 1000 m2 výsevem včetně utažení parkového v rovině nebo na svahu do 1:5</t>
  </si>
  <si>
    <t>-1132060185</t>
  </si>
  <si>
    <t>11</t>
  </si>
  <si>
    <t>00572410</t>
  </si>
  <si>
    <t>osivo směs travní parková</t>
  </si>
  <si>
    <t>kg</t>
  </si>
  <si>
    <t>-670982490</t>
  </si>
  <si>
    <t>16,93*0,015 "Přepočtené koeficientem množství</t>
  </si>
  <si>
    <t>12</t>
  </si>
  <si>
    <t>181951111</t>
  </si>
  <si>
    <t>Úprava pláně vyrovnáním výškových rozdílů strojně v hornině třídy těžitelnosti I, skupiny 1 až 3 bez zhutnění</t>
  </si>
  <si>
    <t>812339840</t>
  </si>
  <si>
    <t>13</t>
  </si>
  <si>
    <t>181951112</t>
  </si>
  <si>
    <t>Úprava pláně vyrovnáním výškových rozdílů strojně v hornině třídy těžitelnosti I, skupiny 1 až 3 se zhutněním</t>
  </si>
  <si>
    <t>-963350234</t>
  </si>
  <si>
    <t>Vodorovné konstrukce</t>
  </si>
  <si>
    <t>14</t>
  </si>
  <si>
    <t>434191443</t>
  </si>
  <si>
    <t xml:space="preserve">Osazování schodišťových stupňů kamenných s vyspárováním styčných spár, s provizorním dřevěným zábradlím a dočasným zakrytím stupnic prkny současně při zdění, rovných, kosých nebo vřetenových jednostranně zazděných visutých, popř. ukládaných na schodnici, </t>
  </si>
  <si>
    <t>-1567148200</t>
  </si>
  <si>
    <t>Osazování schodišťových stupňů kamenných s vyspárováním styčných spár, s provizorním dřevěným zábradlím a dočasným zakrytím stupnic prkny současně při zdění, rovných, kosých nebo vřetenových jednostranně zazděných visutých, popř. ukládaných na schodnici, stupňů pemrlovaných nebo ostatních</t>
  </si>
  <si>
    <t>58386000.1</t>
  </si>
  <si>
    <t>žulové schody - pemerlovaná žula 0,3x0,2x1,15m</t>
  </si>
  <si>
    <t>-875053705</t>
  </si>
  <si>
    <t>Komunikace pozemní</t>
  </si>
  <si>
    <t>16</t>
  </si>
  <si>
    <t>564281111</t>
  </si>
  <si>
    <t>Podklad nebo podsyp ze štěrkopísku ŠP s rozprostřením, vlhčením a zhutněním, po zhutnění tl. 300 mm</t>
  </si>
  <si>
    <t>1699102282</t>
  </si>
  <si>
    <t>17</t>
  </si>
  <si>
    <t>564861111</t>
  </si>
  <si>
    <t>Podklad ze štěrkodrti ŠD s rozprostřením a zhutněním, po zhutnění tl. 200 mm</t>
  </si>
  <si>
    <t>1078027379</t>
  </si>
  <si>
    <t>18</t>
  </si>
  <si>
    <t>564871111</t>
  </si>
  <si>
    <t>Podklad ze štěrkodrti ŠD s rozprostřením a zhutněním, po zhutnění tl. 250 mm</t>
  </si>
  <si>
    <t>550309156</t>
  </si>
  <si>
    <t>19</t>
  </si>
  <si>
    <t>564952113</t>
  </si>
  <si>
    <t>Podklad z mechanicky zpevněného kameniva MZK (minerální beton) s rozprostřením a s hutněním, po zhutnění tl. 170 mm</t>
  </si>
  <si>
    <t>1089952008</t>
  </si>
  <si>
    <t>20</t>
  </si>
  <si>
    <t>565135101</t>
  </si>
  <si>
    <t>Asfaltový beton vrstva podkladní ACP 16 (obalované kamenivo střednězrnné - OKS) s rozprostřením a zhutněním v pruhu šířky do 1,5 m, po zhutnění tl. 50 mm</t>
  </si>
  <si>
    <t>2118563338</t>
  </si>
  <si>
    <t>607671369</t>
  </si>
  <si>
    <t>22</t>
  </si>
  <si>
    <t>573231108</t>
  </si>
  <si>
    <t>Postřik spojovací PS bez posypu kamenivem ze silniční emulze, v množství 0,50 kg/m2</t>
  </si>
  <si>
    <t>1659935780</t>
  </si>
  <si>
    <t>23</t>
  </si>
  <si>
    <t>577134111</t>
  </si>
  <si>
    <t>Asfaltový beton vrstva obrusná ACO 11 (ABS) s rozprostřením a se zhutněním z nemodifikovaného asfaltu v pruhu šířky do 3 m tř. I, po zhutnění tl. 40 mm</t>
  </si>
  <si>
    <t>939035173</t>
  </si>
  <si>
    <t>24</t>
  </si>
  <si>
    <t>577155112</t>
  </si>
  <si>
    <t>Asfaltový beton vrstva ložní ACL 16 (ABH) s rozprostřením a zhutněním z nemodifikovaného asfaltu v pruhu šířky do 3 m, po zhutnění tl. 60 mm</t>
  </si>
  <si>
    <t>-725799908</t>
  </si>
  <si>
    <t>25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</si>
  <si>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</si>
  <si>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</si>
  <si>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187616759</t>
  </si>
  <si>
    <t>26</t>
  </si>
  <si>
    <t>58381007</t>
  </si>
  <si>
    <t>1320920427</t>
  </si>
  <si>
    <t>mozaika_80</t>
  </si>
  <si>
    <t>27</t>
  </si>
  <si>
    <t>58381139.1</t>
  </si>
  <si>
    <t>-1058339195</t>
  </si>
  <si>
    <t>slepci_hladká</t>
  </si>
  <si>
    <t>28</t>
  </si>
  <si>
    <t>58381139.2</t>
  </si>
  <si>
    <t>umělý kámen - signální,varovné pásy</t>
  </si>
  <si>
    <t>-354238896</t>
  </si>
  <si>
    <t>slepci_kámen</t>
  </si>
  <si>
    <t>Ostatní konstrukce a práce, bourání</t>
  </si>
  <si>
    <t>29</t>
  </si>
  <si>
    <t>1592587731</t>
  </si>
  <si>
    <t>30</t>
  </si>
  <si>
    <t>916241213</t>
  </si>
  <si>
    <t>Osazení obrubníku kamenného se zřízením lože, s vyplněním a zatřením spár cementovou maltou stojatého s boční opěrou z betonu prostého, do lože z betonu prostého</t>
  </si>
  <si>
    <t>-1189337483</t>
  </si>
  <si>
    <t>31</t>
  </si>
  <si>
    <t>58380007</t>
  </si>
  <si>
    <t>obrubník kamenný žulový přímý 150x250mm</t>
  </si>
  <si>
    <t>571619855</t>
  </si>
  <si>
    <t>obrubník kamenný žulový přímý 1000x150x250mm</t>
  </si>
  <si>
    <t>32</t>
  </si>
  <si>
    <t>58380374.21</t>
  </si>
  <si>
    <t>obrubník kamenný žulový přímý 50x200mm</t>
  </si>
  <si>
    <t>-1380084565</t>
  </si>
  <si>
    <t>33</t>
  </si>
  <si>
    <t>919731123</t>
  </si>
  <si>
    <t>Zarovnání styčné plochy podkladu nebo krytu podél vybourané části komunikace nebo zpevněné plochy živičné tl. přes 100 do 200 mm</t>
  </si>
  <si>
    <t>878951953</t>
  </si>
  <si>
    <t>34</t>
  </si>
  <si>
    <t>919735113</t>
  </si>
  <si>
    <t>Řezání stávajícího živičného krytu nebo podkladu hloubky přes 100 do 150 mm</t>
  </si>
  <si>
    <t>-357549159</t>
  </si>
  <si>
    <t>997</t>
  </si>
  <si>
    <t>Přesun sutě</t>
  </si>
  <si>
    <t>35</t>
  </si>
  <si>
    <t>997221551</t>
  </si>
  <si>
    <t>Vodorovná doprava suti bez naložení, ale se složením a s hrubým urovnáním ze sypkých materiálů, na vzdálenost do 1 km</t>
  </si>
  <si>
    <t>t</t>
  </si>
  <si>
    <t>-1005264363</t>
  </si>
  <si>
    <t>36</t>
  </si>
  <si>
    <t>997221559</t>
  </si>
  <si>
    <t>Vodorovná doprava suti bez naložení, ale se složením a s hrubým urovnáním Příplatek k ceně za každý další i započatý 1 km přes 1 km</t>
  </si>
  <si>
    <t>-1089936299</t>
  </si>
  <si>
    <t>37</t>
  </si>
  <si>
    <t>997221561</t>
  </si>
  <si>
    <t>Vodorovná doprava suti bez naložení, ale se složením a s hrubým urovnáním z kusových materiálů, na vzdálenost do 1 km</t>
  </si>
  <si>
    <t>659291780</t>
  </si>
  <si>
    <t>997221569</t>
  </si>
  <si>
    <t>-628669503</t>
  </si>
  <si>
    <t>997221615</t>
  </si>
  <si>
    <t>Poplatek za uložení stavebního odpadu na skládce (skládkovné) z prostého betonu zatříděného do Katalogu odpadů pod kódem 17 01 01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</si>
  <si>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</si>
  <si>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</si>
  <si>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</si>
  <si>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</si>
  <si>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-311084477</t>
  </si>
  <si>
    <t>A01b - SO 01 komunikace a zpevněné plochy - OZ2</t>
  </si>
  <si>
    <t xml:space="preserve">    2 - Zakládání</t>
  </si>
  <si>
    <t xml:space="preserve">    3 - Svislé a kompletní konstrukce</t>
  </si>
  <si>
    <t>PSV - Práce a dodávky PSV</t>
  </si>
  <si>
    <t xml:space="preserve">    711 - Izolace proti vodě, vlhkosti a plynům</t>
  </si>
  <si>
    <t xml:space="preserve">    741 - Elektroinstalace - silnoproud</t>
  </si>
  <si>
    <t xml:space="preserve">    767 - Konstrukce zámečnické</t>
  </si>
  <si>
    <t xml:space="preserve">    782 - Dokončovací práce - obklady z kamene</t>
  </si>
  <si>
    <t>121151103</t>
  </si>
  <si>
    <t>Sejmutí ornice plochy do 100 m2 tl vrstvy do 200 mm strojně</t>
  </si>
  <si>
    <t>-1508970002</t>
  </si>
  <si>
    <t>Sejmutí ornice strojně při souvislé ploše do 100 m2, tl. vrstvy do 200 mm</t>
  </si>
  <si>
    <t>1,5*50</t>
  </si>
  <si>
    <t>132151254</t>
  </si>
  <si>
    <t>Hloubení rýh nezapažených š do 2000 mm v hornině třídy těžitelnosti I skupiny 1 a 2 objem do 500 m3 strojně</t>
  </si>
  <si>
    <t>-1828769705</t>
  </si>
  <si>
    <t>Hloubení nezapažených rýh šířky přes 800 do 2 000 mm strojně s urovnáním dna do předepsaného profilu a spádu v hornině třídy těžitelnosti I skupiny 1 a 2 přes 100 do 500 m3</t>
  </si>
  <si>
    <t>3,38*50</t>
  </si>
  <si>
    <t>Vodorovné přemístění přes 9 000 do 10000 m výkopku/sypaniny z horniny třídy těžitelnosti I skupiny 1 až 3</t>
  </si>
  <si>
    <t>-1630417448</t>
  </si>
  <si>
    <t>169</t>
  </si>
  <si>
    <t>174151101</t>
  </si>
  <si>
    <t>Zásyp jam, šachet rýh nebo kolem objektů sypaninou se zhutněním</t>
  </si>
  <si>
    <t>1915161412</t>
  </si>
  <si>
    <t>Zásyp sypaninou z jakékoliv horniny strojně s uložením výkopku ve vrstvách se zhutněním jam, šachet, rýh nebo kolem objektů v těchto vykopávkách</t>
  </si>
  <si>
    <t>1,83*50</t>
  </si>
  <si>
    <t>58331200</t>
  </si>
  <si>
    <t>štěrkopísek netříděný</t>
  </si>
  <si>
    <t>-697151479</t>
  </si>
  <si>
    <t>91,5</t>
  </si>
  <si>
    <t>91,5*1,8 'Přepočtené koeficientem množství</t>
  </si>
  <si>
    <t>Rozprostření ornice tl vrstvy do 200 mm pl do 100 m2 v rovině nebo ve svahu do 1:5 strojně</t>
  </si>
  <si>
    <t>-531912066</t>
  </si>
  <si>
    <t>Založení parkového trávníku výsevem pl do 1000 m2 v rovině a ve svahu do 1:5</t>
  </si>
  <si>
    <t>-431012006</t>
  </si>
  <si>
    <t>75</t>
  </si>
  <si>
    <t>867401653</t>
  </si>
  <si>
    <t>75*0,02 'Přepočtené koeficientem množství</t>
  </si>
  <si>
    <t>Zakládání</t>
  </si>
  <si>
    <t>211571121</t>
  </si>
  <si>
    <t>Výplň odvodňovacích žeber nebo trativodů kamenivem drobným těženým</t>
  </si>
  <si>
    <t>1946591004</t>
  </si>
  <si>
    <t>Výplň kamenivem do rýh odvodňovacích žeber nebo trativodů bez zhutnění, s úpravou povrchu výplně kamenivem drobným těženým</t>
  </si>
  <si>
    <t>50*0,75*0,36</t>
  </si>
  <si>
    <t>211971121</t>
  </si>
  <si>
    <t>Zřízení opláštění žeber nebo trativodů geotextilií v rýze nebo zářezu sklonu přes 1:2 š do 2,5 m</t>
  </si>
  <si>
    <t>1782841520</t>
  </si>
  <si>
    <t>Zřízení opláštění výplně z geotextilie odvodňovacích žeber nebo trativodů v rýze nebo zářezu se stěnami svislými nebo šikmými o sklonu přes 1:2 při rozvinuté šířce opláštění do 2,5 m</t>
  </si>
  <si>
    <t>50*0,5</t>
  </si>
  <si>
    <t>69311081</t>
  </si>
  <si>
    <t>geotextilie netkaná separační, ochranná, filtrační, drenážní PES 300g/m2</t>
  </si>
  <si>
    <t>74769800</t>
  </si>
  <si>
    <t>25*1,1845 'Přepočtené koeficientem množství</t>
  </si>
  <si>
    <t>212312111</t>
  </si>
  <si>
    <t>Lože pro trativody z betonu prostého</t>
  </si>
  <si>
    <t>1778433741</t>
  </si>
  <si>
    <t>50*0,7*0,12</t>
  </si>
  <si>
    <t>212755214</t>
  </si>
  <si>
    <t>Trativody z drenážních trubek plastových flexibilních D 100 mm bez lože</t>
  </si>
  <si>
    <t>-209073851</t>
  </si>
  <si>
    <t>Trativody bez lože z drenážních trubek plastových flexibilních D 100 mm</t>
  </si>
  <si>
    <t>273313611</t>
  </si>
  <si>
    <t>Základové desky z betonu tř. C 16/20</t>
  </si>
  <si>
    <t>-57499245</t>
  </si>
  <si>
    <t>Základy z betonu prostého desky z betonu kamenem neprokládaného tř. C 16/20</t>
  </si>
  <si>
    <t>50*0,75*0,1</t>
  </si>
  <si>
    <t>Svislé a kompletní konstrukce</t>
  </si>
  <si>
    <t>327213212</t>
  </si>
  <si>
    <t>Zdění zdiva opěrných zdí z pravidelných kamenů na maltu obj kamene do 0,02 m3 š spáry přes 4 do 10 mm</t>
  </si>
  <si>
    <t>-1515424510</t>
  </si>
  <si>
    <t>Zdění zdiva nadzákladového opěrných zdí a valů z lomového kamene štípaného nebo ručně vybíraného na maltu z pravidelných kamenů (na vazbu) objemu 1 kusu kamene do 0,02 m3, šířka spáry přes 4 do 10 mm</t>
  </si>
  <si>
    <t>75,77*0,25</t>
  </si>
  <si>
    <t>58381082</t>
  </si>
  <si>
    <t>haklík hrubý štípaný (1t=3m2)</t>
  </si>
  <si>
    <t>-541202889</t>
  </si>
  <si>
    <t>327323129</t>
  </si>
  <si>
    <t>Opěrné zdi a valy ze ŽB tř. C 20/25</t>
  </si>
  <si>
    <t>617275098</t>
  </si>
  <si>
    <t>Opěrné zdi a valy z betonu železového bez zvláštních nároků na vliv prostředí tř. C 20/25</t>
  </si>
  <si>
    <t>76,65*0,3</t>
  </si>
  <si>
    <t>50*0,3*0,55</t>
  </si>
  <si>
    <t>327351211</t>
  </si>
  <si>
    <t>Bednění opěrných zdí a valů svislých i skloněných zřízení</t>
  </si>
  <si>
    <t>-342486196</t>
  </si>
  <si>
    <t>Bednění opěrných zdí a valů svislých i skloněných, výšky do 20 m zřízení</t>
  </si>
  <si>
    <t>76,65*2</t>
  </si>
  <si>
    <t>50*0,3*2</t>
  </si>
  <si>
    <t>327351221</t>
  </si>
  <si>
    <t>Bednění opěrných zdí a valů svislých i skloněných odstranění</t>
  </si>
  <si>
    <t>853681601</t>
  </si>
  <si>
    <t>Bednění opěrných zdí a valů svislých i skloněných, výšky do 20 m odstranění</t>
  </si>
  <si>
    <t>327361006</t>
  </si>
  <si>
    <t>Výztuž opěrných zdí a valů D 12 mm z betonářské oceli 10 505</t>
  </si>
  <si>
    <t>1525596326</t>
  </si>
  <si>
    <t>Výztuž opěrných zdí a valů průměru do 12 mm, z oceli 10 505 (R) nebo BSt 500</t>
  </si>
  <si>
    <t>178*2,15*0,00096"1</t>
  </si>
  <si>
    <t>178*1,9*0,00096"2</t>
  </si>
  <si>
    <t>239,8*0,0007"3</t>
  </si>
  <si>
    <t>769,5*0,00044"4</t>
  </si>
  <si>
    <t>936173113</t>
  </si>
  <si>
    <t>Osazování ocelových konstrukcí na zdi a valy hmotnosti přes 50 do 100 kg</t>
  </si>
  <si>
    <t>kus</t>
  </si>
  <si>
    <t>383422540</t>
  </si>
  <si>
    <t>Osazení doplňkových ocelových konstrukcí na konstrukcích zdí a valů o hmotnosti jednotlivě přes 50 do 100 kg</t>
  </si>
  <si>
    <t>P</t>
  </si>
  <si>
    <t>Poznámka k položce:
včetně kotvení</t>
  </si>
  <si>
    <t>879565R</t>
  </si>
  <si>
    <t>Zábradlí OZ4</t>
  </si>
  <si>
    <t>1885420600</t>
  </si>
  <si>
    <t>Poznámka k položce:
dle výpisu materiálu OZ4 a včetně povrchové úpravy</t>
  </si>
  <si>
    <t>953312122</t>
  </si>
  <si>
    <t>Vložky do svislých dilatačních spár z extrudovaných polystyrénových desek tl. přes 10 do 20 mm</t>
  </si>
  <si>
    <t>-318004468</t>
  </si>
  <si>
    <t>Vložky svislé do dilatačních spár z polystyrenových desek extrudovaných včetně dodání a osazení, v jakémkoliv zdivu přes 10 do 20 mm</t>
  </si>
  <si>
    <t>0,3*1,9</t>
  </si>
  <si>
    <t>998153211</t>
  </si>
  <si>
    <t>Přesun hmot ruční pro samostatné zdi a valy zděné nebo betonové monolitické v do 12 m</t>
  </si>
  <si>
    <t>-1736127085</t>
  </si>
  <si>
    <t>Přesun hmot ruční pro zdi a valy samostatné se svislou nosnou konstrukcí zděnou nebo monolitickou betonovou vodorovná dopravní vzdálenost do 50 m, pro zdi výšky do 12 m</t>
  </si>
  <si>
    <t>PSV</t>
  </si>
  <si>
    <t>Práce a dodávky PSV</t>
  </si>
  <si>
    <t>711</t>
  </si>
  <si>
    <t>Izolace proti vodě, vlhkosti a plynům</t>
  </si>
  <si>
    <t>711161221</t>
  </si>
  <si>
    <t>Izolace proti zemní vlhkosti nopovou fólií s textilií svislá, nopek v 4,0 mm, tl. fólie do 0,6 mm</t>
  </si>
  <si>
    <t>372849055</t>
  </si>
  <si>
    <t>Izolace proti zemní vlhkosti a beztlakové vodě nopovými fóliemi na ploše svislé S vrstva ochranná, odvětrávací a drenážní s nakašírovanou filtrační textilií výška nopku 4,0 mm, tl. fólie do 0,6 mm</t>
  </si>
  <si>
    <t>82,8</t>
  </si>
  <si>
    <t>998711101</t>
  </si>
  <si>
    <t>Přesun hmot tonážní pro izolace proti vodě, vlhkosti a plynům v objektech v do 6 m</t>
  </si>
  <si>
    <t>595481468</t>
  </si>
  <si>
    <t>Přesun hmot pro izolace proti vodě, vlhkosti a plynům stanovený z hmotnosti přesunovaného materiálu vodorovná dopravní vzdálenost do 50 m v objektech výšky do 6 m</t>
  </si>
  <si>
    <t>741</t>
  </si>
  <si>
    <t>Elektroinstalace - silnoproud</t>
  </si>
  <si>
    <t>741110043</t>
  </si>
  <si>
    <t>Montáž trubka plastová ohebná D přes 35 mm uložená pevně</t>
  </si>
  <si>
    <t>1293986413</t>
  </si>
  <si>
    <t>Montáž trubek elektroinstalačních s nasunutím nebo našroubováním do krabic plastových ohebných, uložených pevně, vnější Ø přes 35 mm</t>
  </si>
  <si>
    <t>0,6*2</t>
  </si>
  <si>
    <t>34571158</t>
  </si>
  <si>
    <t>trubka elektroinstalační ohebná z PH, D 48mm</t>
  </si>
  <si>
    <t>-109163893</t>
  </si>
  <si>
    <t>1,2*1,05 'Přepočtené koeficientem množství</t>
  </si>
  <si>
    <t>767</t>
  </si>
  <si>
    <t>Konstrukce zámečnické</t>
  </si>
  <si>
    <t>767161117</t>
  </si>
  <si>
    <t>Montáž zábradlí rovného z trubek do zdi hm přes 30 do 45 kg</t>
  </si>
  <si>
    <t>-1703507064</t>
  </si>
  <si>
    <t>Montáž zábradlí rovného z trubek nebo tenkostěnných profilů do zdiva, hmotnosti 1 m zábradlí přes 30 do 45 kg</t>
  </si>
  <si>
    <t>6549849R</t>
  </si>
  <si>
    <t xml:space="preserve">Oplocení OP </t>
  </si>
  <si>
    <t>-854086541</t>
  </si>
  <si>
    <t>Poznámka k položce:
v. 1500mm materiál dle specifikace OP</t>
  </si>
  <si>
    <t>998767101</t>
  </si>
  <si>
    <t>Přesun hmot tonážní pro zámečnické konstrukce v objektech v do 6 m</t>
  </si>
  <si>
    <t>339463552</t>
  </si>
  <si>
    <t>Přesun hmot pro zámečnické konstrukce stanovený z hmotnosti přesunovaného materiálu vodorovná dopravní vzdálenost do 50 m v objektech výšky do 6 m</t>
  </si>
  <si>
    <t>782</t>
  </si>
  <si>
    <t>Dokončovací práce - obklady z kamene</t>
  </si>
  <si>
    <t>782631114</t>
  </si>
  <si>
    <t>Montáž obkladu parapetů z pravoúhlých desek z tvrdého kamene do malty tl přes 50 mm</t>
  </si>
  <si>
    <t>768221452</t>
  </si>
  <si>
    <t>Montáž obkladů parapetů z tvrdých kamenů kladených do malty z nejvýše dvou rozdílných druhů pravoúhlých desek ve skladbě se pravidelně opakujících tl. přes 50 mm</t>
  </si>
  <si>
    <t>50*0,65</t>
  </si>
  <si>
    <t>58382175</t>
  </si>
  <si>
    <t>deska obkladová tryskaná žula tl 50mm do 0,24m2</t>
  </si>
  <si>
    <t>1111564511</t>
  </si>
  <si>
    <t>32,5*1,1 'Přepočtené koeficientem množství</t>
  </si>
  <si>
    <t>998782101</t>
  </si>
  <si>
    <t>Přesun hmot tonážní pro obklady kamenné v objektech v do 6 m</t>
  </si>
  <si>
    <t>1871079716</t>
  </si>
  <si>
    <t>Přesun hmot pro obklady kamenné stanovený z hmotnosti přesunovaného materiálu vodorovná dopravní vzdálenost do 50 m v objektech výšky do 6 m</t>
  </si>
  <si>
    <t>A02 - SO 02 Opěrná zeď OZ1</t>
  </si>
  <si>
    <t xml:space="preserve">    8 - Trubní vedení</t>
  </si>
  <si>
    <t>131213131</t>
  </si>
  <si>
    <t>Hloubení jam do 10 m3 v soudržných horninách třídy těžitelnosti I skupiny 3 při překopech inženýrských sítí ručně</t>
  </si>
  <si>
    <t>-77950862</t>
  </si>
  <si>
    <t>Hloubení jam a zářezů při překopech inženýrských sítí ručně zapažených i nezapažených s urovnáním dna do předepsaného profilu a spádu objemu do 10 m3 v hornině třídy těžitelnosti I skupiny 3 soudržných</t>
  </si>
  <si>
    <t>Poznámka k položce:
dočištění výkopu u zdiva, kotvení zápor</t>
  </si>
  <si>
    <t>131251206</t>
  </si>
  <si>
    <t>Hloubení jam zapažených v hornině třídy těžitelnosti I, skupiny 3 objem do 5000 m3 strojně</t>
  </si>
  <si>
    <t>2068685016</t>
  </si>
  <si>
    <t>Hloubení zapažených jam a zářezů strojně s urovnáním dna do předepsaného profilu a spádu v hornině třídy těžitelnosti I skupiny 3 přes 1 000 do 5 000 m3</t>
  </si>
  <si>
    <t>8,24*50,385</t>
  </si>
  <si>
    <t>(4,2+2,55)*1,9*3,2</t>
  </si>
  <si>
    <t>456,212*0,5 'Přepočtené koeficientem množství</t>
  </si>
  <si>
    <t>131351204</t>
  </si>
  <si>
    <t>Hloubení jam zapažených v hornině třídy těžitelnosti II skupiny 4 objem do 500 m3 strojně</t>
  </si>
  <si>
    <t>-1664631680</t>
  </si>
  <si>
    <t>Hloubení zapažených jam a zářezů strojně s urovnáním dna do předepsaného profilu a spádu v hornině třídy těžitelnosti II skupiny 4 přes 100 do 500 m3</t>
  </si>
  <si>
    <t>153124112</t>
  </si>
  <si>
    <t>Zřízení stěn nasazených nebo tabulových ze dřeva s osazením vodicích pilot z terénu</t>
  </si>
  <si>
    <t>-290782355</t>
  </si>
  <si>
    <t>Zřízení dřevěných stěn nasazených nebo tabulových  jakékoliv výšky a tloušťky stěny, s dodáním spojovacího materiálu z terénu s osazením vodicích pilot do připravených otvorů</t>
  </si>
  <si>
    <t>4,5*(50,385+6,76+5,17)</t>
  </si>
  <si>
    <t>60512140</t>
  </si>
  <si>
    <t>hranol stavební řezivo průřezu do 450cm2 do dl 6m</t>
  </si>
  <si>
    <t>1625247283</t>
  </si>
  <si>
    <t>79*4,5*0,18*0,22*1,05</t>
  </si>
  <si>
    <t>12*1,9*0,16*0,16*1,05</t>
  </si>
  <si>
    <t>69*2,7*0,16*0,16*1,05</t>
  </si>
  <si>
    <t>60511064</t>
  </si>
  <si>
    <t>řezivo jehličnaté středové omítané</t>
  </si>
  <si>
    <t>-1981451068</t>
  </si>
  <si>
    <t>3,12*(50,385+6,8+5,17)*0,05*1,05</t>
  </si>
  <si>
    <t>58932312</t>
  </si>
  <si>
    <t>beton C 12/15 kamenivo frakce 0/16</t>
  </si>
  <si>
    <t>-599688164</t>
  </si>
  <si>
    <t>(PI*0,15*0,15*0,3)*79</t>
  </si>
  <si>
    <t>-0,18*0,22*0,3*79</t>
  </si>
  <si>
    <t>153125112</t>
  </si>
  <si>
    <t>Odstranění stěn dřevěných nasazených nebo tabulových mezi pilotami s odstraněním pilot z terénu</t>
  </si>
  <si>
    <t>1124648249</t>
  </si>
  <si>
    <t>Odstranění dřevěných stěn nasazených nebo tabulových  jakékoliv výšky a tloušťky stěny z terénu s odstraněním vodicích pilot osazených v otvorech</t>
  </si>
  <si>
    <t>280,418</t>
  </si>
  <si>
    <t>Vodorovné přemístění  výkopku/sypaniny z horniny třídy těžitelnosti I, skupiny 1 až 3 na skládku dle zhotovitele</t>
  </si>
  <si>
    <t>1366812184</t>
  </si>
  <si>
    <t>865969761</t>
  </si>
  <si>
    <t>(2,01+3,73)*50,385</t>
  </si>
  <si>
    <t>(4,2+2,55)*1,6*2,9</t>
  </si>
  <si>
    <t>štěrkopísek netříděný zásypový</t>
  </si>
  <si>
    <t>-1993166800</t>
  </si>
  <si>
    <t>320,53*1,8 'Přepočtené koeficientem množství</t>
  </si>
  <si>
    <t>-2011628496</t>
  </si>
  <si>
    <t>55*0,333</t>
  </si>
  <si>
    <t>52485582</t>
  </si>
  <si>
    <t>Zřízení opláštění výplně z geotextilie odvodňovacích žeber nebo trativodů  v rýze nebo zářezu se stěnami svislými nebo šikmými o sklonu přes 1:2 při rozvinuté šířce opláštění do 2,5 m</t>
  </si>
  <si>
    <t>48,385*1</t>
  </si>
  <si>
    <t>69311068</t>
  </si>
  <si>
    <t>geotextilie netkaná separační, ochranná, filtrační, drenážní PP 300g/m2</t>
  </si>
  <si>
    <t>-1477849306</t>
  </si>
  <si>
    <t>48,385*1,05 'Přepočtené koeficientem množství</t>
  </si>
  <si>
    <t>1664229742</t>
  </si>
  <si>
    <t>0,0638*55</t>
  </si>
  <si>
    <t>-1505160921</t>
  </si>
  <si>
    <t>-1773619027</t>
  </si>
  <si>
    <t>48,85*0,1*1</t>
  </si>
  <si>
    <t>2,1*0,5*0,1</t>
  </si>
  <si>
    <t>273321411</t>
  </si>
  <si>
    <t>Základové desky ze ŽB bez zvýšených nároků na prostředí tř. C 20/25</t>
  </si>
  <si>
    <t>-909035764</t>
  </si>
  <si>
    <t>Základy z betonu železového (bez výztuže) desky z betonu bez zvláštních nároků na prostředí tř. C 20/25</t>
  </si>
  <si>
    <t>48,385*0,8*0,3</t>
  </si>
  <si>
    <t>273351121</t>
  </si>
  <si>
    <t>Zřízení bednění základových desek</t>
  </si>
  <si>
    <t>-863867299</t>
  </si>
  <si>
    <t>Bednění základů desek zřízení</t>
  </si>
  <si>
    <t>48,4*2*0,3</t>
  </si>
  <si>
    <t>273351122</t>
  </si>
  <si>
    <t>Odstranění bednění základových desek</t>
  </si>
  <si>
    <t>-1682803879</t>
  </si>
  <si>
    <t>Bednění základů desek odstranění</t>
  </si>
  <si>
    <t>273361821</t>
  </si>
  <si>
    <t>Výztuž základových desek betonářskou ocelí 10 505 (R)</t>
  </si>
  <si>
    <t>1167980261</t>
  </si>
  <si>
    <t>Výztuž základů desek z betonářské oceli 10 505 (R) nebo BSt 500</t>
  </si>
  <si>
    <t>2,675*194*0,00097"1</t>
  </si>
  <si>
    <t>2,25*194*0,00097"2</t>
  </si>
  <si>
    <t>1,45*194*0,00097"3</t>
  </si>
  <si>
    <t>405,8*0,00069"4</t>
  </si>
  <si>
    <t>327323127</t>
  </si>
  <si>
    <t>Opěrné zdi a valy ze ŽB tř. C 25/30</t>
  </si>
  <si>
    <t>1903384841</t>
  </si>
  <si>
    <t>Opěrné zdi a valy z betonu železového  bez zvláštních nároků na vliv prostředí tř. C 25/30</t>
  </si>
  <si>
    <t>132,76*0,3</t>
  </si>
  <si>
    <t>1576586654</t>
  </si>
  <si>
    <t>Bednění opěrných zdí a valů  svislých i skloněných, výšky do 20 m zřízení</t>
  </si>
  <si>
    <t>132,76*2+2,75*0,3+2,3*0,3</t>
  </si>
  <si>
    <t>2*2*0,5+0,5*0,3*2</t>
  </si>
  <si>
    <t>-141278896</t>
  </si>
  <si>
    <t>Bednění opěrných zdí a valů  svislých i skloněných, výšky do 20 m odstranění</t>
  </si>
  <si>
    <t>-595704123</t>
  </si>
  <si>
    <t>Výztuž opěrných zdí a valů  průměru do 12 mm, z oceli 10 505 (R) nebo BSt 500</t>
  </si>
  <si>
    <t>194*2*1,4*0,00097"5</t>
  </si>
  <si>
    <t>1414*0,00069"6</t>
  </si>
  <si>
    <t>194*0,55*0,00069"7</t>
  </si>
  <si>
    <t>Trubní vedení</t>
  </si>
  <si>
    <t>895270001</t>
  </si>
  <si>
    <t>Proplachovací a kontrolní šachta z PVC-U vnější průměr 315 mm pro drenáže budov s lapačem písku užitné výšky 350 mm</t>
  </si>
  <si>
    <t>1344152340</t>
  </si>
  <si>
    <t>Proplachovací a kontrolní šachta z PVC-U pro drenáže budov vnějšího průměru 315 mm pro napojení potrubí DN 200 s lapačem písku užitné výšky 350 mm</t>
  </si>
  <si>
    <t>895270021</t>
  </si>
  <si>
    <t>Proplachovací a kontrolní šachta z PVC-U vnější průměr 315 mm pro drenáže budov šachtové prodloužení světlé hloubky 800 mm</t>
  </si>
  <si>
    <t>1356489647</t>
  </si>
  <si>
    <t>Proplachovací a kontrolní šachta z PVC-U pro drenáže budov vnějšího průměru 315 mm šachtové prodloužení světlé hloubky 800 mm</t>
  </si>
  <si>
    <t>895270031</t>
  </si>
  <si>
    <t>Proplachovací a kontrolní šachta z PVC-U vnější průměr 315 mm pro drenáže budov redukce DN 200/100-150</t>
  </si>
  <si>
    <t>-714945257</t>
  </si>
  <si>
    <t>Proplachovací a kontrolní šachta z PVC-U pro drenáže budov vnějšího průměru 315 mm redukce DN 200/100-150</t>
  </si>
  <si>
    <t>895270041</t>
  </si>
  <si>
    <t>Proplachovací a kontrolní šachta z PVC-U vnější průměr 315 mm pro drenáže budov poklop hlinikový s aretací</t>
  </si>
  <si>
    <t>-250170184</t>
  </si>
  <si>
    <t>Proplachovací a kontrolní šachta z PVC-U pro drenáže budov vnějšího průměru 315 mm poklop hliníkový s aretací</t>
  </si>
  <si>
    <t>895270067</t>
  </si>
  <si>
    <t>Příplatek k rourám proplachovací a kontrolní šachty z PVC-U vnější průměr 315 mm pro drenáže budov za uříznutí šachtové roury</t>
  </si>
  <si>
    <t>1032465630</t>
  </si>
  <si>
    <t>Proplachovací a kontrolní šachta z PVC-U pro drenáže budov vnějšího průměru 315 mm Příplatek k ceně -0021 za uříznutí šachtového prodloužení</t>
  </si>
  <si>
    <t>Osazování ocelových konstrukcí na zdi a valy hmotnosti do 100 kg</t>
  </si>
  <si>
    <t>1243344541</t>
  </si>
  <si>
    <t>Osazení doplňkových ocelových konstrukcí na konstrukcích zdí a valů  o hmotnosti jednotlivě přes 50 do 100 kg</t>
  </si>
  <si>
    <t>879565R1</t>
  </si>
  <si>
    <t>Zábradlí OZ1</t>
  </si>
  <si>
    <t>-920552503</t>
  </si>
  <si>
    <t>Poznámka k položce:
dle výpisu materiálu OZ1 a včetně povrchové úpravy</t>
  </si>
  <si>
    <t>998152111</t>
  </si>
  <si>
    <t>Přesun hmot pro montované zdi a valy v do 12 m</t>
  </si>
  <si>
    <t>-465167741</t>
  </si>
  <si>
    <t>Přesun hmot pro zdi a valy samostatné  montované z dílců železobetonových nebo z předpjatého betonu vodorovná dopravní vzdálenost do 50 m, pro zdi výšky do 12 m</t>
  </si>
  <si>
    <t>711132101</t>
  </si>
  <si>
    <t>Provedení izolace proti zemní vlhkosti pásy na sucho svislé AIP nebo tkaninou</t>
  </si>
  <si>
    <t>-1102417532</t>
  </si>
  <si>
    <t>Provedení izolace proti zemní vlhkosti pásy na sucho AIP nebo tkaniny na ploše svislé S</t>
  </si>
  <si>
    <t>-16900370</t>
  </si>
  <si>
    <t>132,76*1,221 'Přepočtené koeficientem množství</t>
  </si>
  <si>
    <t>711161212</t>
  </si>
  <si>
    <t>Izolace proti zemní vlhkosti nopovou fólií svislá, nopek v 8,0 mm, tl do 0,6 mm</t>
  </si>
  <si>
    <t>-1195254556</t>
  </si>
  <si>
    <t>Izolace proti zemní vlhkosti a beztlakové vodě nopovými fóliemi na ploše svislé S vrstva ochranná, odvětrávací a drenážní výška nopku 8,0 mm, tl. fólie do 0,6 mm</t>
  </si>
  <si>
    <t>132,76*2*3</t>
  </si>
  <si>
    <t>Přesun hmot tonážní pro izolace proti vodě, vlhkosti a plynům v objektech výšky do 6 m</t>
  </si>
  <si>
    <t>1853332676</t>
  </si>
  <si>
    <t>Přesun hmot pro izolace proti vodě, vlhkosti a plynům  stanovený z hmotnosti přesunovaného materiálu vodorovná dopravní vzdálenost do 50 m v objektech výšky do 6 m</t>
  </si>
  <si>
    <t>A03 - SO 03 Veřejné osvětlení</t>
  </si>
  <si>
    <t>D1 - Ostatní materiál</t>
  </si>
  <si>
    <t>M21 - Elektromontáže</t>
  </si>
  <si>
    <t>M22 - Montáže sdělovací a zabezpečovací techniky</t>
  </si>
  <si>
    <t>M46 - Zemní práce při montážích</t>
  </si>
  <si>
    <t>S - Přesuny sutí</t>
  </si>
  <si>
    <t>D1</t>
  </si>
  <si>
    <t>Ostatní materiál</t>
  </si>
  <si>
    <t>000-s03VD</t>
  </si>
  <si>
    <t>Stožárová svorkovnice odbočná jednookruhová s pojistkou 6A</t>
  </si>
  <si>
    <t>ks</t>
  </si>
  <si>
    <t>687588298</t>
  </si>
  <si>
    <t>000-s05VD</t>
  </si>
  <si>
    <t>Osvětlovací stožár, bezpaticový - uliční, dvoustupňový, žározinkový, 8m, 133/89</t>
  </si>
  <si>
    <t>-1082123248</t>
  </si>
  <si>
    <t>001 ledosVD</t>
  </si>
  <si>
    <t>LED svítidlo pro veřejné osvětlení, 1x 88 W, 10800 lm, Ra 70, 3000K</t>
  </si>
  <si>
    <t>1035108656</t>
  </si>
  <si>
    <t>001 ledosVD.1</t>
  </si>
  <si>
    <t>LED svítidlo pro veřejné osvětlení, 1x 30 W, 3750 lm, Ra 70, 3000K</t>
  </si>
  <si>
    <t>-1439090922</t>
  </si>
  <si>
    <t>001 ledosVD.2</t>
  </si>
  <si>
    <t>LED asymetrické svítidlo pro veřejné osvětlení, 1x 56 W, 7000 lm, Ra 70, 5000K</t>
  </si>
  <si>
    <t>831220575</t>
  </si>
  <si>
    <t>015-003VD</t>
  </si>
  <si>
    <t>sadový třístupňový stožár 5m</t>
  </si>
  <si>
    <t>-1386126910</t>
  </si>
  <si>
    <t>015-008VD</t>
  </si>
  <si>
    <t>přechodový třístupňový stožár 5m</t>
  </si>
  <si>
    <t>14310681</t>
  </si>
  <si>
    <t>015-V250</t>
  </si>
  <si>
    <t>Obloukový výložník 1500 (výška 1800)</t>
  </si>
  <si>
    <t>-172614783</t>
  </si>
  <si>
    <t>015-V500</t>
  </si>
  <si>
    <t>Výložník 500</t>
  </si>
  <si>
    <t>1091317474</t>
  </si>
  <si>
    <t>015-V500.1</t>
  </si>
  <si>
    <t>Výložník 3000</t>
  </si>
  <si>
    <t>-563404275</t>
  </si>
  <si>
    <t>34111030</t>
  </si>
  <si>
    <t>Kabel silový s Cu jádrem 750 V CYKY 3 x 1,5 mm2</t>
  </si>
  <si>
    <t>-1329152098</t>
  </si>
  <si>
    <t>34111076</t>
  </si>
  <si>
    <t>Kabel silový s Cu jádrem 750 V CYKY 4 x10 mm2</t>
  </si>
  <si>
    <t>1722944870</t>
  </si>
  <si>
    <t>34111080</t>
  </si>
  <si>
    <t>Kabel silový s Cu jádrem 750 V CYKY 4 x 16 mm2</t>
  </si>
  <si>
    <t>895249301</t>
  </si>
  <si>
    <t>3457114700</t>
  </si>
  <si>
    <t>Trubka kabelová chránička prům. 40</t>
  </si>
  <si>
    <t>684757416</t>
  </si>
  <si>
    <t>Páska30x4vIMVD</t>
  </si>
  <si>
    <t>páska 30x4 (0,95 kg/m), balení 50 kg</t>
  </si>
  <si>
    <t>-1394294597</t>
  </si>
  <si>
    <t>M21</t>
  </si>
  <si>
    <t>Elektromontáže</t>
  </si>
  <si>
    <t>210010134R00</t>
  </si>
  <si>
    <t>Trubka ochranná z PE, uložená pevně, DN do 47 mm</t>
  </si>
  <si>
    <t>1572755061</t>
  </si>
  <si>
    <t>210202111R00</t>
  </si>
  <si>
    <t>DEMONTÁŽ - Svítidlo veřejného osvětlení na výložník</t>
  </si>
  <si>
    <t>1271297318</t>
  </si>
  <si>
    <t>210202111R00.1</t>
  </si>
  <si>
    <t>Svítidlo veřejného osvětlení na výložník</t>
  </si>
  <si>
    <t>1353370988</t>
  </si>
  <si>
    <t>210204011RS2</t>
  </si>
  <si>
    <t>DEMONTÁŽ Stožár osvětlovací ocelový délky do 12 m</t>
  </si>
  <si>
    <t>1827152991</t>
  </si>
  <si>
    <t>210204011RS2.1</t>
  </si>
  <si>
    <t>Stožár osvětlovací ocelový délky do 12 m</t>
  </si>
  <si>
    <t>1368882863</t>
  </si>
  <si>
    <t>210204104RS2</t>
  </si>
  <si>
    <t>Výložník ocelový 1ramenný nad 35 kg</t>
  </si>
  <si>
    <t>-1393930402</t>
  </si>
  <si>
    <t>210204201R00</t>
  </si>
  <si>
    <t>Elektrovýzbroj stožáru pro 1 okruh</t>
  </si>
  <si>
    <t>-446472437</t>
  </si>
  <si>
    <t>210220021R00</t>
  </si>
  <si>
    <t>Vedení uzemňovací v zemi FeZn do 120 mm2</t>
  </si>
  <si>
    <t>-2104475381</t>
  </si>
  <si>
    <t>210810045R00</t>
  </si>
  <si>
    <t>Kabel CYKY-m 750 V 3 x 1,5 mm2 pevně uložený</t>
  </si>
  <si>
    <t>1155379119</t>
  </si>
  <si>
    <t>210810053R00</t>
  </si>
  <si>
    <t>Kabel CYKY-m 750 V 4 x 10 mm2 pevně uložený</t>
  </si>
  <si>
    <t>-1926168357</t>
  </si>
  <si>
    <t>210810054R00</t>
  </si>
  <si>
    <t>Kabel CYKY-m 750 V 4 žíly16-25 mm2 pevně uložený</t>
  </si>
  <si>
    <t>377328154</t>
  </si>
  <si>
    <t>M22</t>
  </si>
  <si>
    <t>Montáže sdělovací a zabezpečovací techniky</t>
  </si>
  <si>
    <t>220410704R00</t>
  </si>
  <si>
    <t>Pojistka nožová PH 00  20 A</t>
  </si>
  <si>
    <t>-1003748761</t>
  </si>
  <si>
    <t>M46</t>
  </si>
  <si>
    <t>Zemní práce při montážích</t>
  </si>
  <si>
    <t>460050004RT1</t>
  </si>
  <si>
    <t>Jáma pro stožár J nepatk. do 8 m, v rovině, hor. 4</t>
  </si>
  <si>
    <t>-239501325</t>
  </si>
  <si>
    <t>460080001R00</t>
  </si>
  <si>
    <t>Betonový základ do zeminy bez bednění</t>
  </si>
  <si>
    <t>-1371931587</t>
  </si>
  <si>
    <t>460120061RT1</t>
  </si>
  <si>
    <t>Odvoz zeminy</t>
  </si>
  <si>
    <t>1644514579</t>
  </si>
  <si>
    <t>460200174RT2</t>
  </si>
  <si>
    <t>Výkop kabelové rýhy 35/90 cm  hor.4</t>
  </si>
  <si>
    <t>299589503</t>
  </si>
  <si>
    <t>460200284RT2</t>
  </si>
  <si>
    <t>Výkop kabelové rýhy 50/100 cm hor.4</t>
  </si>
  <si>
    <t>-1654242001</t>
  </si>
  <si>
    <t>460570174R00</t>
  </si>
  <si>
    <t>Zához rýhy 35/90 cm, hornina třídy 4, se zhutněním</t>
  </si>
  <si>
    <t>783735664</t>
  </si>
  <si>
    <t>460570284R00</t>
  </si>
  <si>
    <t>Zához rýhy 50/100 cm, hornina tř. 4, se zhutněním</t>
  </si>
  <si>
    <t>1921742743</t>
  </si>
  <si>
    <t>460620014R00</t>
  </si>
  <si>
    <t>Provizorní úprava terénu v přírodní hornině 4</t>
  </si>
  <si>
    <t>672859266</t>
  </si>
  <si>
    <t>S</t>
  </si>
  <si>
    <t>Přesuny sutí</t>
  </si>
  <si>
    <t>979082318R00</t>
  </si>
  <si>
    <t>Vodorovná doprava suti a hmot po suchu do 6000 m</t>
  </si>
  <si>
    <t>1189406755</t>
  </si>
  <si>
    <t>979095311R00</t>
  </si>
  <si>
    <t>Naložení a složení vybouraných hmot/konstrukcí</t>
  </si>
  <si>
    <t>-1838995942</t>
  </si>
  <si>
    <t>A05 - VRN</t>
  </si>
  <si>
    <t>VRN - Vedlejší rozpočtové náklady</t>
  </si>
  <si>
    <t xml:space="preserve">    VRN1 - Průzkumné, geodetické a projektové práce</t>
  </si>
  <si>
    <t xml:space="preserve">    VRN4 - Inženýrská činnost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</si>
  <si>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</si>
  <si>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</si>
  <si>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</si>
  <si>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</si>
  <si>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</si>
  <si>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</si>
  <si>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</si>
  <si>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246151044</t>
  </si>
  <si>
    <t>Poznámka k položce:
vytyčení stavby, sítí</t>
  </si>
  <si>
    <t>VRN4</t>
  </si>
  <si>
    <t>Inženýrská činnost</t>
  </si>
  <si>
    <t>043154000</t>
  </si>
  <si>
    <t>Zkoušky hutnicí</t>
  </si>
  <si>
    <t>-514213961</t>
  </si>
  <si>
    <t>B - Přímé doprovodné výdaje</t>
  </si>
  <si>
    <t>B01 - SO 04 Přeložka plynovodu</t>
  </si>
  <si>
    <t>230180022R00</t>
  </si>
  <si>
    <t>Montáž trub z plastických hmot PE, PP, 63 x 5,7, by-pass</t>
  </si>
  <si>
    <t>107042169</t>
  </si>
  <si>
    <t>230180040R00</t>
  </si>
  <si>
    <t>Montáž trub z plastických hmot PE, PP, 160 x 9,1</t>
  </si>
  <si>
    <t>-1985389458</t>
  </si>
  <si>
    <t>230180078R00</t>
  </si>
  <si>
    <t>Montáž trubních dílů PE, PP, D 160 do 9,1</t>
  </si>
  <si>
    <t>657480789</t>
  </si>
  <si>
    <t>230230020R00</t>
  </si>
  <si>
    <t>Hlavní tlaková zkouška vzduchem 0,6 MPa, DN 150</t>
  </si>
  <si>
    <t>-875105097</t>
  </si>
  <si>
    <t>286136315R</t>
  </si>
  <si>
    <t>Trubka PE SDR 11  63 x 5,8 mm L 100 m plyn</t>
  </si>
  <si>
    <t>-506329597</t>
  </si>
  <si>
    <t>286136327R</t>
  </si>
  <si>
    <t>Trubka PE SDR 17  160 x 9,5 mm L 12 m plyn</t>
  </si>
  <si>
    <t>115276344</t>
  </si>
  <si>
    <t>286538011R</t>
  </si>
  <si>
    <t>Elektrotvarovka - spojka d160 opravárenská, PE100, SDR11</t>
  </si>
  <si>
    <t>2045935021</t>
  </si>
  <si>
    <t>286538100R</t>
  </si>
  <si>
    <t>Elektrotvarovka - koleno 90° d160, PE100, SDR11</t>
  </si>
  <si>
    <t>2011307848</t>
  </si>
  <si>
    <t>286538123R</t>
  </si>
  <si>
    <t>Elektrotvarovka - koleno 30° d160, PE100, SDR11</t>
  </si>
  <si>
    <t>1900907678</t>
  </si>
  <si>
    <t>286538132R</t>
  </si>
  <si>
    <t>Elektrotvarovka - koleno 11° d160, PE100, SDR11</t>
  </si>
  <si>
    <t>138796012</t>
  </si>
  <si>
    <t>286538217R</t>
  </si>
  <si>
    <t>Elektrotvarovka sedlová balonovací d160, by-pass</t>
  </si>
  <si>
    <t>sada</t>
  </si>
  <si>
    <t>1997814983</t>
  </si>
  <si>
    <t>34141301R</t>
  </si>
  <si>
    <t>Vodič silový pevné uložení CYY 2,5 mm2</t>
  </si>
  <si>
    <t>-1736016892</t>
  </si>
  <si>
    <t>460030073RT3</t>
  </si>
  <si>
    <t>Bourání živičných povrchů tl. vrstvy 10 - 15 cm, v ploše nad 10 m2</t>
  </si>
  <si>
    <t>864961341</t>
  </si>
  <si>
    <t>460030081RT3</t>
  </si>
  <si>
    <t>Řezání spáry v asfaltu nebo betonu, v tloušťce vrstvy do 8-10 cm</t>
  </si>
  <si>
    <t>-518738909</t>
  </si>
  <si>
    <t>460050602R00</t>
  </si>
  <si>
    <t>Jáma pro balonování, hornina třídy 3-4, ručně</t>
  </si>
  <si>
    <t>-1676830330</t>
  </si>
  <si>
    <t>(3*1*1,3)*2</t>
  </si>
  <si>
    <t>460200534RT2</t>
  </si>
  <si>
    <t>Výkop rýhy 60/130 cm hor.4, ruční výkop rýhy</t>
  </si>
  <si>
    <t>1460958185</t>
  </si>
  <si>
    <t>460420022RT2</t>
  </si>
  <si>
    <t>Podsyp v rýze š. do 65 cm z písku, tloušťky 15 cm</t>
  </si>
  <si>
    <t>1422752910</t>
  </si>
  <si>
    <t>460420022RT2.1</t>
  </si>
  <si>
    <t>Obsyp v rýze š. do 65 cm z písku, tloušťky 10-15 cm</t>
  </si>
  <si>
    <t>-179897207</t>
  </si>
  <si>
    <t>460420022RT3</t>
  </si>
  <si>
    <t>Zásyp v rýze š. do 65 cm z písku, tloušťky 20 cm</t>
  </si>
  <si>
    <t>975541424</t>
  </si>
  <si>
    <t>460490012R00</t>
  </si>
  <si>
    <t>Fólie výstražná z PVC, šířka 33 cm</t>
  </si>
  <si>
    <t>-1990701581</t>
  </si>
  <si>
    <t>460570624R00</t>
  </si>
  <si>
    <t>Zához rýhy 65/60 cm, hornina tř. 4, se zhutněním</t>
  </si>
  <si>
    <t>-1169734596</t>
  </si>
  <si>
    <t>460600001RT8</t>
  </si>
  <si>
    <t>Naložení a odvoz zeminy, odvoz na vzdálenost 10000 m</t>
  </si>
  <si>
    <t>212100726</t>
  </si>
  <si>
    <t>75*(1,3*0,6-0,5*0,6-0,2*0,6)</t>
  </si>
  <si>
    <t>M23-R1</t>
  </si>
  <si>
    <t>Uzavření stáv. plynovodu D 160, 300 kPa, pro propojení přeložky</t>
  </si>
  <si>
    <t>1873529850</t>
  </si>
  <si>
    <t>M23-R2</t>
  </si>
  <si>
    <t>Úprava odpojených plynovodů</t>
  </si>
  <si>
    <t>997994101</t>
  </si>
  <si>
    <t>M23-R3</t>
  </si>
  <si>
    <t>Zabezpečení by-passu plynovodu podél objektu, přejezd by-passu pro hasičské vozy š. cca 4 m</t>
  </si>
  <si>
    <t>-1333310012</t>
  </si>
  <si>
    <t>C - Nepřímé náklady</t>
  </si>
  <si>
    <t>C01 - Nepřímé náklady</t>
  </si>
  <si>
    <t>171201231</t>
  </si>
  <si>
    <t>Poplatek za uložení stavebního odpadu na recyklační skládce (skládkovné) zeminy a kamení zatříděného do Katalogu odpadů pod kódem 17 05 04</t>
  </si>
  <si>
    <t>-1392344715</t>
  </si>
  <si>
    <t>Poznámka k položce:
SO01 komunikace</t>
  </si>
  <si>
    <t>462,212*2"OZ1</t>
  </si>
  <si>
    <t>30*2"VO</t>
  </si>
  <si>
    <t>27*2"plyn</t>
  </si>
  <si>
    <t>C02 - VRN</t>
  </si>
  <si>
    <t xml:space="preserve">    VRN3 - Zařízení staveniště</t>
  </si>
  <si>
    <t xml:space="preserve">    VRN7 - Provozní vlivy</t>
  </si>
  <si>
    <t>012303000</t>
  </si>
  <si>
    <t>Geodetické práce po výstavbě</t>
  </si>
  <si>
    <t>-1966753096</t>
  </si>
  <si>
    <t>Poznámka k položce:
zaměření, geometrický plán</t>
  </si>
  <si>
    <t>013254000</t>
  </si>
  <si>
    <t>Dokumentace skutečného provedení stavby</t>
  </si>
  <si>
    <t>soubuor</t>
  </si>
  <si>
    <t>1323847776</t>
  </si>
  <si>
    <t>VRN3</t>
  </si>
  <si>
    <t>Zařízení staveniště</t>
  </si>
  <si>
    <t>032903000</t>
  </si>
  <si>
    <t>Náklady na provoz a údržbu vybavení staveniště</t>
  </si>
  <si>
    <t>-627982134</t>
  </si>
  <si>
    <t>034103000</t>
  </si>
  <si>
    <t>Oplocení staveniště</t>
  </si>
  <si>
    <t>-960687454</t>
  </si>
  <si>
    <t>034303000</t>
  </si>
  <si>
    <t>Dopravní značení na staveništi</t>
  </si>
  <si>
    <t>-1382877369</t>
  </si>
  <si>
    <t>034503000</t>
  </si>
  <si>
    <t>Informační tabule na staveništi</t>
  </si>
  <si>
    <t>-45226091</t>
  </si>
  <si>
    <t>VRN7</t>
  </si>
  <si>
    <t>Provozní vlivy</t>
  </si>
  <si>
    <t>072103001</t>
  </si>
  <si>
    <t>Projednání DIO a zajištění DIR komunikace II.a III. třídy</t>
  </si>
  <si>
    <t>-1246830517</t>
  </si>
  <si>
    <t>D - Nezpůsobilé náklady</t>
  </si>
  <si>
    <t>D01 - SO 05 Dešťová kanalizace</t>
  </si>
  <si>
    <t>113106023</t>
  </si>
  <si>
    <t>Rozebrání dlažeb při překopech komunikací pro pěší ze zámkové dlažby ručně</t>
  </si>
  <si>
    <t>-1952080711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</si>
  <si>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</si>
  <si>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132251254</t>
  </si>
  <si>
    <t>Hloubení rýh nezapažených š do 2000 mm v hornině třídy těžitelnosti I skupiny 3 objem do 500 m3 strojně</t>
  </si>
  <si>
    <t>-2114271649</t>
  </si>
  <si>
    <t>Hloubení nezapažených rýh šířky přes 800 do 2 000 mm strojně s urovnáním dna do předepsaného profilu a spádu v hornině třídy těžitelnosti I skupiny 3 přes 100 do 500 m3</t>
  </si>
  <si>
    <t>28,8+235,97</t>
  </si>
  <si>
    <t>264,77*0,5 'Přepočtené koeficientem množství</t>
  </si>
  <si>
    <t>132351254</t>
  </si>
  <si>
    <t>Hloubení rýh nezapažených š do 2000 mm v hornině třídy těžitelnosti II skupiny 4 objem do 500 m3 strojně</t>
  </si>
  <si>
    <t>-1813835303</t>
  </si>
  <si>
    <t>Hloubení nezapažených rýh šířky přes 800 do 2 000 mm strojně s urovnáním dna do předepsaného profilu a spádu v hornině třídy těžitelnosti II skupiny 4 přes 100 do 500 m3</t>
  </si>
  <si>
    <t>162751117R</t>
  </si>
  <si>
    <t>1455823857</t>
  </si>
  <si>
    <t xml:space="preserve">Poznámka k položce:
včetně poplatku za uložení
</t>
  </si>
  <si>
    <t>1293975437</t>
  </si>
  <si>
    <t>12,45+183,34</t>
  </si>
  <si>
    <t>175151101</t>
  </si>
  <si>
    <t>Obsypání potrubí strojně sypaninou bez prohození, uloženou do 3 m</t>
  </si>
  <si>
    <t>1469628769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</si>
  <si>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</si>
  <si>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73,1+12,45</t>
  </si>
  <si>
    <t>58337310</t>
  </si>
  <si>
    <t>štěrkopísek frakce 0/4</t>
  </si>
  <si>
    <t>1584255099</t>
  </si>
  <si>
    <t>85,55*2 'Přepočtené koeficientem množství</t>
  </si>
  <si>
    <t>176888R</t>
  </si>
  <si>
    <t>sonda na vyhledání polohy a hloubky kanalizace</t>
  </si>
  <si>
    <t>-1265315611</t>
  </si>
  <si>
    <t>451572111</t>
  </si>
  <si>
    <t>Lože pod potrubí otevřený výkop z kameniva drobného těženého</t>
  </si>
  <si>
    <t>-1612047037</t>
  </si>
  <si>
    <t>Lože pod potrubí, stoky a drobné objekty v otevřeném výkopu z kameniva drobného těženého 0 až 4 mm</t>
  </si>
  <si>
    <t>2,77+8,77</t>
  </si>
  <si>
    <t>596211210</t>
  </si>
  <si>
    <t>Kladení zámkové dlažby komunikací pro pěší ručně tl 80 mm skupiny A pl do 50 m2</t>
  </si>
  <si>
    <t>958520637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</si>
  <si>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do 50 m2</t>
  </si>
  <si>
    <t>871315221</t>
  </si>
  <si>
    <t>Kanalizační potrubí z tvrdého PVC jednovrstvé tuhost třídy SN8 DN 160</t>
  </si>
  <si>
    <t>1398446031</t>
  </si>
  <si>
    <t>Kanalizační potrubí z tvrdého PVC v otevřeném výkopu ve sklonu do 20 %, hladkého plnostěnného jednovrstvého, tuhost třídy SN 8 DN 160</t>
  </si>
  <si>
    <t>871355221</t>
  </si>
  <si>
    <t>Kanalizační potrubí z tvrdého PVC jednovrstvé tuhost třídy SN8 DN 200</t>
  </si>
  <si>
    <t>-857438107</t>
  </si>
  <si>
    <t>Kanalizační potrubí z tvrdého PVC v otevřeném výkopu ve sklonu do 20 %, hladkého plnostěnného jednovrstvého, tuhost třídy SN 8 DN 200</t>
  </si>
  <si>
    <t>877265271</t>
  </si>
  <si>
    <t>Montáž lapače střešních splavenin z tvrdého PVC-systém KG DN 110</t>
  </si>
  <si>
    <t>-493895124</t>
  </si>
  <si>
    <t>Montáž tvarovek na kanalizačním potrubí z trub z plastu z tvrdého PVC nebo z polypropylenu v otevřeném výkopu lapačů střešních splavenin DN 100</t>
  </si>
  <si>
    <t>28341110</t>
  </si>
  <si>
    <t>lapače střešních splavenin okapová vpusť s klapkou+inspekční poklop z PP</t>
  </si>
  <si>
    <t>1765256384</t>
  </si>
  <si>
    <t>877355221</t>
  </si>
  <si>
    <t>Montáž tvarovek z tvrdého PVC-systém KG nebo z polypropylenu-systém KG 2000 dvouosé DN 200</t>
  </si>
  <si>
    <t>150026703</t>
  </si>
  <si>
    <t>Montáž tvarovek na kanalizačním potrubí z trub z plastu z tvrdého PVC nebo z polypropylenu v otevřeném výkopu dvouosých DN 200</t>
  </si>
  <si>
    <t>28611918</t>
  </si>
  <si>
    <t>odbočka kanalizační PVC s hrdlem 200/160/45°</t>
  </si>
  <si>
    <t>-384019183</t>
  </si>
  <si>
    <t>892351111</t>
  </si>
  <si>
    <t>Tlaková zkouška vodou potrubí DN 150 nebo 200</t>
  </si>
  <si>
    <t>-1318047029</t>
  </si>
  <si>
    <t>Tlakové zkoušky vodou na potrubí DN 150 nebo 200</t>
  </si>
  <si>
    <t>894412411</t>
  </si>
  <si>
    <t>Osazení betonových nebo železobetonových dílců pro šachty skruží přechodových</t>
  </si>
  <si>
    <t>-1119028313</t>
  </si>
  <si>
    <t>59224168</t>
  </si>
  <si>
    <t>skruž betonová přechodová 62,5/100x60x12cm, stupadla poplastovaná kapsová</t>
  </si>
  <si>
    <t>885850605</t>
  </si>
  <si>
    <t>894414111</t>
  </si>
  <si>
    <t>Osazení betonových nebo železobetonových dílců pro šachty skruží základových (dno)</t>
  </si>
  <si>
    <t>-643268815</t>
  </si>
  <si>
    <t>59224339</t>
  </si>
  <si>
    <t>dno betonové šachty kanalizační přímé 100x100x60cm</t>
  </si>
  <si>
    <t>256420048</t>
  </si>
  <si>
    <t>894811155</t>
  </si>
  <si>
    <t>Revizní šachta z PVC typ přímý, DN 400/200 tlak 12,5 t hl od 1910 do 2280 mm</t>
  </si>
  <si>
    <t>-1626397549</t>
  </si>
  <si>
    <t>Revizní šachta z tvrdého PVC v otevřeném výkopu typ přímý (DN šachty/DN trubního vedení) DN 400/200, odolnost vnějšímu tlaku 12,5 t, hloubka od 1910 do 2280 mm</t>
  </si>
  <si>
    <t>894812262</t>
  </si>
  <si>
    <t>Revizní a čistící šachta z PP DN 425 poklop litinový plný do teleskopické trubky pro třídu zatížení D400</t>
  </si>
  <si>
    <t>1890075443</t>
  </si>
  <si>
    <t>Revizní a čistící šachta z polypropylenu PP pro hladké trouby DN 425 poklop litinový (pro třídu zatížení) plný do teleskopické trubky (D400)</t>
  </si>
  <si>
    <t>894812268</t>
  </si>
  <si>
    <t>Revizní a čistící šachta z PP DN 425 mříž litinová do teleskopu kruhová pro třídu zatížení B125</t>
  </si>
  <si>
    <t>-1720096136</t>
  </si>
  <si>
    <t>Revizní a čistící šachta z polypropylenu PP pro hladké trouby DN 425 mříž do teleskopu (pro třídu zatížení) kruhová (B125)</t>
  </si>
  <si>
    <t>89594130R1</t>
  </si>
  <si>
    <t>vpust betonika s mříží a kalovým košem hl. 1,5 m</t>
  </si>
  <si>
    <t>1424425703</t>
  </si>
  <si>
    <t>89595130R2</t>
  </si>
  <si>
    <t>vpust betonika s mříží a kalovým košem hl. 1,8 m</t>
  </si>
  <si>
    <t>-564131110</t>
  </si>
  <si>
    <t>899104112</t>
  </si>
  <si>
    <t>Osazení poklopů litinových nebo ocelových včetně rámů pro třídu zatížení D400, E600</t>
  </si>
  <si>
    <t>-167322299</t>
  </si>
  <si>
    <t>Osazení poklopů litinových a ocelových včetně rámů pro třídu zatížení D400, E600</t>
  </si>
  <si>
    <t>55241003</t>
  </si>
  <si>
    <t>poklop kanalizační betonový, litinový rám 160mm, D 400 bez odvětrání</t>
  </si>
  <si>
    <t>1194935427</t>
  </si>
  <si>
    <t>899722113</t>
  </si>
  <si>
    <t>Krytí potrubí z plastů výstražnou fólií z PVC 34cm</t>
  </si>
  <si>
    <t>912210763</t>
  </si>
  <si>
    <t>Krytí potrubí z plastů výstražnou fólií z PVC šířky 34 cm</t>
  </si>
  <si>
    <t>979051121</t>
  </si>
  <si>
    <t>Očištění zámkových dlaždic se spárováním z kameniva těženého při překopech inženýrských sítí</t>
  </si>
  <si>
    <t>1211583090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</si>
  <si>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</si>
  <si>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998276101</t>
  </si>
  <si>
    <t>Přesun hmot pro trubní vedení z trub z plastických hmot otevřený výkop</t>
  </si>
  <si>
    <t>1350431809</t>
  </si>
  <si>
    <t>Přesun hmot pro trubní vedení hloubené z trub z plastických hmot nebo sklolaminátových pro vodovody nebo kanalizace v otevřeném výkopu dopravní vzdálenost do 15 m</t>
  </si>
  <si>
    <t>D02 - SO 06 Sanace zdiva sladovny</t>
  </si>
  <si>
    <t xml:space="preserve">    6 - Úpravy povrchů, podlahy a osazování výplní</t>
  </si>
  <si>
    <t xml:space="preserve">    713 - Izolace tepelné</t>
  </si>
  <si>
    <t>319202215</t>
  </si>
  <si>
    <t>Dodatečná izolace zdiva tl přes 600 do 900 mm beztlakou injektáží silikonovou mikroemulzí</t>
  </si>
  <si>
    <t>2058925467</t>
  </si>
  <si>
    <t>Dodatečná izolace zdiva injektáží beztlakovou infuzí silikonovou mikroemulzí, tloušťka zdiva přes 600 do 900 mm</t>
  </si>
  <si>
    <t>8,3*(46,53+1,9+4,1)*0,65</t>
  </si>
  <si>
    <t>Úpravy povrchů, podlahy a osazování výplní</t>
  </si>
  <si>
    <t>622131101</t>
  </si>
  <si>
    <t>Cementový postřik vnějších stěn nanášený celoplošně ručně</t>
  </si>
  <si>
    <t>2024381171</t>
  </si>
  <si>
    <t>Podkladní a spojovací vrstva vnějších omítaných ploch cementový postřik nanášený ručně celoplošně stěn</t>
  </si>
  <si>
    <t>622135002</t>
  </si>
  <si>
    <t>Vyrovnání podkladu vnějších stěn maltou cementovou tl do 10 mm</t>
  </si>
  <si>
    <t>-1464667123</t>
  </si>
  <si>
    <t>Vyrovnání nerovností podkladu vnějších omítaných ploch maltou, tloušťky do 10 mm cementovou stěn</t>
  </si>
  <si>
    <t>115,566</t>
  </si>
  <si>
    <t>622331111</t>
  </si>
  <si>
    <t>Cementová omítka hrubá jednovrstvá zatřená vnějších stěn nanášená ručně</t>
  </si>
  <si>
    <t>112323282</t>
  </si>
  <si>
    <t>Omítka cementová vnějších ploch nanášená ručně jednovrstvá, tloušťky do 15 mm hrubá zatřená stěn</t>
  </si>
  <si>
    <t>967042712</t>
  </si>
  <si>
    <t>Odsekání zdiva z kamene nebo betonu plošné tl do 100 mm</t>
  </si>
  <si>
    <t>1310637279</t>
  </si>
  <si>
    <t>Odsekání zdiva z kamene nebo betonu plošné, tl. do 100 mm</t>
  </si>
  <si>
    <t>2,2*(46,53+1,9+4,1)*0,3"30% plochy</t>
  </si>
  <si>
    <t>985131111</t>
  </si>
  <si>
    <t>Očištění ploch stěn, rubu kleneb a podlah tlakovou vodou</t>
  </si>
  <si>
    <t>1055102173</t>
  </si>
  <si>
    <t>2,2*(46,53+1,9+4,1)</t>
  </si>
  <si>
    <t>985131311</t>
  </si>
  <si>
    <t>Ruční dočištění ploch stěn, rubu kleneb a podlah ocelových kartáči</t>
  </si>
  <si>
    <t>425152284</t>
  </si>
  <si>
    <t>Očištění ploch stěn, rubu kleneb a podlah ruční dočištění ocelovými kartáči</t>
  </si>
  <si>
    <t>997013211</t>
  </si>
  <si>
    <t>Vnitrostaveništní doprava suti a vybouraných hmot pro budovy v do 6 m ručně</t>
  </si>
  <si>
    <t>-1073650918</t>
  </si>
  <si>
    <t>Vnitrostaveništní doprava suti a vybouraných hmot vodorovně do 50 m svisle ručně pro budovy a haly výšky do 6 m</t>
  </si>
  <si>
    <t>997013501</t>
  </si>
  <si>
    <t>Odvoz suti a vybouraných hmot na skládku nebo meziskládku do 1 km se složením</t>
  </si>
  <si>
    <t>1520871190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</si>
  <si>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</si>
  <si>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</si>
  <si>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</si>
  <si>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-697834501</t>
  </si>
  <si>
    <t>Odvoz suti a vybouraných hmot na skládku nebo meziskládku se složením, na vzdálenost Příplatek k ceně za každý další i započatý 1 km přes 1 km</t>
  </si>
  <si>
    <t>8,679*34 'Přepočtené koeficientem množství</t>
  </si>
  <si>
    <t>997013631</t>
  </si>
  <si>
    <t>Poplatek za uložení na skládce (skládkovné) stavebního odpadu směsného kód odpadu 17 09 04</t>
  </si>
  <si>
    <t>288931654</t>
  </si>
  <si>
    <t>Poplatek za uložení stavebního odpadu na skládce (skládkovné) směsného stavebního a demoličního zatříděného do Katalogu odpadů pod kódem 17 09 04</t>
  </si>
  <si>
    <t>711112001</t>
  </si>
  <si>
    <t>Provedení izolace proti zemní vlhkosti svislé za studena nátěrem penetračním</t>
  </si>
  <si>
    <t>1237007991</t>
  </si>
  <si>
    <t>Provedení izolace proti zemní vlhkosti natěradly a tmely za studena na ploše svislé S nátěrem penetračním</t>
  </si>
  <si>
    <t>115,566*2</t>
  </si>
  <si>
    <t>11163150</t>
  </si>
  <si>
    <t>lak penetrační asfaltový</t>
  </si>
  <si>
    <t>-381448292</t>
  </si>
  <si>
    <t>231,132*0,00034 'Přepočtené koeficientem množství</t>
  </si>
  <si>
    <t>711112012</t>
  </si>
  <si>
    <t>Provedení izolace proti zemní vlhkosti svislé za studena nátěrem tekutou lepenkou</t>
  </si>
  <si>
    <t>-292647626</t>
  </si>
  <si>
    <t>Provedení izolace proti zemní vlhkosti natěradly a tmely za studena na ploše svislé S nátěrem tekutou lepenkou</t>
  </si>
  <si>
    <t>24551030</t>
  </si>
  <si>
    <t>stěrka hydroizolační dvousložková cemento-polymerová vlákny vyztužená proti zemní vlhkosti</t>
  </si>
  <si>
    <t>782124616</t>
  </si>
  <si>
    <t>115,566*2 'Přepočtené koeficientem množství</t>
  </si>
  <si>
    <t>-285421043</t>
  </si>
  <si>
    <t>2,05*(46,53+1,9+4,1)</t>
  </si>
  <si>
    <t>2025503715</t>
  </si>
  <si>
    <t>713</t>
  </si>
  <si>
    <t>Izolace tepelné</t>
  </si>
  <si>
    <t>713131141</t>
  </si>
  <si>
    <t>Montáž izolace tepelné stěn a základů lepením celoplošně rohoží, pásů, dílců, desek</t>
  </si>
  <si>
    <t>-450906543</t>
  </si>
  <si>
    <t>Montáž tepelné izolace stěn rohožemi, pásy, deskami, dílci, bloky (izolační materiál ve specifikaci) lepením celoplošně</t>
  </si>
  <si>
    <t>28376416</t>
  </si>
  <si>
    <t>deska XPS hrana polodrážková a hladký povrch 300kPA tl 40mm</t>
  </si>
  <si>
    <t>733597137</t>
  </si>
  <si>
    <t>107,687*1,05 'Přepočtené koeficientem množství</t>
  </si>
  <si>
    <t>1,1"schody</t>
  </si>
  <si>
    <t>113154114</t>
  </si>
  <si>
    <t>Frézování živičného podkladu nebo krytu s naložením na dopravní prostředek plochy do 500 m2 bez překážek v trase pruhu šířky do 0,5 m, tloušťky vrstvy 100 mm</t>
  </si>
  <si>
    <t>kostka dlažební žula drobná 6/4</t>
  </si>
  <si>
    <t>kostka štípaná dlažební žula drobná 6/4</t>
  </si>
  <si>
    <t>kostka dlažební hladká žula  tl 60mm</t>
  </si>
  <si>
    <t>962022491</t>
  </si>
  <si>
    <t>Bourání zdiva nadzákladového kamenného na MC přes 1 m3</t>
  </si>
  <si>
    <t>Bourání zdiva nadzákladového kamenného nebo smíšeného  kamenného na maltu cementovou, objemu přes 1 m3</t>
  </si>
  <si>
    <t>stěna a schody</t>
  </si>
  <si>
    <t>CS ÚRS 2020 01</t>
  </si>
  <si>
    <t>Odvoz suti a vybouraných hmot na skládku nebo meziskládku  se složením, na vzdálenost do 1 km</t>
  </si>
  <si>
    <t>Odvoz suti a vybouraných hmot na skládku nebo meziskládku  se složením, na vzdálenost Příplatek k ceně za každý další i započatý 1 km přes 1 km</t>
  </si>
  <si>
    <t>293,335*49</t>
  </si>
  <si>
    <t>360,75"OZ2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</si>
  <si>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</si>
  <si>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</si>
  <si>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966051111</t>
  </si>
  <si>
    <t>Bourání palisád betonových osazených v řadě</t>
  </si>
  <si>
    <t>914511111</t>
  </si>
  <si>
    <t>Montáž sloupku dopravních značek délky do 3,5 m do betonového základu</t>
  </si>
  <si>
    <t>6"přemístěné stávající DZ</t>
  </si>
  <si>
    <t>915211112</t>
  </si>
  <si>
    <t>Vodorovné dopravní značení stříkaným plastem dělící čára šířky 125 mm souvislá bílá retroreflexní</t>
  </si>
  <si>
    <t>915221112</t>
  </si>
  <si>
    <t>Vodorovné dopravní značení stříkaným plastem vodící čára bílá šířky 250 mm souvislá retroreflexní</t>
  </si>
  <si>
    <t>915221122</t>
  </si>
  <si>
    <t>Vodorovné dopravní značení stříkaným plastem vodící čára bílá šířky 250 mm přerušovaná retroreflexní</t>
  </si>
  <si>
    <t>915231112</t>
  </si>
  <si>
    <t>Vodorovné dopravní značení stříkaným plastem přechody pro chodce, šipky, symboly nápisy bílé retroreflexní</t>
  </si>
  <si>
    <t>9*0,5+34+13</t>
  </si>
  <si>
    <t>915611111</t>
  </si>
  <si>
    <t>Předznačení pro vodorovné značení stříkané barvou nebo prováděné z nátěrových hmot liniové dělicí čáry, vodicí proužky</t>
  </si>
  <si>
    <t>225+96+115</t>
  </si>
  <si>
    <t>915621111</t>
  </si>
  <si>
    <t>Předznačení pro vodorovné značení stříkané barvou nebo prováděné z nátěrových hmot plošné šipky, symboly, nápisy</t>
  </si>
  <si>
    <t>871219111</t>
  </si>
  <si>
    <t>Kladení drenážního potrubí z plastických hmot bezvýkopovým systémem z flexibilního PVC, průměru do 65 mm bez obsypu</t>
  </si>
  <si>
    <t>93</t>
  </si>
  <si>
    <t>28611223</t>
  </si>
  <si>
    <t>trubka drenážní flexibilní celoperforovaná PVC-U SN 4 DN 100 pro meliorace, dočasné nebo odlehčovací drenáže</t>
  </si>
  <si>
    <t>93*1,01 "Přepočtené koeficientem množství</t>
  </si>
  <si>
    <t>895941111</t>
  </si>
  <si>
    <t>Zřízení vpusti kanalizační uliční z betonových dílců typ UV-50 normální</t>
  </si>
  <si>
    <t>28661680</t>
  </si>
  <si>
    <t>vpusť silniční se sifonem 425/150mm (vč. dna)</t>
  </si>
  <si>
    <t>899204112</t>
  </si>
  <si>
    <t>Osazení mříží litinových včetně rámů a košů na bahno pro třídu zatížení D400, E600</t>
  </si>
  <si>
    <t>28661938</t>
  </si>
  <si>
    <t>mříž litinová 600/40T, 420X620 D400</t>
  </si>
  <si>
    <t>28661789</t>
  </si>
  <si>
    <t>koš kalový ocelový pro silniční vpusť 425mm vč. madla</t>
  </si>
  <si>
    <t>Vodorovná doprava suti a hmot po suchu do 50000 m</t>
  </si>
  <si>
    <t>8 - Trubní vedení</t>
  </si>
  <si>
    <t>997 - Přesun sutě</t>
  </si>
  <si>
    <t>436,386*49</t>
  </si>
  <si>
    <t>729,721 komunikace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</si>
</sst>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8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0" borderId="22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4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workbookViewId="0" topLeftCell="A82">
      <selection activeCell="AG95" sqref="AG95:AM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" customHeight="1">
      <c r="AR2" s="222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S4" s="16" t="s">
        <v>11</v>
      </c>
    </row>
    <row r="5" spans="2:71" ht="12" customHeight="1">
      <c r="B5" s="19"/>
      <c r="D5" s="22" t="s">
        <v>12</v>
      </c>
      <c r="K5" s="208" t="s">
        <v>13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R5" s="19"/>
      <c r="BS5" s="16" t="s">
        <v>6</v>
      </c>
    </row>
    <row r="6" spans="2:71" ht="36.9" customHeight="1">
      <c r="B6" s="19"/>
      <c r="D6" s="24" t="s">
        <v>14</v>
      </c>
      <c r="K6" s="210" t="s">
        <v>15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R6" s="19"/>
      <c r="BS6" s="16" t="s">
        <v>6</v>
      </c>
    </row>
    <row r="7" spans="2:71" ht="12" customHeight="1">
      <c r="B7" s="19"/>
      <c r="D7" s="25" t="s">
        <v>16</v>
      </c>
      <c r="K7" s="23" t="s">
        <v>1</v>
      </c>
      <c r="AK7" s="25" t="s">
        <v>17</v>
      </c>
      <c r="AN7" s="23" t="s">
        <v>1</v>
      </c>
      <c r="AR7" s="19"/>
      <c r="BS7" s="16" t="s">
        <v>6</v>
      </c>
    </row>
    <row r="8" spans="2:71" ht="12" customHeight="1">
      <c r="B8" s="19"/>
      <c r="D8" s="25" t="s">
        <v>18</v>
      </c>
      <c r="K8" s="23" t="s">
        <v>19</v>
      </c>
      <c r="AK8" s="25" t="s">
        <v>20</v>
      </c>
      <c r="AN8" s="23" t="s">
        <v>21</v>
      </c>
      <c r="AR8" s="19"/>
      <c r="BS8" s="16" t="s">
        <v>6</v>
      </c>
    </row>
    <row r="9" spans="2:71" ht="14.4" customHeight="1">
      <c r="B9" s="19"/>
      <c r="AR9" s="19"/>
      <c r="BS9" s="16" t="s">
        <v>6</v>
      </c>
    </row>
    <row r="10" spans="2:71" ht="12" customHeight="1">
      <c r="B10" s="19"/>
      <c r="D10" s="25" t="s">
        <v>22</v>
      </c>
      <c r="AK10" s="25" t="s">
        <v>23</v>
      </c>
      <c r="AN10" s="23" t="s">
        <v>1</v>
      </c>
      <c r="AR10" s="19"/>
      <c r="BS10" s="16" t="s">
        <v>6</v>
      </c>
    </row>
    <row r="11" spans="2:71" ht="18.45" customHeight="1">
      <c r="B11" s="19"/>
      <c r="E11" s="23" t="s">
        <v>24</v>
      </c>
      <c r="AK11" s="25" t="s">
        <v>25</v>
      </c>
      <c r="AN11" s="23" t="s">
        <v>1</v>
      </c>
      <c r="AR11" s="19"/>
      <c r="BS11" s="16" t="s">
        <v>6</v>
      </c>
    </row>
    <row r="12" spans="2:71" ht="6.9" customHeight="1">
      <c r="B12" s="19"/>
      <c r="AR12" s="19"/>
      <c r="BS12" s="16" t="s">
        <v>6</v>
      </c>
    </row>
    <row r="13" spans="2:71" ht="12" customHeight="1">
      <c r="B13" s="19"/>
      <c r="D13" s="25" t="s">
        <v>26</v>
      </c>
      <c r="AK13" s="25" t="s">
        <v>23</v>
      </c>
      <c r="AN13" s="23" t="s">
        <v>1</v>
      </c>
      <c r="AR13" s="19"/>
      <c r="BS13" s="16" t="s">
        <v>6</v>
      </c>
    </row>
    <row r="14" spans="2:71" ht="13.2">
      <c r="B14" s="19"/>
      <c r="E14" s="23" t="s">
        <v>27</v>
      </c>
      <c r="AK14" s="25" t="s">
        <v>25</v>
      </c>
      <c r="AN14" s="23" t="s">
        <v>1</v>
      </c>
      <c r="AR14" s="19"/>
      <c r="BS14" s="16" t="s">
        <v>6</v>
      </c>
    </row>
    <row r="15" spans="2:71" ht="6.9" customHeight="1">
      <c r="B15" s="19"/>
      <c r="AR15" s="19"/>
      <c r="BS15" s="16" t="s">
        <v>3</v>
      </c>
    </row>
    <row r="16" spans="2:71" ht="12" customHeight="1">
      <c r="B16" s="19"/>
      <c r="D16" s="25" t="s">
        <v>28</v>
      </c>
      <c r="AK16" s="25" t="s">
        <v>23</v>
      </c>
      <c r="AN16" s="23" t="s">
        <v>1</v>
      </c>
      <c r="AR16" s="19"/>
      <c r="BS16" s="16" t="s">
        <v>3</v>
      </c>
    </row>
    <row r="17" spans="2:71" ht="18.45" customHeight="1">
      <c r="B17" s="19"/>
      <c r="E17" s="23" t="s">
        <v>27</v>
      </c>
      <c r="AK17" s="25" t="s">
        <v>25</v>
      </c>
      <c r="AN17" s="23" t="s">
        <v>1</v>
      </c>
      <c r="AR17" s="19"/>
      <c r="BS17" s="16" t="s">
        <v>29</v>
      </c>
    </row>
    <row r="18" spans="2:71" ht="6.9" customHeight="1">
      <c r="B18" s="19"/>
      <c r="AR18" s="19"/>
      <c r="BS18" s="16" t="s">
        <v>6</v>
      </c>
    </row>
    <row r="19" spans="2:71" ht="12" customHeight="1">
      <c r="B19" s="19"/>
      <c r="D19" s="25" t="s">
        <v>30</v>
      </c>
      <c r="AK19" s="25" t="s">
        <v>23</v>
      </c>
      <c r="AN19" s="23" t="s">
        <v>1</v>
      </c>
      <c r="AR19" s="19"/>
      <c r="BS19" s="16" t="s">
        <v>6</v>
      </c>
    </row>
    <row r="20" spans="2:71" ht="18.45" customHeight="1">
      <c r="B20" s="19"/>
      <c r="E20" s="23" t="s">
        <v>31</v>
      </c>
      <c r="AK20" s="25" t="s">
        <v>25</v>
      </c>
      <c r="AN20" s="23" t="s">
        <v>1</v>
      </c>
      <c r="AR20" s="19"/>
      <c r="BS20" s="16" t="s">
        <v>29</v>
      </c>
    </row>
    <row r="21" spans="2:44" ht="6.9" customHeight="1">
      <c r="B21" s="19"/>
      <c r="AR21" s="19"/>
    </row>
    <row r="22" spans="2:44" ht="12" customHeight="1">
      <c r="B22" s="19"/>
      <c r="D22" s="25" t="s">
        <v>32</v>
      </c>
      <c r="AR22" s="19"/>
    </row>
    <row r="23" spans="2:44" ht="16.5" customHeight="1">
      <c r="B23" s="19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9"/>
    </row>
    <row r="24" spans="2:44" ht="6.9" customHeight="1">
      <c r="B24" s="19"/>
      <c r="AR24" s="19"/>
    </row>
    <row r="25" spans="2:44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44" s="1" customFormat="1" ht="25.95" customHeight="1">
      <c r="B26" s="28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2">
        <f>ROUND(AG94,2)</f>
        <v>0</v>
      </c>
      <c r="AL26" s="213"/>
      <c r="AM26" s="213"/>
      <c r="AN26" s="213"/>
      <c r="AO26" s="213"/>
      <c r="AR26" s="28"/>
    </row>
    <row r="27" spans="2:44" s="1" customFormat="1" ht="6.9" customHeight="1">
      <c r="B27" s="28"/>
      <c r="AR27" s="28"/>
    </row>
    <row r="28" spans="2:44" s="1" customFormat="1" ht="13.2">
      <c r="B28" s="28"/>
      <c r="L28" s="214" t="s">
        <v>34</v>
      </c>
      <c r="M28" s="214"/>
      <c r="N28" s="214"/>
      <c r="O28" s="214"/>
      <c r="P28" s="214"/>
      <c r="W28" s="214" t="s">
        <v>35</v>
      </c>
      <c r="X28" s="214"/>
      <c r="Y28" s="214"/>
      <c r="Z28" s="214"/>
      <c r="AA28" s="214"/>
      <c r="AB28" s="214"/>
      <c r="AC28" s="214"/>
      <c r="AD28" s="214"/>
      <c r="AE28" s="214"/>
      <c r="AK28" s="214" t="s">
        <v>36</v>
      </c>
      <c r="AL28" s="214"/>
      <c r="AM28" s="214"/>
      <c r="AN28" s="214"/>
      <c r="AO28" s="214"/>
      <c r="AR28" s="28"/>
    </row>
    <row r="29" spans="2:44" s="2" customFormat="1" ht="14.4" customHeight="1">
      <c r="B29" s="32"/>
      <c r="D29" s="25" t="s">
        <v>37</v>
      </c>
      <c r="F29" s="25" t="s">
        <v>38</v>
      </c>
      <c r="L29" s="217">
        <v>0.21</v>
      </c>
      <c r="M29" s="216"/>
      <c r="N29" s="216"/>
      <c r="O29" s="216"/>
      <c r="P29" s="216"/>
      <c r="W29" s="215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ROUND(AV94,2)</f>
        <v>0</v>
      </c>
      <c r="AL29" s="216"/>
      <c r="AM29" s="216"/>
      <c r="AN29" s="216"/>
      <c r="AO29" s="216"/>
      <c r="AR29" s="32"/>
    </row>
    <row r="30" spans="2:44" s="2" customFormat="1" ht="14.4" customHeight="1">
      <c r="B30" s="32"/>
      <c r="F30" s="25" t="s">
        <v>39</v>
      </c>
      <c r="L30" s="217">
        <v>0.15</v>
      </c>
      <c r="M30" s="216"/>
      <c r="N30" s="216"/>
      <c r="O30" s="216"/>
      <c r="P30" s="216"/>
      <c r="W30" s="215">
        <f>ROUND(BA94,2)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ROUND(AW94,2)</f>
        <v>0</v>
      </c>
      <c r="AL30" s="216"/>
      <c r="AM30" s="216"/>
      <c r="AN30" s="216"/>
      <c r="AO30" s="216"/>
      <c r="AR30" s="32"/>
    </row>
    <row r="31" spans="2:44" s="2" customFormat="1" ht="14.4" customHeight="1" hidden="1">
      <c r="B31" s="32"/>
      <c r="F31" s="25" t="s">
        <v>40</v>
      </c>
      <c r="L31" s="217">
        <v>0.21</v>
      </c>
      <c r="M31" s="216"/>
      <c r="N31" s="216"/>
      <c r="O31" s="216"/>
      <c r="P31" s="216"/>
      <c r="W31" s="215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2"/>
    </row>
    <row r="32" spans="2:44" s="2" customFormat="1" ht="14.4" customHeight="1" hidden="1">
      <c r="B32" s="32"/>
      <c r="F32" s="25" t="s">
        <v>41</v>
      </c>
      <c r="L32" s="217">
        <v>0.15</v>
      </c>
      <c r="M32" s="216"/>
      <c r="N32" s="216"/>
      <c r="O32" s="216"/>
      <c r="P32" s="216"/>
      <c r="W32" s="215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2"/>
    </row>
    <row r="33" spans="2:44" s="2" customFormat="1" ht="14.4" customHeight="1" hidden="1">
      <c r="B33" s="32"/>
      <c r="F33" s="25" t="s">
        <v>42</v>
      </c>
      <c r="L33" s="217">
        <v>0</v>
      </c>
      <c r="M33" s="216"/>
      <c r="N33" s="216"/>
      <c r="O33" s="216"/>
      <c r="P33" s="216"/>
      <c r="W33" s="215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2"/>
    </row>
    <row r="34" spans="2:44" s="1" customFormat="1" ht="6.9" customHeight="1">
      <c r="B34" s="28"/>
      <c r="AR34" s="28"/>
    </row>
    <row r="35" spans="2:44" s="1" customFormat="1" ht="25.95" customHeight="1"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221" t="s">
        <v>45</v>
      </c>
      <c r="Y35" s="219"/>
      <c r="Z35" s="219"/>
      <c r="AA35" s="219"/>
      <c r="AB35" s="219"/>
      <c r="AC35" s="35"/>
      <c r="AD35" s="35"/>
      <c r="AE35" s="35"/>
      <c r="AF35" s="35"/>
      <c r="AG35" s="35"/>
      <c r="AH35" s="35"/>
      <c r="AI35" s="35"/>
      <c r="AJ35" s="35"/>
      <c r="AK35" s="218">
        <f>SUM(AK26:AK33)</f>
        <v>0</v>
      </c>
      <c r="AL35" s="219"/>
      <c r="AM35" s="219"/>
      <c r="AN35" s="219"/>
      <c r="AO35" s="220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14.4" customHeight="1">
      <c r="B37" s="28"/>
      <c r="AR37" s="28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28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2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3.2">
      <c r="B60" s="28"/>
      <c r="D60" s="39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48</v>
      </c>
      <c r="AI60" s="30"/>
      <c r="AJ60" s="30"/>
      <c r="AK60" s="30"/>
      <c r="AL60" s="30"/>
      <c r="AM60" s="39" t="s">
        <v>49</v>
      </c>
      <c r="AN60" s="30"/>
      <c r="AO60" s="30"/>
      <c r="AR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3.2">
      <c r="B64" s="28"/>
      <c r="D64" s="37" t="s">
        <v>50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51</v>
      </c>
      <c r="AI64" s="38"/>
      <c r="AJ64" s="38"/>
      <c r="AK64" s="38"/>
      <c r="AL64" s="38"/>
      <c r="AM64" s="38"/>
      <c r="AN64" s="38"/>
      <c r="AO64" s="38"/>
      <c r="AR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3.2">
      <c r="B75" s="28"/>
      <c r="D75" s="39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48</v>
      </c>
      <c r="AI75" s="30"/>
      <c r="AJ75" s="30"/>
      <c r="AK75" s="30"/>
      <c r="AL75" s="30"/>
      <c r="AM75" s="39" t="s">
        <v>49</v>
      </c>
      <c r="AN75" s="30"/>
      <c r="AO75" s="30"/>
      <c r="AR75" s="28"/>
    </row>
    <row r="76" spans="2:44" s="1" customFormat="1" ht="12">
      <c r="B76" s="28"/>
      <c r="AR76" s="28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" customHeight="1">
      <c r="B82" s="28"/>
      <c r="C82" s="20" t="s">
        <v>52</v>
      </c>
      <c r="AR82" s="28"/>
    </row>
    <row r="83" spans="2:44" s="1" customFormat="1" ht="6.9" customHeight="1">
      <c r="B83" s="28"/>
      <c r="AR83" s="28"/>
    </row>
    <row r="84" spans="2:44" s="3" customFormat="1" ht="12" customHeight="1">
      <c r="B84" s="44"/>
      <c r="C84" s="25" t="s">
        <v>12</v>
      </c>
      <c r="L84" s="3" t="str">
        <f>K5</f>
        <v>20230227</v>
      </c>
      <c r="AR84" s="44"/>
    </row>
    <row r="85" spans="2:44" s="4" customFormat="1" ht="36.9" customHeight="1">
      <c r="B85" s="45"/>
      <c r="C85" s="46" t="s">
        <v>14</v>
      </c>
      <c r="L85" s="198" t="str">
        <f>K6</f>
        <v>Zajištění bezpečnosti v Zámecké ul.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R85" s="45"/>
    </row>
    <row r="86" spans="2:44" s="1" customFormat="1" ht="6.9" customHeight="1">
      <c r="B86" s="28"/>
      <c r="AR86" s="28"/>
    </row>
    <row r="87" spans="2:44" s="1" customFormat="1" ht="12" customHeight="1">
      <c r="B87" s="28"/>
      <c r="C87" s="25" t="s">
        <v>18</v>
      </c>
      <c r="L87" s="47" t="str">
        <f>IF(K8="","",K8)</f>
        <v>Šluknov</v>
      </c>
      <c r="AI87" s="25" t="s">
        <v>20</v>
      </c>
      <c r="AM87" s="226" t="str">
        <f>IF(AN8="","",AN8)</f>
        <v>27. 2. 2023</v>
      </c>
      <c r="AN87" s="226"/>
      <c r="AR87" s="28"/>
    </row>
    <row r="88" spans="2:44" s="1" customFormat="1" ht="6.9" customHeight="1">
      <c r="B88" s="28"/>
      <c r="AR88" s="28"/>
    </row>
    <row r="89" spans="2:56" s="1" customFormat="1" ht="15.15" customHeight="1">
      <c r="B89" s="28"/>
      <c r="C89" s="25" t="s">
        <v>22</v>
      </c>
      <c r="L89" s="3" t="str">
        <f>IF(E11="","",E11)</f>
        <v>Město Šluknov</v>
      </c>
      <c r="AI89" s="25" t="s">
        <v>28</v>
      </c>
      <c r="AM89" s="224" t="str">
        <f>IF(E17="","",E17)</f>
        <v xml:space="preserve"> </v>
      </c>
      <c r="AN89" s="225"/>
      <c r="AO89" s="225"/>
      <c r="AP89" s="225"/>
      <c r="AR89" s="28"/>
      <c r="AS89" s="229" t="s">
        <v>53</v>
      </c>
      <c r="AT89" s="230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15" customHeight="1">
      <c r="B90" s="28"/>
      <c r="C90" s="25" t="s">
        <v>26</v>
      </c>
      <c r="L90" s="3" t="str">
        <f>IF(E14="","",E14)</f>
        <v xml:space="preserve"> </v>
      </c>
      <c r="AI90" s="25" t="s">
        <v>30</v>
      </c>
      <c r="AM90" s="224" t="str">
        <f>IF(E20="","",E20)</f>
        <v>J. Nešněra</v>
      </c>
      <c r="AN90" s="225"/>
      <c r="AO90" s="225"/>
      <c r="AP90" s="225"/>
      <c r="AR90" s="28"/>
      <c r="AS90" s="231"/>
      <c r="AT90" s="232"/>
      <c r="BD90" s="52"/>
    </row>
    <row r="91" spans="2:56" s="1" customFormat="1" ht="10.8" customHeight="1">
      <c r="B91" s="28"/>
      <c r="AR91" s="28"/>
      <c r="AS91" s="231"/>
      <c r="AT91" s="232"/>
      <c r="BD91" s="52"/>
    </row>
    <row r="92" spans="2:56" s="1" customFormat="1" ht="29.25" customHeight="1">
      <c r="B92" s="28"/>
      <c r="C92" s="203" t="s">
        <v>54</v>
      </c>
      <c r="D92" s="201"/>
      <c r="E92" s="201"/>
      <c r="F92" s="201"/>
      <c r="G92" s="201"/>
      <c r="H92" s="53"/>
      <c r="I92" s="200" t="s">
        <v>55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23" t="s">
        <v>56</v>
      </c>
      <c r="AH92" s="201"/>
      <c r="AI92" s="201"/>
      <c r="AJ92" s="201"/>
      <c r="AK92" s="201"/>
      <c r="AL92" s="201"/>
      <c r="AM92" s="201"/>
      <c r="AN92" s="200" t="s">
        <v>57</v>
      </c>
      <c r="AO92" s="201"/>
      <c r="AP92" s="228"/>
      <c r="AQ92" s="54" t="s">
        <v>58</v>
      </c>
      <c r="AR92" s="28"/>
      <c r="AS92" s="55" t="s">
        <v>59</v>
      </c>
      <c r="AT92" s="56" t="s">
        <v>60</v>
      </c>
      <c r="AU92" s="56" t="s">
        <v>61</v>
      </c>
      <c r="AV92" s="56" t="s">
        <v>62</v>
      </c>
      <c r="AW92" s="56" t="s">
        <v>63</v>
      </c>
      <c r="AX92" s="56" t="s">
        <v>64</v>
      </c>
      <c r="AY92" s="56" t="s">
        <v>65</v>
      </c>
      <c r="AZ92" s="56" t="s">
        <v>66</v>
      </c>
      <c r="BA92" s="56" t="s">
        <v>67</v>
      </c>
      <c r="BB92" s="56" t="s">
        <v>68</v>
      </c>
      <c r="BC92" s="56" t="s">
        <v>69</v>
      </c>
      <c r="BD92" s="57" t="s">
        <v>70</v>
      </c>
    </row>
    <row r="93" spans="2:56" s="1" customFormat="1" ht="10.8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" customHeight="1">
      <c r="B94" s="59"/>
      <c r="C94" s="60" t="s">
        <v>71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33">
        <f>ROUND(AG95+AG101+AG103+AG106,2)</f>
        <v>0</v>
      </c>
      <c r="AH94" s="233"/>
      <c r="AI94" s="233"/>
      <c r="AJ94" s="233"/>
      <c r="AK94" s="233"/>
      <c r="AL94" s="233"/>
      <c r="AM94" s="233"/>
      <c r="AN94" s="234">
        <f aca="true" t="shared" si="0" ref="AN94:AN108">SUM(AG94,AT94)</f>
        <v>0</v>
      </c>
      <c r="AO94" s="234"/>
      <c r="AP94" s="234"/>
      <c r="AQ94" s="63" t="s">
        <v>1</v>
      </c>
      <c r="AR94" s="59"/>
      <c r="AS94" s="64">
        <f>ROUND(AS95+AS101+AS103+AS106,2)</f>
        <v>0</v>
      </c>
      <c r="AT94" s="65">
        <f aca="true" t="shared" si="1" ref="AT94:AT108">ROUND(SUM(AV94:AW94),2)</f>
        <v>0</v>
      </c>
      <c r="AU94" s="66">
        <f>ROUND(AU95+AU101+AU103+AU106,5)</f>
        <v>6787.61663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ROUND(AZ95+AZ101+AZ103+AZ106,2)</f>
        <v>0</v>
      </c>
      <c r="BA94" s="65">
        <f>ROUND(BA95+BA101+BA103+BA106,2)</f>
        <v>0</v>
      </c>
      <c r="BB94" s="65">
        <f>ROUND(BB95+BB101+BB103+BB106,2)</f>
        <v>0</v>
      </c>
      <c r="BC94" s="65">
        <f>ROUND(BC95+BC101+BC103+BC106,2)</f>
        <v>0</v>
      </c>
      <c r="BD94" s="67">
        <f>ROUND(BD95+BD101+BD103+BD106,2)</f>
        <v>0</v>
      </c>
      <c r="BS94" s="68" t="s">
        <v>72</v>
      </c>
      <c r="BT94" s="68" t="s">
        <v>73</v>
      </c>
      <c r="BU94" s="69" t="s">
        <v>74</v>
      </c>
      <c r="BV94" s="68" t="s">
        <v>75</v>
      </c>
      <c r="BW94" s="68" t="s">
        <v>4</v>
      </c>
      <c r="BX94" s="68" t="s">
        <v>76</v>
      </c>
      <c r="CL94" s="68" t="s">
        <v>1</v>
      </c>
    </row>
    <row r="95" spans="2:91" s="6" customFormat="1" ht="16.5" customHeight="1">
      <c r="B95" s="70"/>
      <c r="C95" s="71"/>
      <c r="D95" s="202" t="s">
        <v>77</v>
      </c>
      <c r="E95" s="202"/>
      <c r="F95" s="202"/>
      <c r="G95" s="202"/>
      <c r="H95" s="202"/>
      <c r="I95" s="72"/>
      <c r="J95" s="202" t="s">
        <v>78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4">
        <f>ROUND(SUM(AG96:AG100),2)</f>
        <v>0</v>
      </c>
      <c r="AH95" s="205"/>
      <c r="AI95" s="205"/>
      <c r="AJ95" s="205"/>
      <c r="AK95" s="205"/>
      <c r="AL95" s="205"/>
      <c r="AM95" s="205"/>
      <c r="AN95" s="227">
        <f t="shared" si="0"/>
        <v>0</v>
      </c>
      <c r="AO95" s="205"/>
      <c r="AP95" s="205"/>
      <c r="AQ95" s="73" t="s">
        <v>79</v>
      </c>
      <c r="AR95" s="70"/>
      <c r="AS95" s="74">
        <f>ROUND(SUM(AS96:AS100),2)</f>
        <v>0</v>
      </c>
      <c r="AT95" s="75">
        <f t="shared" si="1"/>
        <v>0</v>
      </c>
      <c r="AU95" s="76">
        <f>ROUND(SUM(AU96:AU100),5)</f>
        <v>5164.7657</v>
      </c>
      <c r="AV95" s="75">
        <f>ROUND(AZ95*L29,2)</f>
        <v>0</v>
      </c>
      <c r="AW95" s="75">
        <f>ROUND(BA95*L30,2)</f>
        <v>0</v>
      </c>
      <c r="AX95" s="75">
        <f>ROUND(BB95*L29,2)</f>
        <v>0</v>
      </c>
      <c r="AY95" s="75">
        <f>ROUND(BC95*L30,2)</f>
        <v>0</v>
      </c>
      <c r="AZ95" s="75">
        <f>ROUND(SUM(AZ96:AZ100),2)</f>
        <v>0</v>
      </c>
      <c r="BA95" s="75">
        <f>ROUND(SUM(BA96:BA100),2)</f>
        <v>0</v>
      </c>
      <c r="BB95" s="75">
        <f>ROUND(SUM(BB96:BB100),2)</f>
        <v>0</v>
      </c>
      <c r="BC95" s="75">
        <f>ROUND(SUM(BC96:BC100),2)</f>
        <v>0</v>
      </c>
      <c r="BD95" s="77">
        <f>ROUND(SUM(BD96:BD100),2)</f>
        <v>0</v>
      </c>
      <c r="BS95" s="78" t="s">
        <v>72</v>
      </c>
      <c r="BT95" s="78" t="s">
        <v>80</v>
      </c>
      <c r="BU95" s="78" t="s">
        <v>74</v>
      </c>
      <c r="BV95" s="78" t="s">
        <v>75</v>
      </c>
      <c r="BW95" s="78" t="s">
        <v>81</v>
      </c>
      <c r="BX95" s="78" t="s">
        <v>4</v>
      </c>
      <c r="CL95" s="78" t="s">
        <v>1</v>
      </c>
      <c r="CM95" s="78" t="s">
        <v>82</v>
      </c>
    </row>
    <row r="96" spans="1:90" s="3" customFormat="1" ht="16.5" customHeight="1">
      <c r="A96" s="79" t="s">
        <v>83</v>
      </c>
      <c r="B96" s="44"/>
      <c r="C96" s="9"/>
      <c r="D96" s="9"/>
      <c r="E96" s="197" t="s">
        <v>84</v>
      </c>
      <c r="F96" s="197"/>
      <c r="G96" s="197"/>
      <c r="H96" s="197"/>
      <c r="I96" s="197"/>
      <c r="J96" s="9"/>
      <c r="K96" s="197" t="s">
        <v>85</v>
      </c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206">
        <f>'A01a - SO 01 Komunikace a...'!J32</f>
        <v>0</v>
      </c>
      <c r="AH96" s="207"/>
      <c r="AI96" s="207"/>
      <c r="AJ96" s="207"/>
      <c r="AK96" s="207"/>
      <c r="AL96" s="207"/>
      <c r="AM96" s="207"/>
      <c r="AN96" s="206">
        <f t="shared" si="0"/>
        <v>0</v>
      </c>
      <c r="AO96" s="207"/>
      <c r="AP96" s="207"/>
      <c r="AQ96" s="80" t="s">
        <v>86</v>
      </c>
      <c r="AR96" s="44"/>
      <c r="AS96" s="81">
        <v>0</v>
      </c>
      <c r="AT96" s="82">
        <f t="shared" si="1"/>
        <v>0</v>
      </c>
      <c r="AU96" s="83">
        <f>'A01a - SO 01 Komunikace a...'!P128</f>
        <v>1292.717705</v>
      </c>
      <c r="AV96" s="82">
        <f>'A01a - SO 01 Komunikace a...'!J35</f>
        <v>0</v>
      </c>
      <c r="AW96" s="82">
        <f>'A01a - SO 01 Komunikace a...'!J36</f>
        <v>0</v>
      </c>
      <c r="AX96" s="82">
        <f>'A01a - SO 01 Komunikace a...'!J37</f>
        <v>0</v>
      </c>
      <c r="AY96" s="82">
        <f>'A01a - SO 01 Komunikace a...'!J38</f>
        <v>0</v>
      </c>
      <c r="AZ96" s="82">
        <f>'A01a - SO 01 Komunikace a...'!F35</f>
        <v>0</v>
      </c>
      <c r="BA96" s="82">
        <f>'A01a - SO 01 Komunikace a...'!F36</f>
        <v>0</v>
      </c>
      <c r="BB96" s="82">
        <f>'A01a - SO 01 Komunikace a...'!F37</f>
        <v>0</v>
      </c>
      <c r="BC96" s="82">
        <f>'A01a - SO 01 Komunikace a...'!F38</f>
        <v>0</v>
      </c>
      <c r="BD96" s="84">
        <f>'A01a - SO 01 Komunikace a...'!F39</f>
        <v>0</v>
      </c>
      <c r="BT96" s="23" t="s">
        <v>82</v>
      </c>
      <c r="BV96" s="23" t="s">
        <v>75</v>
      </c>
      <c r="BW96" s="23" t="s">
        <v>87</v>
      </c>
      <c r="BX96" s="23" t="s">
        <v>81</v>
      </c>
      <c r="CL96" s="23" t="s">
        <v>1</v>
      </c>
    </row>
    <row r="97" spans="1:90" s="3" customFormat="1" ht="23.25" customHeight="1">
      <c r="A97" s="79" t="s">
        <v>83</v>
      </c>
      <c r="B97" s="44"/>
      <c r="C97" s="9"/>
      <c r="D97" s="9"/>
      <c r="E97" s="197" t="s">
        <v>88</v>
      </c>
      <c r="F97" s="197"/>
      <c r="G97" s="197"/>
      <c r="H97" s="197"/>
      <c r="I97" s="197"/>
      <c r="J97" s="9"/>
      <c r="K97" s="197" t="s">
        <v>89</v>
      </c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206">
        <f>'A01b - SO 01 komunikace a...'!J32</f>
        <v>0</v>
      </c>
      <c r="AH97" s="207"/>
      <c r="AI97" s="207"/>
      <c r="AJ97" s="207"/>
      <c r="AK97" s="207"/>
      <c r="AL97" s="207"/>
      <c r="AM97" s="207"/>
      <c r="AN97" s="206">
        <f t="shared" si="0"/>
        <v>0</v>
      </c>
      <c r="AO97" s="207"/>
      <c r="AP97" s="207"/>
      <c r="AQ97" s="80" t="s">
        <v>86</v>
      </c>
      <c r="AR97" s="44"/>
      <c r="AS97" s="81">
        <v>0</v>
      </c>
      <c r="AT97" s="82">
        <f t="shared" si="1"/>
        <v>0</v>
      </c>
      <c r="AU97" s="83">
        <f>'A01b - SO 01 komunikace a...'!P132</f>
        <v>2107.191444</v>
      </c>
      <c r="AV97" s="82">
        <f>'A01b - SO 01 komunikace a...'!J35</f>
        <v>0</v>
      </c>
      <c r="AW97" s="82">
        <f>'A01b - SO 01 komunikace a...'!J36</f>
        <v>0</v>
      </c>
      <c r="AX97" s="82">
        <f>'A01b - SO 01 komunikace a...'!J37</f>
        <v>0</v>
      </c>
      <c r="AY97" s="82">
        <f>'A01b - SO 01 komunikace a...'!J38</f>
        <v>0</v>
      </c>
      <c r="AZ97" s="82">
        <f>'A01b - SO 01 komunikace a...'!F35</f>
        <v>0</v>
      </c>
      <c r="BA97" s="82">
        <f>'A01b - SO 01 komunikace a...'!F36</f>
        <v>0</v>
      </c>
      <c r="BB97" s="82">
        <f>'A01b - SO 01 komunikace a...'!F37</f>
        <v>0</v>
      </c>
      <c r="BC97" s="82">
        <f>'A01b - SO 01 komunikace a...'!F38</f>
        <v>0</v>
      </c>
      <c r="BD97" s="84">
        <f>'A01b - SO 01 komunikace a...'!F39</f>
        <v>0</v>
      </c>
      <c r="BT97" s="23" t="s">
        <v>82</v>
      </c>
      <c r="BV97" s="23" t="s">
        <v>75</v>
      </c>
      <c r="BW97" s="23" t="s">
        <v>90</v>
      </c>
      <c r="BX97" s="23" t="s">
        <v>81</v>
      </c>
      <c r="CL97" s="23" t="s">
        <v>1</v>
      </c>
    </row>
    <row r="98" spans="1:90" s="3" customFormat="1" ht="16.5" customHeight="1">
      <c r="A98" s="79" t="s">
        <v>83</v>
      </c>
      <c r="B98" s="44"/>
      <c r="C98" s="9"/>
      <c r="D98" s="9"/>
      <c r="E98" s="197" t="s">
        <v>91</v>
      </c>
      <c r="F98" s="197"/>
      <c r="G98" s="197"/>
      <c r="H98" s="197"/>
      <c r="I98" s="197"/>
      <c r="J98" s="9"/>
      <c r="K98" s="197" t="s">
        <v>92</v>
      </c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206">
        <f>'A02 - SO 02 Opěrná zeď OZ1'!J32</f>
        <v>0</v>
      </c>
      <c r="AH98" s="207"/>
      <c r="AI98" s="207"/>
      <c r="AJ98" s="207"/>
      <c r="AK98" s="207"/>
      <c r="AL98" s="207"/>
      <c r="AM98" s="207"/>
      <c r="AN98" s="206">
        <f t="shared" si="0"/>
        <v>0</v>
      </c>
      <c r="AO98" s="207"/>
      <c r="AP98" s="207"/>
      <c r="AQ98" s="80" t="s">
        <v>86</v>
      </c>
      <c r="AR98" s="44"/>
      <c r="AS98" s="81">
        <v>0</v>
      </c>
      <c r="AT98" s="82">
        <f t="shared" si="1"/>
        <v>0</v>
      </c>
      <c r="AU98" s="83">
        <f>'A02 - SO 02 Opěrná zeď OZ1'!P129</f>
        <v>1764.856546</v>
      </c>
      <c r="AV98" s="82">
        <f>'A02 - SO 02 Opěrná zeď OZ1'!J35</f>
        <v>0</v>
      </c>
      <c r="AW98" s="82">
        <f>'A02 - SO 02 Opěrná zeď OZ1'!J36</f>
        <v>0</v>
      </c>
      <c r="AX98" s="82">
        <f>'A02 - SO 02 Opěrná zeď OZ1'!J37</f>
        <v>0</v>
      </c>
      <c r="AY98" s="82">
        <f>'A02 - SO 02 Opěrná zeď OZ1'!J38</f>
        <v>0</v>
      </c>
      <c r="AZ98" s="82">
        <f>'A02 - SO 02 Opěrná zeď OZ1'!F35</f>
        <v>0</v>
      </c>
      <c r="BA98" s="82">
        <f>'A02 - SO 02 Opěrná zeď OZ1'!F36</f>
        <v>0</v>
      </c>
      <c r="BB98" s="82">
        <f>'A02 - SO 02 Opěrná zeď OZ1'!F37</f>
        <v>0</v>
      </c>
      <c r="BC98" s="82">
        <f>'A02 - SO 02 Opěrná zeď OZ1'!F38</f>
        <v>0</v>
      </c>
      <c r="BD98" s="84">
        <f>'A02 - SO 02 Opěrná zeď OZ1'!F39</f>
        <v>0</v>
      </c>
      <c r="BT98" s="23" t="s">
        <v>82</v>
      </c>
      <c r="BV98" s="23" t="s">
        <v>75</v>
      </c>
      <c r="BW98" s="23" t="s">
        <v>93</v>
      </c>
      <c r="BX98" s="23" t="s">
        <v>81</v>
      </c>
      <c r="CL98" s="23" t="s">
        <v>1</v>
      </c>
    </row>
    <row r="99" spans="1:90" s="3" customFormat="1" ht="16.5" customHeight="1">
      <c r="A99" s="79" t="s">
        <v>83</v>
      </c>
      <c r="B99" s="44"/>
      <c r="C99" s="9"/>
      <c r="D99" s="9"/>
      <c r="E99" s="197" t="s">
        <v>94</v>
      </c>
      <c r="F99" s="197"/>
      <c r="G99" s="197"/>
      <c r="H99" s="197"/>
      <c r="I99" s="197"/>
      <c r="J99" s="9"/>
      <c r="K99" s="197" t="s">
        <v>95</v>
      </c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206">
        <f>'A03 - SO 03 Veřejné osvět...'!J32</f>
        <v>0</v>
      </c>
      <c r="AH99" s="207"/>
      <c r="AI99" s="207"/>
      <c r="AJ99" s="207"/>
      <c r="AK99" s="207"/>
      <c r="AL99" s="207"/>
      <c r="AM99" s="207"/>
      <c r="AN99" s="206">
        <f t="shared" si="0"/>
        <v>0</v>
      </c>
      <c r="AO99" s="207"/>
      <c r="AP99" s="207"/>
      <c r="AQ99" s="80" t="s">
        <v>86</v>
      </c>
      <c r="AR99" s="44"/>
      <c r="AS99" s="81">
        <v>0</v>
      </c>
      <c r="AT99" s="82">
        <f t="shared" si="1"/>
        <v>0</v>
      </c>
      <c r="AU99" s="83">
        <f>'A03 - SO 03 Veřejné osvět...'!P125</f>
        <v>0</v>
      </c>
      <c r="AV99" s="82">
        <f>'A03 - SO 03 Veřejné osvět...'!J35</f>
        <v>0</v>
      </c>
      <c r="AW99" s="82">
        <f>'A03 - SO 03 Veřejné osvět...'!J36</f>
        <v>0</v>
      </c>
      <c r="AX99" s="82">
        <f>'A03 - SO 03 Veřejné osvět...'!J37</f>
        <v>0</v>
      </c>
      <c r="AY99" s="82">
        <f>'A03 - SO 03 Veřejné osvět...'!J38</f>
        <v>0</v>
      </c>
      <c r="AZ99" s="82">
        <f>'A03 - SO 03 Veřejné osvět...'!F35</f>
        <v>0</v>
      </c>
      <c r="BA99" s="82">
        <f>'A03 - SO 03 Veřejné osvět...'!F36</f>
        <v>0</v>
      </c>
      <c r="BB99" s="82">
        <f>'A03 - SO 03 Veřejné osvět...'!F37</f>
        <v>0</v>
      </c>
      <c r="BC99" s="82">
        <f>'A03 - SO 03 Veřejné osvět...'!F38</f>
        <v>0</v>
      </c>
      <c r="BD99" s="84">
        <f>'A03 - SO 03 Veřejné osvět...'!F39</f>
        <v>0</v>
      </c>
      <c r="BT99" s="23" t="s">
        <v>82</v>
      </c>
      <c r="BV99" s="23" t="s">
        <v>75</v>
      </c>
      <c r="BW99" s="23" t="s">
        <v>96</v>
      </c>
      <c r="BX99" s="23" t="s">
        <v>81</v>
      </c>
      <c r="CL99" s="23" t="s">
        <v>1</v>
      </c>
    </row>
    <row r="100" spans="1:90" s="3" customFormat="1" ht="16.5" customHeight="1">
      <c r="A100" s="79" t="s">
        <v>83</v>
      </c>
      <c r="B100" s="44"/>
      <c r="C100" s="9"/>
      <c r="D100" s="9"/>
      <c r="E100" s="197" t="s">
        <v>97</v>
      </c>
      <c r="F100" s="197"/>
      <c r="G100" s="197"/>
      <c r="H100" s="197"/>
      <c r="I100" s="197"/>
      <c r="J100" s="9"/>
      <c r="K100" s="197" t="s">
        <v>98</v>
      </c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206">
        <f>'A05 - VRN'!J32</f>
        <v>0</v>
      </c>
      <c r="AH100" s="207"/>
      <c r="AI100" s="207"/>
      <c r="AJ100" s="207"/>
      <c r="AK100" s="207"/>
      <c r="AL100" s="207"/>
      <c r="AM100" s="207"/>
      <c r="AN100" s="206">
        <f t="shared" si="0"/>
        <v>0</v>
      </c>
      <c r="AO100" s="207"/>
      <c r="AP100" s="207"/>
      <c r="AQ100" s="80" t="s">
        <v>86</v>
      </c>
      <c r="AR100" s="44"/>
      <c r="AS100" s="81">
        <v>0</v>
      </c>
      <c r="AT100" s="82">
        <f t="shared" si="1"/>
        <v>0</v>
      </c>
      <c r="AU100" s="83">
        <f>'A05 - VRN'!P123</f>
        <v>0</v>
      </c>
      <c r="AV100" s="82">
        <f>'A05 - VRN'!J35</f>
        <v>0</v>
      </c>
      <c r="AW100" s="82">
        <f>'A05 - VRN'!J36</f>
        <v>0</v>
      </c>
      <c r="AX100" s="82">
        <f>'A05 - VRN'!J37</f>
        <v>0</v>
      </c>
      <c r="AY100" s="82">
        <f>'A05 - VRN'!J38</f>
        <v>0</v>
      </c>
      <c r="AZ100" s="82">
        <f>'A05 - VRN'!F35</f>
        <v>0</v>
      </c>
      <c r="BA100" s="82">
        <f>'A05 - VRN'!F36</f>
        <v>0</v>
      </c>
      <c r="BB100" s="82">
        <f>'A05 - VRN'!F37</f>
        <v>0</v>
      </c>
      <c r="BC100" s="82">
        <f>'A05 - VRN'!F38</f>
        <v>0</v>
      </c>
      <c r="BD100" s="84">
        <f>'A05 - VRN'!F39</f>
        <v>0</v>
      </c>
      <c r="BT100" s="23" t="s">
        <v>82</v>
      </c>
      <c r="BV100" s="23" t="s">
        <v>75</v>
      </c>
      <c r="BW100" s="23" t="s">
        <v>99</v>
      </c>
      <c r="BX100" s="23" t="s">
        <v>81</v>
      </c>
      <c r="CL100" s="23" t="s">
        <v>1</v>
      </c>
    </row>
    <row r="101" spans="2:91" s="6" customFormat="1" ht="16.5" customHeight="1">
      <c r="B101" s="70"/>
      <c r="C101" s="71"/>
      <c r="D101" s="202" t="s">
        <v>100</v>
      </c>
      <c r="E101" s="202"/>
      <c r="F101" s="202"/>
      <c r="G101" s="202"/>
      <c r="H101" s="202"/>
      <c r="I101" s="72"/>
      <c r="J101" s="202" t="s">
        <v>101</v>
      </c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4">
        <f>ROUND(AG102,2)</f>
        <v>0</v>
      </c>
      <c r="AH101" s="205"/>
      <c r="AI101" s="205"/>
      <c r="AJ101" s="205"/>
      <c r="AK101" s="205"/>
      <c r="AL101" s="205"/>
      <c r="AM101" s="205"/>
      <c r="AN101" s="227">
        <f t="shared" si="0"/>
        <v>0</v>
      </c>
      <c r="AO101" s="205"/>
      <c r="AP101" s="205"/>
      <c r="AQ101" s="73" t="s">
        <v>79</v>
      </c>
      <c r="AR101" s="70"/>
      <c r="AS101" s="74">
        <f>ROUND(AS102,2)</f>
        <v>0</v>
      </c>
      <c r="AT101" s="75">
        <f t="shared" si="1"/>
        <v>0</v>
      </c>
      <c r="AU101" s="76">
        <f>ROUND(AU102,5)</f>
        <v>0</v>
      </c>
      <c r="AV101" s="75">
        <f>ROUND(AZ101*L29,2)</f>
        <v>0</v>
      </c>
      <c r="AW101" s="75">
        <f>ROUND(BA101*L30,2)</f>
        <v>0</v>
      </c>
      <c r="AX101" s="75">
        <f>ROUND(BB101*L29,2)</f>
        <v>0</v>
      </c>
      <c r="AY101" s="75">
        <f>ROUND(BC101*L30,2)</f>
        <v>0</v>
      </c>
      <c r="AZ101" s="75">
        <f>ROUND(AZ102,2)</f>
        <v>0</v>
      </c>
      <c r="BA101" s="75">
        <f>ROUND(BA102,2)</f>
        <v>0</v>
      </c>
      <c r="BB101" s="75">
        <f>ROUND(BB102,2)</f>
        <v>0</v>
      </c>
      <c r="BC101" s="75">
        <f>ROUND(BC102,2)</f>
        <v>0</v>
      </c>
      <c r="BD101" s="77">
        <f>ROUND(BD102,2)</f>
        <v>0</v>
      </c>
      <c r="BS101" s="78" t="s">
        <v>72</v>
      </c>
      <c r="BT101" s="78" t="s">
        <v>80</v>
      </c>
      <c r="BU101" s="78" t="s">
        <v>74</v>
      </c>
      <c r="BV101" s="78" t="s">
        <v>75</v>
      </c>
      <c r="BW101" s="78" t="s">
        <v>102</v>
      </c>
      <c r="BX101" s="78" t="s">
        <v>4</v>
      </c>
      <c r="CL101" s="78" t="s">
        <v>1</v>
      </c>
      <c r="CM101" s="78" t="s">
        <v>82</v>
      </c>
    </row>
    <row r="102" spans="1:90" s="3" customFormat="1" ht="16.5" customHeight="1">
      <c r="A102" s="79" t="s">
        <v>83</v>
      </c>
      <c r="B102" s="44"/>
      <c r="C102" s="9"/>
      <c r="D102" s="9"/>
      <c r="E102" s="197" t="s">
        <v>103</v>
      </c>
      <c r="F102" s="197"/>
      <c r="G102" s="197"/>
      <c r="H102" s="197"/>
      <c r="I102" s="197"/>
      <c r="J102" s="9"/>
      <c r="K102" s="197" t="s">
        <v>104</v>
      </c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206">
        <f>'B01 - SO 04 Přeložka plyn...'!J32</f>
        <v>0</v>
      </c>
      <c r="AH102" s="207"/>
      <c r="AI102" s="207"/>
      <c r="AJ102" s="207"/>
      <c r="AK102" s="207"/>
      <c r="AL102" s="207"/>
      <c r="AM102" s="207"/>
      <c r="AN102" s="206">
        <f t="shared" si="0"/>
        <v>0</v>
      </c>
      <c r="AO102" s="207"/>
      <c r="AP102" s="207"/>
      <c r="AQ102" s="80" t="s">
        <v>86</v>
      </c>
      <c r="AR102" s="44"/>
      <c r="AS102" s="81">
        <v>0</v>
      </c>
      <c r="AT102" s="82">
        <f t="shared" si="1"/>
        <v>0</v>
      </c>
      <c r="AU102" s="83">
        <f>'B01 - SO 04 Přeložka plyn...'!P120</f>
        <v>0</v>
      </c>
      <c r="AV102" s="82">
        <f>'B01 - SO 04 Přeložka plyn...'!J35</f>
        <v>0</v>
      </c>
      <c r="AW102" s="82">
        <f>'B01 - SO 04 Přeložka plyn...'!J36</f>
        <v>0</v>
      </c>
      <c r="AX102" s="82">
        <f>'B01 - SO 04 Přeložka plyn...'!J37</f>
        <v>0</v>
      </c>
      <c r="AY102" s="82">
        <f>'B01 - SO 04 Přeložka plyn...'!J38</f>
        <v>0</v>
      </c>
      <c r="AZ102" s="82">
        <f>'B01 - SO 04 Přeložka plyn...'!F35</f>
        <v>0</v>
      </c>
      <c r="BA102" s="82">
        <f>'B01 - SO 04 Přeložka plyn...'!F36</f>
        <v>0</v>
      </c>
      <c r="BB102" s="82">
        <f>'B01 - SO 04 Přeložka plyn...'!F37</f>
        <v>0</v>
      </c>
      <c r="BC102" s="82">
        <f>'B01 - SO 04 Přeložka plyn...'!F38</f>
        <v>0</v>
      </c>
      <c r="BD102" s="84">
        <f>'B01 - SO 04 Přeložka plyn...'!F39</f>
        <v>0</v>
      </c>
      <c r="BT102" s="23" t="s">
        <v>82</v>
      </c>
      <c r="BV102" s="23" t="s">
        <v>75</v>
      </c>
      <c r="BW102" s="23" t="s">
        <v>105</v>
      </c>
      <c r="BX102" s="23" t="s">
        <v>102</v>
      </c>
      <c r="CL102" s="23" t="s">
        <v>1</v>
      </c>
    </row>
    <row r="103" spans="2:91" s="6" customFormat="1" ht="16.5" customHeight="1">
      <c r="B103" s="70"/>
      <c r="C103" s="71"/>
      <c r="D103" s="202" t="s">
        <v>106</v>
      </c>
      <c r="E103" s="202"/>
      <c r="F103" s="202"/>
      <c r="G103" s="202"/>
      <c r="H103" s="202"/>
      <c r="I103" s="72"/>
      <c r="J103" s="202" t="s">
        <v>107</v>
      </c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4">
        <f>ROUND(SUM(AG104:AG105),2)</f>
        <v>0</v>
      </c>
      <c r="AH103" s="205"/>
      <c r="AI103" s="205"/>
      <c r="AJ103" s="205"/>
      <c r="AK103" s="205"/>
      <c r="AL103" s="205"/>
      <c r="AM103" s="205"/>
      <c r="AN103" s="227">
        <f t="shared" si="0"/>
        <v>0</v>
      </c>
      <c r="AO103" s="205"/>
      <c r="AP103" s="205"/>
      <c r="AQ103" s="73" t="s">
        <v>79</v>
      </c>
      <c r="AR103" s="70"/>
      <c r="AS103" s="74">
        <f>ROUND(SUM(AS104:AS105),2)</f>
        <v>0</v>
      </c>
      <c r="AT103" s="75">
        <f t="shared" si="1"/>
        <v>0</v>
      </c>
      <c r="AU103" s="76">
        <f>ROUND(SUM(AU104:AU105),5)</f>
        <v>0</v>
      </c>
      <c r="AV103" s="75">
        <f>ROUND(AZ103*L29,2)</f>
        <v>0</v>
      </c>
      <c r="AW103" s="75">
        <f>ROUND(BA103*L30,2)</f>
        <v>0</v>
      </c>
      <c r="AX103" s="75">
        <f>ROUND(BB103*L29,2)</f>
        <v>0</v>
      </c>
      <c r="AY103" s="75">
        <f>ROUND(BC103*L30,2)</f>
        <v>0</v>
      </c>
      <c r="AZ103" s="75">
        <f>ROUND(SUM(AZ104:AZ105),2)</f>
        <v>0</v>
      </c>
      <c r="BA103" s="75">
        <f>ROUND(SUM(BA104:BA105),2)</f>
        <v>0</v>
      </c>
      <c r="BB103" s="75">
        <f>ROUND(SUM(BB104:BB105),2)</f>
        <v>0</v>
      </c>
      <c r="BC103" s="75">
        <f>ROUND(SUM(BC104:BC105),2)</f>
        <v>0</v>
      </c>
      <c r="BD103" s="77">
        <f>ROUND(SUM(BD104:BD105),2)</f>
        <v>0</v>
      </c>
      <c r="BS103" s="78" t="s">
        <v>72</v>
      </c>
      <c r="BT103" s="78" t="s">
        <v>80</v>
      </c>
      <c r="BU103" s="78" t="s">
        <v>74</v>
      </c>
      <c r="BV103" s="78" t="s">
        <v>75</v>
      </c>
      <c r="BW103" s="78" t="s">
        <v>108</v>
      </c>
      <c r="BX103" s="78" t="s">
        <v>4</v>
      </c>
      <c r="CL103" s="78" t="s">
        <v>1</v>
      </c>
      <c r="CM103" s="78" t="s">
        <v>82</v>
      </c>
    </row>
    <row r="104" spans="1:90" s="3" customFormat="1" ht="16.5" customHeight="1">
      <c r="A104" s="79" t="s">
        <v>83</v>
      </c>
      <c r="B104" s="44"/>
      <c r="C104" s="9"/>
      <c r="D104" s="9"/>
      <c r="E104" s="197" t="s">
        <v>109</v>
      </c>
      <c r="F104" s="197"/>
      <c r="G104" s="197"/>
      <c r="H104" s="197"/>
      <c r="I104" s="197"/>
      <c r="J104" s="9"/>
      <c r="K104" s="197" t="s">
        <v>107</v>
      </c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206">
        <f>'C01 - Nepřímé náklady'!J32</f>
        <v>0</v>
      </c>
      <c r="AH104" s="207"/>
      <c r="AI104" s="207"/>
      <c r="AJ104" s="207"/>
      <c r="AK104" s="207"/>
      <c r="AL104" s="207"/>
      <c r="AM104" s="207"/>
      <c r="AN104" s="206">
        <f t="shared" si="0"/>
        <v>0</v>
      </c>
      <c r="AO104" s="207"/>
      <c r="AP104" s="207"/>
      <c r="AQ104" s="80" t="s">
        <v>86</v>
      </c>
      <c r="AR104" s="44"/>
      <c r="AS104" s="81">
        <v>0</v>
      </c>
      <c r="AT104" s="82">
        <f t="shared" si="1"/>
        <v>0</v>
      </c>
      <c r="AU104" s="83">
        <f>'C01 - Nepřímé náklady'!P122</f>
        <v>0</v>
      </c>
      <c r="AV104" s="82">
        <f>'C01 - Nepřímé náklady'!J35</f>
        <v>0</v>
      </c>
      <c r="AW104" s="82">
        <f>'C01 - Nepřímé náklady'!J36</f>
        <v>0</v>
      </c>
      <c r="AX104" s="82">
        <f>'C01 - Nepřímé náklady'!J37</f>
        <v>0</v>
      </c>
      <c r="AY104" s="82">
        <f>'C01 - Nepřímé náklady'!J38</f>
        <v>0</v>
      </c>
      <c r="AZ104" s="82">
        <f>'C01 - Nepřímé náklady'!F35</f>
        <v>0</v>
      </c>
      <c r="BA104" s="82">
        <f>'C01 - Nepřímé náklady'!F36</f>
        <v>0</v>
      </c>
      <c r="BB104" s="82">
        <f>'C01 - Nepřímé náklady'!F37</f>
        <v>0</v>
      </c>
      <c r="BC104" s="82">
        <f>'C01 - Nepřímé náklady'!F38</f>
        <v>0</v>
      </c>
      <c r="BD104" s="84">
        <f>'C01 - Nepřímé náklady'!F39</f>
        <v>0</v>
      </c>
      <c r="BT104" s="23" t="s">
        <v>82</v>
      </c>
      <c r="BV104" s="23" t="s">
        <v>75</v>
      </c>
      <c r="BW104" s="23" t="s">
        <v>110</v>
      </c>
      <c r="BX104" s="23" t="s">
        <v>108</v>
      </c>
      <c r="CL104" s="23" t="s">
        <v>1</v>
      </c>
    </row>
    <row r="105" spans="1:90" s="3" customFormat="1" ht="16.5" customHeight="1">
      <c r="A105" s="79" t="s">
        <v>83</v>
      </c>
      <c r="B105" s="44"/>
      <c r="C105" s="9"/>
      <c r="D105" s="9"/>
      <c r="E105" s="197" t="s">
        <v>111</v>
      </c>
      <c r="F105" s="197"/>
      <c r="G105" s="197"/>
      <c r="H105" s="197"/>
      <c r="I105" s="197"/>
      <c r="J105" s="9"/>
      <c r="K105" s="197" t="s">
        <v>98</v>
      </c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206">
        <f>'C02 - VRN'!J32</f>
        <v>0</v>
      </c>
      <c r="AH105" s="207"/>
      <c r="AI105" s="207"/>
      <c r="AJ105" s="207"/>
      <c r="AK105" s="207"/>
      <c r="AL105" s="207"/>
      <c r="AM105" s="207"/>
      <c r="AN105" s="206">
        <f t="shared" si="0"/>
        <v>0</v>
      </c>
      <c r="AO105" s="207"/>
      <c r="AP105" s="207"/>
      <c r="AQ105" s="80" t="s">
        <v>86</v>
      </c>
      <c r="AR105" s="44"/>
      <c r="AS105" s="81">
        <v>0</v>
      </c>
      <c r="AT105" s="82">
        <f t="shared" si="1"/>
        <v>0</v>
      </c>
      <c r="AU105" s="83">
        <f>'C02 - VRN'!P124</f>
        <v>0</v>
      </c>
      <c r="AV105" s="82">
        <f>'C02 - VRN'!J35</f>
        <v>0</v>
      </c>
      <c r="AW105" s="82">
        <f>'C02 - VRN'!J36</f>
        <v>0</v>
      </c>
      <c r="AX105" s="82">
        <f>'C02 - VRN'!J37</f>
        <v>0</v>
      </c>
      <c r="AY105" s="82">
        <f>'C02 - VRN'!J38</f>
        <v>0</v>
      </c>
      <c r="AZ105" s="82">
        <f>'C02 - VRN'!F35</f>
        <v>0</v>
      </c>
      <c r="BA105" s="82">
        <f>'C02 - VRN'!F36</f>
        <v>0</v>
      </c>
      <c r="BB105" s="82">
        <f>'C02 - VRN'!F37</f>
        <v>0</v>
      </c>
      <c r="BC105" s="82">
        <f>'C02 - VRN'!F38</f>
        <v>0</v>
      </c>
      <c r="BD105" s="84">
        <f>'C02 - VRN'!F39</f>
        <v>0</v>
      </c>
      <c r="BT105" s="23" t="s">
        <v>82</v>
      </c>
      <c r="BV105" s="23" t="s">
        <v>75</v>
      </c>
      <c r="BW105" s="23" t="s">
        <v>112</v>
      </c>
      <c r="BX105" s="23" t="s">
        <v>108</v>
      </c>
      <c r="CL105" s="23" t="s">
        <v>1</v>
      </c>
    </row>
    <row r="106" spans="2:91" s="6" customFormat="1" ht="16.5" customHeight="1">
      <c r="B106" s="70"/>
      <c r="C106" s="71"/>
      <c r="D106" s="202" t="s">
        <v>72</v>
      </c>
      <c r="E106" s="202"/>
      <c r="F106" s="202"/>
      <c r="G106" s="202"/>
      <c r="H106" s="202"/>
      <c r="I106" s="72"/>
      <c r="J106" s="202" t="s">
        <v>113</v>
      </c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4">
        <f>ROUND(SUM(AG107:AG108),2)</f>
        <v>0</v>
      </c>
      <c r="AH106" s="205"/>
      <c r="AI106" s="205"/>
      <c r="AJ106" s="205"/>
      <c r="AK106" s="205"/>
      <c r="AL106" s="205"/>
      <c r="AM106" s="205"/>
      <c r="AN106" s="227">
        <f t="shared" si="0"/>
        <v>0</v>
      </c>
      <c r="AO106" s="205"/>
      <c r="AP106" s="205"/>
      <c r="AQ106" s="73" t="s">
        <v>79</v>
      </c>
      <c r="AR106" s="70"/>
      <c r="AS106" s="74">
        <f>ROUND(SUM(AS107:AS108),2)</f>
        <v>0</v>
      </c>
      <c r="AT106" s="75">
        <f t="shared" si="1"/>
        <v>0</v>
      </c>
      <c r="AU106" s="76">
        <f>ROUND(SUM(AU107:AU108),5)</f>
        <v>1622.85093</v>
      </c>
      <c r="AV106" s="75">
        <f>ROUND(AZ106*L29,2)</f>
        <v>0</v>
      </c>
      <c r="AW106" s="75">
        <f>ROUND(BA106*L30,2)</f>
        <v>0</v>
      </c>
      <c r="AX106" s="75">
        <f>ROUND(BB106*L29,2)</f>
        <v>0</v>
      </c>
      <c r="AY106" s="75">
        <f>ROUND(BC106*L30,2)</f>
        <v>0</v>
      </c>
      <c r="AZ106" s="75">
        <f>ROUND(SUM(AZ107:AZ108),2)</f>
        <v>0</v>
      </c>
      <c r="BA106" s="75">
        <f>ROUND(SUM(BA107:BA108),2)</f>
        <v>0</v>
      </c>
      <c r="BB106" s="75">
        <f>ROUND(SUM(BB107:BB108),2)</f>
        <v>0</v>
      </c>
      <c r="BC106" s="75">
        <f>ROUND(SUM(BC107:BC108),2)</f>
        <v>0</v>
      </c>
      <c r="BD106" s="77">
        <f>ROUND(SUM(BD107:BD108),2)</f>
        <v>0</v>
      </c>
      <c r="BS106" s="78" t="s">
        <v>72</v>
      </c>
      <c r="BT106" s="78" t="s">
        <v>80</v>
      </c>
      <c r="BU106" s="78" t="s">
        <v>74</v>
      </c>
      <c r="BV106" s="78" t="s">
        <v>75</v>
      </c>
      <c r="BW106" s="78" t="s">
        <v>114</v>
      </c>
      <c r="BX106" s="78" t="s">
        <v>4</v>
      </c>
      <c r="CL106" s="78" t="s">
        <v>1</v>
      </c>
      <c r="CM106" s="78" t="s">
        <v>82</v>
      </c>
    </row>
    <row r="107" spans="1:90" s="3" customFormat="1" ht="16.5" customHeight="1">
      <c r="A107" s="79" t="s">
        <v>83</v>
      </c>
      <c r="B107" s="44"/>
      <c r="C107" s="9"/>
      <c r="D107" s="9"/>
      <c r="E107" s="197" t="s">
        <v>115</v>
      </c>
      <c r="F107" s="197"/>
      <c r="G107" s="197"/>
      <c r="H107" s="197"/>
      <c r="I107" s="197"/>
      <c r="J107" s="9"/>
      <c r="K107" s="197" t="s">
        <v>116</v>
      </c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206">
        <f>'D01 - SO 05 Dešťová kanal...'!J32</f>
        <v>0</v>
      </c>
      <c r="AH107" s="207"/>
      <c r="AI107" s="207"/>
      <c r="AJ107" s="207"/>
      <c r="AK107" s="207"/>
      <c r="AL107" s="207"/>
      <c r="AM107" s="207"/>
      <c r="AN107" s="206">
        <f t="shared" si="0"/>
        <v>0</v>
      </c>
      <c r="AO107" s="207"/>
      <c r="AP107" s="207"/>
      <c r="AQ107" s="80" t="s">
        <v>86</v>
      </c>
      <c r="AR107" s="44"/>
      <c r="AS107" s="81">
        <v>0</v>
      </c>
      <c r="AT107" s="82">
        <f t="shared" si="1"/>
        <v>0</v>
      </c>
      <c r="AU107" s="83">
        <f>'D01 - SO 05 Dešťová kanal...'!P127</f>
        <v>670.1212049999999</v>
      </c>
      <c r="AV107" s="82">
        <f>'D01 - SO 05 Dešťová kanal...'!J35</f>
        <v>0</v>
      </c>
      <c r="AW107" s="82">
        <f>'D01 - SO 05 Dešťová kanal...'!J36</f>
        <v>0</v>
      </c>
      <c r="AX107" s="82">
        <f>'D01 - SO 05 Dešťová kanal...'!J37</f>
        <v>0</v>
      </c>
      <c r="AY107" s="82">
        <f>'D01 - SO 05 Dešťová kanal...'!J38</f>
        <v>0</v>
      </c>
      <c r="AZ107" s="82">
        <f>'D01 - SO 05 Dešťová kanal...'!F35</f>
        <v>0</v>
      </c>
      <c r="BA107" s="82">
        <f>'D01 - SO 05 Dešťová kanal...'!F36</f>
        <v>0</v>
      </c>
      <c r="BB107" s="82">
        <f>'D01 - SO 05 Dešťová kanal...'!F37</f>
        <v>0</v>
      </c>
      <c r="BC107" s="82">
        <f>'D01 - SO 05 Dešťová kanal...'!F38</f>
        <v>0</v>
      </c>
      <c r="BD107" s="84">
        <f>'D01 - SO 05 Dešťová kanal...'!F39</f>
        <v>0</v>
      </c>
      <c r="BT107" s="23" t="s">
        <v>82</v>
      </c>
      <c r="BV107" s="23" t="s">
        <v>75</v>
      </c>
      <c r="BW107" s="23" t="s">
        <v>117</v>
      </c>
      <c r="BX107" s="23" t="s">
        <v>114</v>
      </c>
      <c r="CL107" s="23" t="s">
        <v>1</v>
      </c>
    </row>
    <row r="108" spans="1:90" s="3" customFormat="1" ht="16.5" customHeight="1">
      <c r="A108" s="79" t="s">
        <v>83</v>
      </c>
      <c r="B108" s="44"/>
      <c r="C108" s="9"/>
      <c r="D108" s="9"/>
      <c r="E108" s="197" t="s">
        <v>118</v>
      </c>
      <c r="F108" s="197"/>
      <c r="G108" s="197"/>
      <c r="H108" s="197"/>
      <c r="I108" s="197"/>
      <c r="J108" s="9"/>
      <c r="K108" s="197" t="s">
        <v>119</v>
      </c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206">
        <f>'D02 - SO 06 Sanace zdiva ...'!J32</f>
        <v>0</v>
      </c>
      <c r="AH108" s="207"/>
      <c r="AI108" s="207"/>
      <c r="AJ108" s="207"/>
      <c r="AK108" s="207"/>
      <c r="AL108" s="207"/>
      <c r="AM108" s="207"/>
      <c r="AN108" s="206">
        <f t="shared" si="0"/>
        <v>0</v>
      </c>
      <c r="AO108" s="207"/>
      <c r="AP108" s="207"/>
      <c r="AQ108" s="80" t="s">
        <v>86</v>
      </c>
      <c r="AR108" s="44"/>
      <c r="AS108" s="85">
        <v>0</v>
      </c>
      <c r="AT108" s="86">
        <f t="shared" si="1"/>
        <v>0</v>
      </c>
      <c r="AU108" s="87">
        <f>'D02 - SO 06 Sanace zdiva ...'!P128</f>
        <v>952.7297279999999</v>
      </c>
      <c r="AV108" s="86">
        <f>'D02 - SO 06 Sanace zdiva ...'!J35</f>
        <v>0</v>
      </c>
      <c r="AW108" s="86">
        <f>'D02 - SO 06 Sanace zdiva ...'!J36</f>
        <v>0</v>
      </c>
      <c r="AX108" s="86">
        <f>'D02 - SO 06 Sanace zdiva ...'!J37</f>
        <v>0</v>
      </c>
      <c r="AY108" s="86">
        <f>'D02 - SO 06 Sanace zdiva ...'!J38</f>
        <v>0</v>
      </c>
      <c r="AZ108" s="86">
        <f>'D02 - SO 06 Sanace zdiva ...'!F35</f>
        <v>0</v>
      </c>
      <c r="BA108" s="86">
        <f>'D02 - SO 06 Sanace zdiva ...'!F36</f>
        <v>0</v>
      </c>
      <c r="BB108" s="86">
        <f>'D02 - SO 06 Sanace zdiva ...'!F37</f>
        <v>0</v>
      </c>
      <c r="BC108" s="86">
        <f>'D02 - SO 06 Sanace zdiva ...'!F38</f>
        <v>0</v>
      </c>
      <c r="BD108" s="88">
        <f>'D02 - SO 06 Sanace zdiva ...'!F39</f>
        <v>0</v>
      </c>
      <c r="BT108" s="23" t="s">
        <v>82</v>
      </c>
      <c r="BV108" s="23" t="s">
        <v>75</v>
      </c>
      <c r="BW108" s="23" t="s">
        <v>120</v>
      </c>
      <c r="BX108" s="23" t="s">
        <v>114</v>
      </c>
      <c r="CL108" s="23" t="s">
        <v>1</v>
      </c>
    </row>
    <row r="109" spans="2:44" s="1" customFormat="1" ht="30" customHeight="1">
      <c r="B109" s="28"/>
      <c r="AR109" s="28"/>
    </row>
    <row r="110" spans="2:44" s="1" customFormat="1" ht="6.9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28"/>
    </row>
  </sheetData>
  <mergeCells count="92">
    <mergeCell ref="AN106:AP106"/>
    <mergeCell ref="AG106:AM106"/>
    <mergeCell ref="AN107:AP107"/>
    <mergeCell ref="AG107:AM107"/>
    <mergeCell ref="AN108:AP108"/>
    <mergeCell ref="AG108:AM108"/>
    <mergeCell ref="AN92:AP92"/>
    <mergeCell ref="AN97:AP97"/>
    <mergeCell ref="AS89:AT91"/>
    <mergeCell ref="AN105:AP105"/>
    <mergeCell ref="AG105:AM105"/>
    <mergeCell ref="AG94:AM94"/>
    <mergeCell ref="AN94:AP94"/>
    <mergeCell ref="AN103:AP103"/>
    <mergeCell ref="AN104:AP104"/>
    <mergeCell ref="AN102:AP102"/>
    <mergeCell ref="AN101:AP101"/>
    <mergeCell ref="AN100:AP100"/>
    <mergeCell ref="AR2:BE2"/>
    <mergeCell ref="AG101:AM101"/>
    <mergeCell ref="AG92:AM92"/>
    <mergeCell ref="AG97:AM97"/>
    <mergeCell ref="AG100:AM100"/>
    <mergeCell ref="AG95:AM95"/>
    <mergeCell ref="AG98:AM98"/>
    <mergeCell ref="AG96:AM96"/>
    <mergeCell ref="AG99:AM99"/>
    <mergeCell ref="AM89:AP89"/>
    <mergeCell ref="AM90:AP90"/>
    <mergeCell ref="AM87:AN87"/>
    <mergeCell ref="AN95:AP95"/>
    <mergeCell ref="AN96:AP96"/>
    <mergeCell ref="AN99:AP99"/>
    <mergeCell ref="AN98:AP98"/>
    <mergeCell ref="L33:P33"/>
    <mergeCell ref="W33:AE33"/>
    <mergeCell ref="AK33:AO33"/>
    <mergeCell ref="AK35:AO35"/>
    <mergeCell ref="X35:AB35"/>
    <mergeCell ref="L30:P30"/>
    <mergeCell ref="L31:P31"/>
    <mergeCell ref="AK31:AO31"/>
    <mergeCell ref="W31:AE31"/>
    <mergeCell ref="L32:P32"/>
    <mergeCell ref="W32:AE32"/>
    <mergeCell ref="AK32:AO32"/>
    <mergeCell ref="E107:I107"/>
    <mergeCell ref="K107:AF107"/>
    <mergeCell ref="E108:I108"/>
    <mergeCell ref="K108:AF108"/>
    <mergeCell ref="K5:AJ5"/>
    <mergeCell ref="K6:AJ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D106:H106"/>
    <mergeCell ref="J106:AF106"/>
    <mergeCell ref="AG103:AM103"/>
    <mergeCell ref="AG102:AM102"/>
    <mergeCell ref="AG104:AM104"/>
    <mergeCell ref="E104:I104"/>
    <mergeCell ref="E102:I102"/>
    <mergeCell ref="J103:AF103"/>
    <mergeCell ref="K104:AF104"/>
    <mergeCell ref="K98:AF98"/>
    <mergeCell ref="L85:AJ85"/>
    <mergeCell ref="E105:I105"/>
    <mergeCell ref="K105:AF105"/>
    <mergeCell ref="E97:I97"/>
    <mergeCell ref="I92:AF92"/>
    <mergeCell ref="J101:AF101"/>
    <mergeCell ref="J95:AF95"/>
    <mergeCell ref="K97:AF97"/>
    <mergeCell ref="K96:AF96"/>
    <mergeCell ref="C92:G92"/>
    <mergeCell ref="D101:H101"/>
    <mergeCell ref="D103:H103"/>
    <mergeCell ref="D95:H95"/>
    <mergeCell ref="E98:I98"/>
    <mergeCell ref="E96:I96"/>
    <mergeCell ref="E99:I99"/>
    <mergeCell ref="E100:I100"/>
    <mergeCell ref="K100:AF100"/>
    <mergeCell ref="K102:AF102"/>
    <mergeCell ref="K99:AF99"/>
  </mergeCells>
  <hyperlinks>
    <hyperlink ref="A96" location="'A01a - SO 01 Komunikace a...'!C2" display="/"/>
    <hyperlink ref="A97" location="'A01b - SO 01 komunikace a...'!C2" display="/"/>
    <hyperlink ref="A98" location="'A02 - SO 02 Opěrná zeď OZ1'!C2" display="/"/>
    <hyperlink ref="A99" location="'A03 - SO 03 Veřejné osvět...'!C2" display="/"/>
    <hyperlink ref="A100" location="'A05 - VRN'!C2" display="/"/>
    <hyperlink ref="A102" location="'B01 - SO 04 Přeložka plyn...'!C2" display="/"/>
    <hyperlink ref="A104" location="'C01 - Nepřímé náklady'!C2" display="/"/>
    <hyperlink ref="A105" location="'C02 - VRN'!C2" display="/"/>
    <hyperlink ref="A107" location="'D01 - SO 05 Dešťová kanal...'!C2" display="/"/>
    <hyperlink ref="A108" location="'D02 - SO 06 Sanace zdiv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07"/>
  <sheetViews>
    <sheetView showGridLines="0" workbookViewId="0" topLeftCell="A147">
      <selection activeCell="F168" sqref="F16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117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911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912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ROUND(J127,2)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ROUND((SUM(BE127:BE206)),2)</f>
        <v>0</v>
      </c>
      <c r="I35" s="92">
        <v>0.21</v>
      </c>
      <c r="J35" s="82">
        <f>ROUND(((SUM(BE127:BE206))*I35),2)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ROUND((SUM(BF127:BF206)),2)</f>
        <v>0</v>
      </c>
      <c r="I36" s="92">
        <v>0.15</v>
      </c>
      <c r="J36" s="82">
        <f>ROUND(((SUM(BF127:BF206))*I36),2)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ROUND((SUM(BG127:BG206)),2)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ROUND((SUM(BH127:BH206)),2)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ROUND((SUM(BI127:BI206)),2)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911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D01 - SO 05 Dešťová kanalizace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J127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J128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J129</f>
        <v>0</v>
      </c>
      <c r="L100" s="108"/>
    </row>
    <row r="101" spans="2:12" s="9" customFormat="1" ht="19.95" customHeight="1">
      <c r="B101" s="108"/>
      <c r="D101" s="109" t="s">
        <v>133</v>
      </c>
      <c r="E101" s="110"/>
      <c r="F101" s="110"/>
      <c r="G101" s="110"/>
      <c r="H101" s="110"/>
      <c r="I101" s="110"/>
      <c r="J101" s="111">
        <f>J155</f>
        <v>0</v>
      </c>
      <c r="L101" s="108"/>
    </row>
    <row r="102" spans="2:12" s="9" customFormat="1" ht="19.95" customHeight="1">
      <c r="B102" s="108"/>
      <c r="D102" s="109" t="s">
        <v>134</v>
      </c>
      <c r="E102" s="110"/>
      <c r="F102" s="110"/>
      <c r="G102" s="110"/>
      <c r="H102" s="110"/>
      <c r="I102" s="110"/>
      <c r="J102" s="111">
        <f>J159</f>
        <v>0</v>
      </c>
      <c r="L102" s="108"/>
    </row>
    <row r="103" spans="2:12" s="9" customFormat="1" ht="19.95" customHeight="1">
      <c r="B103" s="108"/>
      <c r="D103" s="109" t="s">
        <v>497</v>
      </c>
      <c r="E103" s="110"/>
      <c r="F103" s="110"/>
      <c r="G103" s="110"/>
      <c r="H103" s="110"/>
      <c r="I103" s="110"/>
      <c r="J103" s="111">
        <f>J162</f>
        <v>0</v>
      </c>
      <c r="L103" s="108"/>
    </row>
    <row r="104" spans="2:12" s="9" customFormat="1" ht="19.95" customHeight="1">
      <c r="B104" s="108"/>
      <c r="D104" s="109" t="s">
        <v>135</v>
      </c>
      <c r="E104" s="110"/>
      <c r="F104" s="110"/>
      <c r="G104" s="110"/>
      <c r="H104" s="110"/>
      <c r="I104" s="110"/>
      <c r="J104" s="111">
        <f>J201</f>
        <v>0</v>
      </c>
      <c r="L104" s="108"/>
    </row>
    <row r="105" spans="2:12" s="9" customFormat="1" ht="19.95" customHeight="1">
      <c r="B105" s="108"/>
      <c r="D105" s="109" t="s">
        <v>137</v>
      </c>
      <c r="E105" s="110"/>
      <c r="F105" s="110"/>
      <c r="G105" s="110"/>
      <c r="H105" s="110"/>
      <c r="I105" s="110"/>
      <c r="J105" s="111">
        <f>J204</f>
        <v>0</v>
      </c>
      <c r="L105" s="108"/>
    </row>
    <row r="106" spans="2:12" s="1" customFormat="1" ht="21.75" customHeight="1">
      <c r="B106" s="28"/>
      <c r="L106" s="28"/>
    </row>
    <row r="107" spans="2:12" s="1" customFormat="1" ht="6.9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28"/>
    </row>
    <row r="111" spans="2:12" s="1" customFormat="1" ht="6.9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28"/>
    </row>
    <row r="112" spans="2:12" s="1" customFormat="1" ht="24.9" customHeight="1">
      <c r="B112" s="28"/>
      <c r="C112" s="20" t="s">
        <v>138</v>
      </c>
      <c r="L112" s="28"/>
    </row>
    <row r="113" spans="2:12" s="1" customFormat="1" ht="6.9" customHeight="1">
      <c r="B113" s="28"/>
      <c r="L113" s="28"/>
    </row>
    <row r="114" spans="2:12" s="1" customFormat="1" ht="12" customHeight="1">
      <c r="B114" s="28"/>
      <c r="C114" s="25" t="s">
        <v>14</v>
      </c>
      <c r="L114" s="28"/>
    </row>
    <row r="115" spans="2:12" s="1" customFormat="1" ht="16.5" customHeight="1">
      <c r="B115" s="28"/>
      <c r="E115" s="236" t="str">
        <f>E7</f>
        <v>Zajištění bezpečnosti v Zámecké ul.</v>
      </c>
      <c r="F115" s="237"/>
      <c r="G115" s="237"/>
      <c r="H115" s="237"/>
      <c r="L115" s="28"/>
    </row>
    <row r="116" spans="2:12" ht="12" customHeight="1">
      <c r="B116" s="19"/>
      <c r="C116" s="25" t="s">
        <v>122</v>
      </c>
      <c r="L116" s="19"/>
    </row>
    <row r="117" spans="2:12" s="1" customFormat="1" ht="16.5" customHeight="1">
      <c r="B117" s="28"/>
      <c r="E117" s="236" t="s">
        <v>911</v>
      </c>
      <c r="F117" s="235"/>
      <c r="G117" s="235"/>
      <c r="H117" s="235"/>
      <c r="L117" s="28"/>
    </row>
    <row r="118" spans="2:12" s="1" customFormat="1" ht="12" customHeight="1">
      <c r="B118" s="28"/>
      <c r="C118" s="25" t="s">
        <v>124</v>
      </c>
      <c r="L118" s="28"/>
    </row>
    <row r="119" spans="2:12" s="1" customFormat="1" ht="16.5" customHeight="1">
      <c r="B119" s="28"/>
      <c r="E119" s="198" t="str">
        <f>E11</f>
        <v>D01 - SO 05 Dešťová kanalizace</v>
      </c>
      <c r="F119" s="235"/>
      <c r="G119" s="235"/>
      <c r="H119" s="235"/>
      <c r="L119" s="28"/>
    </row>
    <row r="120" spans="2:12" s="1" customFormat="1" ht="6.9" customHeight="1">
      <c r="B120" s="28"/>
      <c r="L120" s="28"/>
    </row>
    <row r="121" spans="2:12" s="1" customFormat="1" ht="12" customHeight="1">
      <c r="B121" s="28"/>
      <c r="C121" s="25" t="s">
        <v>18</v>
      </c>
      <c r="F121" s="23" t="str">
        <f>F14</f>
        <v>Šluknov</v>
      </c>
      <c r="I121" s="25" t="s">
        <v>20</v>
      </c>
      <c r="J121" s="48" t="str">
        <f>IF(J14="","",J14)</f>
        <v>27. 2. 2023</v>
      </c>
      <c r="L121" s="28"/>
    </row>
    <row r="122" spans="2:12" s="1" customFormat="1" ht="6.9" customHeight="1">
      <c r="B122" s="28"/>
      <c r="L122" s="28"/>
    </row>
    <row r="123" spans="2:12" s="1" customFormat="1" ht="15.15" customHeight="1">
      <c r="B123" s="28"/>
      <c r="C123" s="25" t="s">
        <v>22</v>
      </c>
      <c r="F123" s="23" t="str">
        <f>E17</f>
        <v>Město Šluknov</v>
      </c>
      <c r="I123" s="25" t="s">
        <v>28</v>
      </c>
      <c r="J123" s="26" t="str">
        <f>E23</f>
        <v xml:space="preserve"> </v>
      </c>
      <c r="L123" s="28"/>
    </row>
    <row r="124" spans="2:12" s="1" customFormat="1" ht="15.15" customHeight="1">
      <c r="B124" s="28"/>
      <c r="C124" s="25" t="s">
        <v>26</v>
      </c>
      <c r="F124" s="23" t="str">
        <f>IF(E20="","",E20)</f>
        <v xml:space="preserve"> </v>
      </c>
      <c r="I124" s="25" t="s">
        <v>30</v>
      </c>
      <c r="J124" s="26" t="str">
        <f>E26</f>
        <v>J. Nešněra</v>
      </c>
      <c r="L124" s="28"/>
    </row>
    <row r="125" spans="2:12" s="1" customFormat="1" ht="10.35" customHeight="1">
      <c r="B125" s="28"/>
      <c r="L125" s="28"/>
    </row>
    <row r="126" spans="2:20" s="10" customFormat="1" ht="29.25" customHeight="1">
      <c r="B126" s="112"/>
      <c r="C126" s="113" t="s">
        <v>139</v>
      </c>
      <c r="D126" s="114" t="s">
        <v>58</v>
      </c>
      <c r="E126" s="114" t="s">
        <v>54</v>
      </c>
      <c r="F126" s="114" t="s">
        <v>55</v>
      </c>
      <c r="G126" s="114" t="s">
        <v>140</v>
      </c>
      <c r="H126" s="114" t="s">
        <v>141</v>
      </c>
      <c r="I126" s="114" t="s">
        <v>142</v>
      </c>
      <c r="J126" s="114" t="s">
        <v>128</v>
      </c>
      <c r="K126" s="115" t="s">
        <v>143</v>
      </c>
      <c r="L126" s="112"/>
      <c r="M126" s="55" t="s">
        <v>1</v>
      </c>
      <c r="N126" s="56" t="s">
        <v>37</v>
      </c>
      <c r="O126" s="56" t="s">
        <v>144</v>
      </c>
      <c r="P126" s="56" t="s">
        <v>145</v>
      </c>
      <c r="Q126" s="56" t="s">
        <v>146</v>
      </c>
      <c r="R126" s="56" t="s">
        <v>147</v>
      </c>
      <c r="S126" s="56" t="s">
        <v>148</v>
      </c>
      <c r="T126" s="57" t="s">
        <v>149</v>
      </c>
    </row>
    <row r="127" spans="2:63" s="1" customFormat="1" ht="22.8" customHeight="1">
      <c r="B127" s="28"/>
      <c r="C127" s="60" t="s">
        <v>150</v>
      </c>
      <c r="J127" s="116">
        <f>BK127</f>
        <v>0</v>
      </c>
      <c r="L127" s="28"/>
      <c r="M127" s="58"/>
      <c r="N127" s="49"/>
      <c r="O127" s="49"/>
      <c r="P127" s="117">
        <f>P128</f>
        <v>670.1212049999999</v>
      </c>
      <c r="Q127" s="49"/>
      <c r="R127" s="117">
        <f>R128</f>
        <v>177.85720650000002</v>
      </c>
      <c r="S127" s="49"/>
      <c r="T127" s="118">
        <f>T128</f>
        <v>7.800000000000001</v>
      </c>
      <c r="AT127" s="16" t="s">
        <v>72</v>
      </c>
      <c r="AU127" s="16" t="s">
        <v>130</v>
      </c>
      <c r="BK127" s="119">
        <f>BK128</f>
        <v>0</v>
      </c>
    </row>
    <row r="128" spans="2:63" s="11" customFormat="1" ht="25.95" customHeight="1">
      <c r="B128" s="120"/>
      <c r="D128" s="121" t="s">
        <v>72</v>
      </c>
      <c r="E128" s="122" t="s">
        <v>151</v>
      </c>
      <c r="F128" s="122" t="s">
        <v>152</v>
      </c>
      <c r="J128" s="123">
        <f>BK128</f>
        <v>0</v>
      </c>
      <c r="L128" s="120"/>
      <c r="M128" s="124"/>
      <c r="P128" s="125">
        <f>P129+P155+P159+P162+P201+P204</f>
        <v>670.1212049999999</v>
      </c>
      <c r="R128" s="125">
        <f>R129+R155+R159+R162+R201+R204</f>
        <v>177.85720650000002</v>
      </c>
      <c r="T128" s="126">
        <f>T129+T155+T159+T162+T201+T204</f>
        <v>7.800000000000001</v>
      </c>
      <c r="AR128" s="121" t="s">
        <v>80</v>
      </c>
      <c r="AT128" s="127" t="s">
        <v>72</v>
      </c>
      <c r="AU128" s="127" t="s">
        <v>73</v>
      </c>
      <c r="AY128" s="121" t="s">
        <v>153</v>
      </c>
      <c r="BK128" s="128">
        <f>BK129+BK155+BK159+BK162+BK201+BK204</f>
        <v>0</v>
      </c>
    </row>
    <row r="129" spans="2:63" s="11" customFormat="1" ht="22.8" customHeight="1">
      <c r="B129" s="120"/>
      <c r="D129" s="121" t="s">
        <v>72</v>
      </c>
      <c r="E129" s="129" t="s">
        <v>80</v>
      </c>
      <c r="F129" s="129" t="s">
        <v>154</v>
      </c>
      <c r="J129" s="130">
        <f>BK129</f>
        <v>0</v>
      </c>
      <c r="L129" s="120"/>
      <c r="M129" s="124"/>
      <c r="P129" s="125">
        <f>SUM(P130:P154)</f>
        <v>290.467345</v>
      </c>
      <c r="R129" s="125">
        <f>SUM(R130:R154)</f>
        <v>171.1</v>
      </c>
      <c r="T129" s="126">
        <f>SUM(T130:T154)</f>
        <v>7.800000000000001</v>
      </c>
      <c r="AR129" s="121" t="s">
        <v>80</v>
      </c>
      <c r="AT129" s="127" t="s">
        <v>72</v>
      </c>
      <c r="AU129" s="127" t="s">
        <v>80</v>
      </c>
      <c r="AY129" s="121" t="s">
        <v>153</v>
      </c>
      <c r="BK129" s="128">
        <f>SUM(BK130:BK154)</f>
        <v>0</v>
      </c>
    </row>
    <row r="130" spans="2:65" s="1" customFormat="1" ht="24.15" customHeight="1">
      <c r="B130" s="131"/>
      <c r="C130" s="132" t="s">
        <v>80</v>
      </c>
      <c r="D130" s="132" t="s">
        <v>155</v>
      </c>
      <c r="E130" s="133" t="s">
        <v>913</v>
      </c>
      <c r="F130" s="134" t="s">
        <v>914</v>
      </c>
      <c r="G130" s="135" t="s">
        <v>158</v>
      </c>
      <c r="H130" s="136">
        <v>30</v>
      </c>
      <c r="I130" s="137"/>
      <c r="J130" s="137">
        <f>ROUND(I130*H130,2)</f>
        <v>0</v>
      </c>
      <c r="K130" s="134" t="s">
        <v>159</v>
      </c>
      <c r="L130" s="28"/>
      <c r="M130" s="138" t="s">
        <v>1</v>
      </c>
      <c r="N130" s="139" t="s">
        <v>38</v>
      </c>
      <c r="O130" s="140">
        <v>0.41</v>
      </c>
      <c r="P130" s="140">
        <f>O130*H130</f>
        <v>12.299999999999999</v>
      </c>
      <c r="Q130" s="140">
        <v>0</v>
      </c>
      <c r="R130" s="140">
        <f>Q130*H130</f>
        <v>0</v>
      </c>
      <c r="S130" s="140">
        <v>0.26</v>
      </c>
      <c r="T130" s="141">
        <f>S130*H130</f>
        <v>7.800000000000001</v>
      </c>
      <c r="AR130" s="142" t="s">
        <v>160</v>
      </c>
      <c r="AT130" s="142" t="s">
        <v>155</v>
      </c>
      <c r="AU130" s="142" t="s">
        <v>82</v>
      </c>
      <c r="AY130" s="16" t="s">
        <v>153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80</v>
      </c>
      <c r="BK130" s="143">
        <f>ROUND(I130*H130,2)</f>
        <v>0</v>
      </c>
      <c r="BL130" s="16" t="s">
        <v>160</v>
      </c>
      <c r="BM130" s="142" t="s">
        <v>915</v>
      </c>
    </row>
    <row r="131" spans="2:47" s="1" customFormat="1" ht="48">
      <c r="B131" s="28"/>
      <c r="D131" s="144" t="s">
        <v>162</v>
      </c>
      <c r="F131" s="145" t="s">
        <v>916</v>
      </c>
      <c r="L131" s="28"/>
      <c r="M131" s="146"/>
      <c r="T131" s="52"/>
      <c r="AT131" s="16" t="s">
        <v>162</v>
      </c>
      <c r="AU131" s="16" t="s">
        <v>82</v>
      </c>
    </row>
    <row r="132" spans="2:65" s="1" customFormat="1" ht="33" customHeight="1">
      <c r="B132" s="131"/>
      <c r="C132" s="132" t="s">
        <v>82</v>
      </c>
      <c r="D132" s="132" t="s">
        <v>155</v>
      </c>
      <c r="E132" s="133" t="s">
        <v>917</v>
      </c>
      <c r="F132" s="134" t="s">
        <v>918</v>
      </c>
      <c r="G132" s="135" t="s">
        <v>181</v>
      </c>
      <c r="H132" s="136">
        <v>132.385</v>
      </c>
      <c r="I132" s="137"/>
      <c r="J132" s="137">
        <f>ROUND(I132*H132,2)</f>
        <v>0</v>
      </c>
      <c r="K132" s="134" t="s">
        <v>159</v>
      </c>
      <c r="L132" s="28"/>
      <c r="M132" s="138" t="s">
        <v>1</v>
      </c>
      <c r="N132" s="139" t="s">
        <v>38</v>
      </c>
      <c r="O132" s="140">
        <v>0.496</v>
      </c>
      <c r="P132" s="140">
        <f>O132*H132</f>
        <v>65.66296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160</v>
      </c>
      <c r="AT132" s="142" t="s">
        <v>155</v>
      </c>
      <c r="AU132" s="142" t="s">
        <v>82</v>
      </c>
      <c r="AY132" s="16" t="s">
        <v>153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80</v>
      </c>
      <c r="BK132" s="143">
        <f>ROUND(I132*H132,2)</f>
        <v>0</v>
      </c>
      <c r="BL132" s="16" t="s">
        <v>160</v>
      </c>
      <c r="BM132" s="142" t="s">
        <v>919</v>
      </c>
    </row>
    <row r="133" spans="2:47" s="1" customFormat="1" ht="28.8">
      <c r="B133" s="28"/>
      <c r="D133" s="144" t="s">
        <v>162</v>
      </c>
      <c r="F133" s="145" t="s">
        <v>920</v>
      </c>
      <c r="L133" s="28"/>
      <c r="M133" s="146"/>
      <c r="T133" s="52"/>
      <c r="AT133" s="16" t="s">
        <v>162</v>
      </c>
      <c r="AU133" s="16" t="s">
        <v>82</v>
      </c>
    </row>
    <row r="134" spans="2:51" s="12" customFormat="1" ht="12">
      <c r="B134" s="147"/>
      <c r="D134" s="144" t="s">
        <v>183</v>
      </c>
      <c r="E134" s="148" t="s">
        <v>1</v>
      </c>
      <c r="F134" s="149" t="s">
        <v>921</v>
      </c>
      <c r="H134" s="150">
        <v>264.77</v>
      </c>
      <c r="L134" s="147"/>
      <c r="M134" s="151"/>
      <c r="T134" s="152"/>
      <c r="AT134" s="148" t="s">
        <v>183</v>
      </c>
      <c r="AU134" s="148" t="s">
        <v>82</v>
      </c>
      <c r="AV134" s="12" t="s">
        <v>82</v>
      </c>
      <c r="AW134" s="12" t="s">
        <v>29</v>
      </c>
      <c r="AX134" s="12" t="s">
        <v>80</v>
      </c>
      <c r="AY134" s="148" t="s">
        <v>153</v>
      </c>
    </row>
    <row r="135" spans="2:51" s="12" customFormat="1" ht="12">
      <c r="B135" s="147"/>
      <c r="D135" s="144" t="s">
        <v>183</v>
      </c>
      <c r="F135" s="149" t="s">
        <v>922</v>
      </c>
      <c r="H135" s="150">
        <v>132.385</v>
      </c>
      <c r="L135" s="147"/>
      <c r="M135" s="151"/>
      <c r="T135" s="152"/>
      <c r="AT135" s="148" t="s">
        <v>183</v>
      </c>
      <c r="AU135" s="148" t="s">
        <v>82</v>
      </c>
      <c r="AV135" s="12" t="s">
        <v>82</v>
      </c>
      <c r="AW135" s="12" t="s">
        <v>3</v>
      </c>
      <c r="AX135" s="12" t="s">
        <v>80</v>
      </c>
      <c r="AY135" s="148" t="s">
        <v>153</v>
      </c>
    </row>
    <row r="136" spans="2:65" s="1" customFormat="1" ht="33" customHeight="1">
      <c r="B136" s="131"/>
      <c r="C136" s="132" t="s">
        <v>166</v>
      </c>
      <c r="D136" s="132" t="s">
        <v>155</v>
      </c>
      <c r="E136" s="133" t="s">
        <v>923</v>
      </c>
      <c r="F136" s="134" t="s">
        <v>924</v>
      </c>
      <c r="G136" s="135" t="s">
        <v>181</v>
      </c>
      <c r="H136" s="136">
        <v>132.385</v>
      </c>
      <c r="I136" s="137"/>
      <c r="J136" s="137">
        <f>ROUND(I136*H136,2)</f>
        <v>0</v>
      </c>
      <c r="K136" s="134" t="s">
        <v>159</v>
      </c>
      <c r="L136" s="28"/>
      <c r="M136" s="138" t="s">
        <v>1</v>
      </c>
      <c r="N136" s="139" t="s">
        <v>38</v>
      </c>
      <c r="O136" s="140">
        <v>0.665</v>
      </c>
      <c r="P136" s="140">
        <f>O136*H136</f>
        <v>88.036025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160</v>
      </c>
      <c r="AT136" s="142" t="s">
        <v>155</v>
      </c>
      <c r="AU136" s="142" t="s">
        <v>82</v>
      </c>
      <c r="AY136" s="16" t="s">
        <v>153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6" t="s">
        <v>80</v>
      </c>
      <c r="BK136" s="143">
        <f>ROUND(I136*H136,2)</f>
        <v>0</v>
      </c>
      <c r="BL136" s="16" t="s">
        <v>160</v>
      </c>
      <c r="BM136" s="142" t="s">
        <v>925</v>
      </c>
    </row>
    <row r="137" spans="2:47" s="1" customFormat="1" ht="28.8">
      <c r="B137" s="28"/>
      <c r="D137" s="144" t="s">
        <v>162</v>
      </c>
      <c r="F137" s="145" t="s">
        <v>926</v>
      </c>
      <c r="L137" s="28"/>
      <c r="M137" s="146"/>
      <c r="T137" s="52"/>
      <c r="AT137" s="16" t="s">
        <v>162</v>
      </c>
      <c r="AU137" s="16" t="s">
        <v>82</v>
      </c>
    </row>
    <row r="138" spans="2:51" s="12" customFormat="1" ht="12">
      <c r="B138" s="147"/>
      <c r="D138" s="144" t="s">
        <v>183</v>
      </c>
      <c r="E138" s="148" t="s">
        <v>1</v>
      </c>
      <c r="F138" s="149" t="s">
        <v>921</v>
      </c>
      <c r="H138" s="150">
        <v>264.77</v>
      </c>
      <c r="L138" s="147"/>
      <c r="M138" s="151"/>
      <c r="T138" s="152"/>
      <c r="AT138" s="148" t="s">
        <v>183</v>
      </c>
      <c r="AU138" s="148" t="s">
        <v>82</v>
      </c>
      <c r="AV138" s="12" t="s">
        <v>82</v>
      </c>
      <c r="AW138" s="12" t="s">
        <v>29</v>
      </c>
      <c r="AX138" s="12" t="s">
        <v>80</v>
      </c>
      <c r="AY138" s="148" t="s">
        <v>153</v>
      </c>
    </row>
    <row r="139" spans="2:51" s="12" customFormat="1" ht="12">
      <c r="B139" s="147"/>
      <c r="D139" s="144" t="s">
        <v>183</v>
      </c>
      <c r="F139" s="149" t="s">
        <v>922</v>
      </c>
      <c r="H139" s="150">
        <v>132.385</v>
      </c>
      <c r="L139" s="147"/>
      <c r="M139" s="151"/>
      <c r="T139" s="152"/>
      <c r="AT139" s="148" t="s">
        <v>183</v>
      </c>
      <c r="AU139" s="148" t="s">
        <v>82</v>
      </c>
      <c r="AV139" s="12" t="s">
        <v>82</v>
      </c>
      <c r="AW139" s="12" t="s">
        <v>3</v>
      </c>
      <c r="AX139" s="12" t="s">
        <v>80</v>
      </c>
      <c r="AY139" s="148" t="s">
        <v>153</v>
      </c>
    </row>
    <row r="140" spans="2:65" s="1" customFormat="1" ht="33" customHeight="1">
      <c r="B140" s="131"/>
      <c r="C140" s="132" t="s">
        <v>160</v>
      </c>
      <c r="D140" s="132" t="s">
        <v>155</v>
      </c>
      <c r="E140" s="133" t="s">
        <v>927</v>
      </c>
      <c r="F140" s="134" t="s">
        <v>539</v>
      </c>
      <c r="G140" s="135" t="s">
        <v>181</v>
      </c>
      <c r="H140" s="136">
        <v>264.77</v>
      </c>
      <c r="I140" s="137"/>
      <c r="J140" s="137">
        <f>ROUND(I140*H140,2)</f>
        <v>0</v>
      </c>
      <c r="K140" s="134" t="s">
        <v>1</v>
      </c>
      <c r="L140" s="28"/>
      <c r="M140" s="138" t="s">
        <v>1</v>
      </c>
      <c r="N140" s="139" t="s">
        <v>38</v>
      </c>
      <c r="O140" s="140">
        <v>0.087</v>
      </c>
      <c r="P140" s="140">
        <f>O140*H140</f>
        <v>23.034989999999997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160</v>
      </c>
      <c r="AT140" s="142" t="s">
        <v>155</v>
      </c>
      <c r="AU140" s="142" t="s">
        <v>82</v>
      </c>
      <c r="AY140" s="16" t="s">
        <v>153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80</v>
      </c>
      <c r="BK140" s="143">
        <f>ROUND(I140*H140,2)</f>
        <v>0</v>
      </c>
      <c r="BL140" s="16" t="s">
        <v>160</v>
      </c>
      <c r="BM140" s="142" t="s">
        <v>928</v>
      </c>
    </row>
    <row r="141" spans="2:47" s="1" customFormat="1" ht="19.2">
      <c r="B141" s="28"/>
      <c r="D141" s="144" t="s">
        <v>162</v>
      </c>
      <c r="F141" s="145" t="s">
        <v>539</v>
      </c>
      <c r="L141" s="28"/>
      <c r="M141" s="146"/>
      <c r="T141" s="52"/>
      <c r="AT141" s="16" t="s">
        <v>162</v>
      </c>
      <c r="AU141" s="16" t="s">
        <v>82</v>
      </c>
    </row>
    <row r="142" spans="2:47" s="1" customFormat="1" ht="28.8">
      <c r="B142" s="28"/>
      <c r="D142" s="144" t="s">
        <v>428</v>
      </c>
      <c r="F142" s="176" t="s">
        <v>929</v>
      </c>
      <c r="L142" s="28"/>
      <c r="M142" s="146"/>
      <c r="T142" s="52"/>
      <c r="AT142" s="16" t="s">
        <v>428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 t="s">
        <v>921</v>
      </c>
      <c r="H143" s="150">
        <v>264.77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80</v>
      </c>
      <c r="AY143" s="148" t="s">
        <v>153</v>
      </c>
    </row>
    <row r="144" spans="2:65" s="1" customFormat="1" ht="24.15" customHeight="1">
      <c r="B144" s="131"/>
      <c r="C144" s="132" t="s">
        <v>173</v>
      </c>
      <c r="D144" s="132" t="s">
        <v>155</v>
      </c>
      <c r="E144" s="133" t="s">
        <v>345</v>
      </c>
      <c r="F144" s="134" t="s">
        <v>346</v>
      </c>
      <c r="G144" s="135" t="s">
        <v>181</v>
      </c>
      <c r="H144" s="136">
        <v>195.79</v>
      </c>
      <c r="I144" s="137"/>
      <c r="J144" s="137">
        <f>ROUND(I144*H144,2)</f>
        <v>0</v>
      </c>
      <c r="K144" s="134" t="s">
        <v>159</v>
      </c>
      <c r="L144" s="28"/>
      <c r="M144" s="138" t="s">
        <v>1</v>
      </c>
      <c r="N144" s="139" t="s">
        <v>38</v>
      </c>
      <c r="O144" s="140">
        <v>0.328</v>
      </c>
      <c r="P144" s="140">
        <f>O144*H144</f>
        <v>64.21912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160</v>
      </c>
      <c r="AT144" s="142" t="s">
        <v>155</v>
      </c>
      <c r="AU144" s="142" t="s">
        <v>82</v>
      </c>
      <c r="AY144" s="16" t="s">
        <v>153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80</v>
      </c>
      <c r="BK144" s="143">
        <f>ROUND(I144*H144,2)</f>
        <v>0</v>
      </c>
      <c r="BL144" s="16" t="s">
        <v>160</v>
      </c>
      <c r="BM144" s="142" t="s">
        <v>930</v>
      </c>
    </row>
    <row r="145" spans="2:47" s="1" customFormat="1" ht="28.8">
      <c r="B145" s="28"/>
      <c r="D145" s="144" t="s">
        <v>162</v>
      </c>
      <c r="F145" s="145" t="s">
        <v>348</v>
      </c>
      <c r="L145" s="28"/>
      <c r="M145" s="146"/>
      <c r="T145" s="52"/>
      <c r="AT145" s="16" t="s">
        <v>162</v>
      </c>
      <c r="AU145" s="16" t="s">
        <v>82</v>
      </c>
    </row>
    <row r="146" spans="2:51" s="12" customFormat="1" ht="12">
      <c r="B146" s="147"/>
      <c r="D146" s="144" t="s">
        <v>183</v>
      </c>
      <c r="E146" s="148" t="s">
        <v>1</v>
      </c>
      <c r="F146" s="149" t="s">
        <v>931</v>
      </c>
      <c r="H146" s="150">
        <v>195.79</v>
      </c>
      <c r="L146" s="147"/>
      <c r="M146" s="151"/>
      <c r="T146" s="152"/>
      <c r="AT146" s="148" t="s">
        <v>183</v>
      </c>
      <c r="AU146" s="148" t="s">
        <v>82</v>
      </c>
      <c r="AV146" s="12" t="s">
        <v>82</v>
      </c>
      <c r="AW146" s="12" t="s">
        <v>29</v>
      </c>
      <c r="AX146" s="12" t="s">
        <v>80</v>
      </c>
      <c r="AY146" s="148" t="s">
        <v>153</v>
      </c>
    </row>
    <row r="147" spans="2:65" s="1" customFormat="1" ht="24.15" customHeight="1">
      <c r="B147" s="131"/>
      <c r="C147" s="132" t="s">
        <v>178</v>
      </c>
      <c r="D147" s="132" t="s">
        <v>155</v>
      </c>
      <c r="E147" s="133" t="s">
        <v>932</v>
      </c>
      <c r="F147" s="134" t="s">
        <v>933</v>
      </c>
      <c r="G147" s="135" t="s">
        <v>181</v>
      </c>
      <c r="H147" s="136">
        <v>85.55</v>
      </c>
      <c r="I147" s="137"/>
      <c r="J147" s="137">
        <f>ROUND(I147*H147,2)</f>
        <v>0</v>
      </c>
      <c r="K147" s="134" t="s">
        <v>159</v>
      </c>
      <c r="L147" s="28"/>
      <c r="M147" s="138" t="s">
        <v>1</v>
      </c>
      <c r="N147" s="139" t="s">
        <v>38</v>
      </c>
      <c r="O147" s="140">
        <v>0.435</v>
      </c>
      <c r="P147" s="140">
        <f>O147*H147</f>
        <v>37.21425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82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934</v>
      </c>
    </row>
    <row r="148" spans="2:47" s="1" customFormat="1" ht="48">
      <c r="B148" s="28"/>
      <c r="D148" s="144" t="s">
        <v>162</v>
      </c>
      <c r="F148" s="145" t="s">
        <v>935</v>
      </c>
      <c r="L148" s="28"/>
      <c r="M148" s="146"/>
      <c r="T148" s="52"/>
      <c r="AT148" s="16" t="s">
        <v>162</v>
      </c>
      <c r="AU148" s="16" t="s">
        <v>82</v>
      </c>
    </row>
    <row r="149" spans="2:51" s="12" customFormat="1" ht="12">
      <c r="B149" s="147"/>
      <c r="D149" s="144" t="s">
        <v>183</v>
      </c>
      <c r="E149" s="148" t="s">
        <v>1</v>
      </c>
      <c r="F149" s="149" t="s">
        <v>936</v>
      </c>
      <c r="H149" s="150">
        <v>85.55</v>
      </c>
      <c r="L149" s="147"/>
      <c r="M149" s="151"/>
      <c r="T149" s="152"/>
      <c r="AT149" s="148" t="s">
        <v>183</v>
      </c>
      <c r="AU149" s="148" t="s">
        <v>82</v>
      </c>
      <c r="AV149" s="12" t="s">
        <v>82</v>
      </c>
      <c r="AW149" s="12" t="s">
        <v>29</v>
      </c>
      <c r="AX149" s="12" t="s">
        <v>80</v>
      </c>
      <c r="AY149" s="148" t="s">
        <v>153</v>
      </c>
    </row>
    <row r="150" spans="2:65" s="1" customFormat="1" ht="16.5" customHeight="1">
      <c r="B150" s="131"/>
      <c r="C150" s="159" t="s">
        <v>185</v>
      </c>
      <c r="D150" s="159" t="s">
        <v>190</v>
      </c>
      <c r="E150" s="160" t="s">
        <v>937</v>
      </c>
      <c r="F150" s="161" t="s">
        <v>938</v>
      </c>
      <c r="G150" s="162" t="s">
        <v>305</v>
      </c>
      <c r="H150" s="163">
        <v>171.1</v>
      </c>
      <c r="I150" s="164"/>
      <c r="J150" s="164">
        <f>ROUND(I150*H150,2)</f>
        <v>0</v>
      </c>
      <c r="K150" s="161" t="s">
        <v>159</v>
      </c>
      <c r="L150" s="165"/>
      <c r="M150" s="166" t="s">
        <v>1</v>
      </c>
      <c r="N150" s="167" t="s">
        <v>38</v>
      </c>
      <c r="O150" s="140">
        <v>0</v>
      </c>
      <c r="P150" s="140">
        <f>O150*H150</f>
        <v>0</v>
      </c>
      <c r="Q150" s="140">
        <v>1</v>
      </c>
      <c r="R150" s="140">
        <f>Q150*H150</f>
        <v>171.1</v>
      </c>
      <c r="S150" s="140">
        <v>0</v>
      </c>
      <c r="T150" s="141">
        <f>S150*H150</f>
        <v>0</v>
      </c>
      <c r="AR150" s="142" t="s">
        <v>189</v>
      </c>
      <c r="AT150" s="142" t="s">
        <v>190</v>
      </c>
      <c r="AU150" s="142" t="s">
        <v>82</v>
      </c>
      <c r="AY150" s="16" t="s">
        <v>153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80</v>
      </c>
      <c r="BK150" s="143">
        <f>ROUND(I150*H150,2)</f>
        <v>0</v>
      </c>
      <c r="BL150" s="16" t="s">
        <v>160</v>
      </c>
      <c r="BM150" s="142" t="s">
        <v>939</v>
      </c>
    </row>
    <row r="151" spans="2:47" s="1" customFormat="1" ht="12">
      <c r="B151" s="28"/>
      <c r="D151" s="144" t="s">
        <v>162</v>
      </c>
      <c r="F151" s="145" t="s">
        <v>938</v>
      </c>
      <c r="L151" s="28"/>
      <c r="M151" s="146"/>
      <c r="T151" s="52"/>
      <c r="AT151" s="16" t="s">
        <v>162</v>
      </c>
      <c r="AU151" s="16" t="s">
        <v>82</v>
      </c>
    </row>
    <row r="152" spans="2:51" s="12" customFormat="1" ht="12">
      <c r="B152" s="147"/>
      <c r="D152" s="144" t="s">
        <v>183</v>
      </c>
      <c r="F152" s="149" t="s">
        <v>940</v>
      </c>
      <c r="H152" s="150">
        <v>171.1</v>
      </c>
      <c r="L152" s="147"/>
      <c r="M152" s="151"/>
      <c r="T152" s="152"/>
      <c r="AT152" s="148" t="s">
        <v>183</v>
      </c>
      <c r="AU152" s="148" t="s">
        <v>82</v>
      </c>
      <c r="AV152" s="12" t="s">
        <v>82</v>
      </c>
      <c r="AW152" s="12" t="s">
        <v>3</v>
      </c>
      <c r="AX152" s="12" t="s">
        <v>80</v>
      </c>
      <c r="AY152" s="148" t="s">
        <v>153</v>
      </c>
    </row>
    <row r="153" spans="2:65" s="1" customFormat="1" ht="16.5" customHeight="1">
      <c r="B153" s="131"/>
      <c r="C153" s="132" t="s">
        <v>189</v>
      </c>
      <c r="D153" s="132" t="s">
        <v>155</v>
      </c>
      <c r="E153" s="133" t="s">
        <v>941</v>
      </c>
      <c r="F153" s="134" t="s">
        <v>942</v>
      </c>
      <c r="G153" s="135" t="s">
        <v>425</v>
      </c>
      <c r="H153" s="136">
        <v>2</v>
      </c>
      <c r="I153" s="137"/>
      <c r="J153" s="137">
        <f>ROUND(I153*H153,2)</f>
        <v>0</v>
      </c>
      <c r="K153" s="134" t="s">
        <v>1</v>
      </c>
      <c r="L153" s="28"/>
      <c r="M153" s="138" t="s">
        <v>1</v>
      </c>
      <c r="N153" s="139" t="s">
        <v>38</v>
      </c>
      <c r="O153" s="140">
        <v>0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82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943</v>
      </c>
    </row>
    <row r="154" spans="2:47" s="1" customFormat="1" ht="12">
      <c r="B154" s="28"/>
      <c r="D154" s="144" t="s">
        <v>162</v>
      </c>
      <c r="F154" s="145" t="s">
        <v>942</v>
      </c>
      <c r="L154" s="28"/>
      <c r="M154" s="146"/>
      <c r="T154" s="52"/>
      <c r="AT154" s="16" t="s">
        <v>162</v>
      </c>
      <c r="AU154" s="16" t="s">
        <v>82</v>
      </c>
    </row>
    <row r="155" spans="2:63" s="11" customFormat="1" ht="22.8" customHeight="1">
      <c r="B155" s="120"/>
      <c r="D155" s="121" t="s">
        <v>72</v>
      </c>
      <c r="E155" s="129" t="s">
        <v>160</v>
      </c>
      <c r="F155" s="129" t="s">
        <v>216</v>
      </c>
      <c r="J155" s="130">
        <f>BK155</f>
        <v>0</v>
      </c>
      <c r="L155" s="120"/>
      <c r="M155" s="124"/>
      <c r="P155" s="125">
        <f>SUM(P156:P158)</f>
        <v>19.560299999999998</v>
      </c>
      <c r="R155" s="125">
        <f>SUM(R156:R158)</f>
        <v>0</v>
      </c>
      <c r="T155" s="126">
        <f>SUM(T156:T158)</f>
        <v>0</v>
      </c>
      <c r="AR155" s="121" t="s">
        <v>80</v>
      </c>
      <c r="AT155" s="127" t="s">
        <v>72</v>
      </c>
      <c r="AU155" s="127" t="s">
        <v>80</v>
      </c>
      <c r="AY155" s="121" t="s">
        <v>153</v>
      </c>
      <c r="BK155" s="128">
        <f>SUM(BK156:BK158)</f>
        <v>0</v>
      </c>
    </row>
    <row r="156" spans="2:65" s="1" customFormat="1" ht="24.15" customHeight="1">
      <c r="B156" s="131"/>
      <c r="C156" s="132" t="s">
        <v>194</v>
      </c>
      <c r="D156" s="132" t="s">
        <v>155</v>
      </c>
      <c r="E156" s="133" t="s">
        <v>944</v>
      </c>
      <c r="F156" s="134" t="s">
        <v>945</v>
      </c>
      <c r="G156" s="135" t="s">
        <v>181</v>
      </c>
      <c r="H156" s="136">
        <v>11.54</v>
      </c>
      <c r="I156" s="137"/>
      <c r="J156" s="137">
        <f>ROUND(I156*H156,2)</f>
        <v>0</v>
      </c>
      <c r="K156" s="134" t="s">
        <v>159</v>
      </c>
      <c r="L156" s="28"/>
      <c r="M156" s="138" t="s">
        <v>1</v>
      </c>
      <c r="N156" s="139" t="s">
        <v>38</v>
      </c>
      <c r="O156" s="140">
        <v>1.695</v>
      </c>
      <c r="P156" s="140">
        <f>O156*H156</f>
        <v>19.560299999999998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160</v>
      </c>
      <c r="AT156" s="142" t="s">
        <v>155</v>
      </c>
      <c r="AU156" s="142" t="s">
        <v>82</v>
      </c>
      <c r="AY156" s="16" t="s">
        <v>153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80</v>
      </c>
      <c r="BK156" s="143">
        <f>ROUND(I156*H156,2)</f>
        <v>0</v>
      </c>
      <c r="BL156" s="16" t="s">
        <v>160</v>
      </c>
      <c r="BM156" s="142" t="s">
        <v>946</v>
      </c>
    </row>
    <row r="157" spans="2:47" s="1" customFormat="1" ht="19.2">
      <c r="B157" s="28"/>
      <c r="D157" s="144" t="s">
        <v>162</v>
      </c>
      <c r="F157" s="145" t="s">
        <v>947</v>
      </c>
      <c r="L157" s="28"/>
      <c r="M157" s="146"/>
      <c r="T157" s="52"/>
      <c r="AT157" s="16" t="s">
        <v>162</v>
      </c>
      <c r="AU157" s="16" t="s">
        <v>82</v>
      </c>
    </row>
    <row r="158" spans="2:51" s="12" customFormat="1" ht="12">
      <c r="B158" s="147"/>
      <c r="D158" s="144" t="s">
        <v>183</v>
      </c>
      <c r="E158" s="148" t="s">
        <v>1</v>
      </c>
      <c r="F158" s="149" t="s">
        <v>948</v>
      </c>
      <c r="H158" s="150">
        <v>11.54</v>
      </c>
      <c r="L158" s="147"/>
      <c r="M158" s="151"/>
      <c r="T158" s="152"/>
      <c r="AT158" s="148" t="s">
        <v>183</v>
      </c>
      <c r="AU158" s="148" t="s">
        <v>82</v>
      </c>
      <c r="AV158" s="12" t="s">
        <v>82</v>
      </c>
      <c r="AW158" s="12" t="s">
        <v>29</v>
      </c>
      <c r="AX158" s="12" t="s">
        <v>80</v>
      </c>
      <c r="AY158" s="148" t="s">
        <v>153</v>
      </c>
    </row>
    <row r="159" spans="2:63" s="11" customFormat="1" ht="22.8" customHeight="1">
      <c r="B159" s="120"/>
      <c r="D159" s="121" t="s">
        <v>72</v>
      </c>
      <c r="E159" s="129" t="s">
        <v>173</v>
      </c>
      <c r="F159" s="129" t="s">
        <v>225</v>
      </c>
      <c r="J159" s="130">
        <f>BK159</f>
        <v>0</v>
      </c>
      <c r="L159" s="120"/>
      <c r="M159" s="124"/>
      <c r="P159" s="125">
        <f>SUM(P160:P161)</f>
        <v>23.52</v>
      </c>
      <c r="R159" s="125">
        <f>SUM(R160:R161)</f>
        <v>2.7186000000000003</v>
      </c>
      <c r="T159" s="126">
        <f>SUM(T160:T161)</f>
        <v>0</v>
      </c>
      <c r="AR159" s="121" t="s">
        <v>80</v>
      </c>
      <c r="AT159" s="127" t="s">
        <v>72</v>
      </c>
      <c r="AU159" s="127" t="s">
        <v>80</v>
      </c>
      <c r="AY159" s="121" t="s">
        <v>153</v>
      </c>
      <c r="BK159" s="128">
        <f>SUM(BK160:BK161)</f>
        <v>0</v>
      </c>
    </row>
    <row r="160" spans="2:65" s="1" customFormat="1" ht="24.15" customHeight="1">
      <c r="B160" s="131"/>
      <c r="C160" s="132" t="s">
        <v>198</v>
      </c>
      <c r="D160" s="132" t="s">
        <v>155</v>
      </c>
      <c r="E160" s="133" t="s">
        <v>949</v>
      </c>
      <c r="F160" s="134" t="s">
        <v>950</v>
      </c>
      <c r="G160" s="135" t="s">
        <v>158</v>
      </c>
      <c r="H160" s="136">
        <v>30</v>
      </c>
      <c r="I160" s="137"/>
      <c r="J160" s="137">
        <f>ROUND(I160*H160,2)</f>
        <v>0</v>
      </c>
      <c r="K160" s="134" t="s">
        <v>159</v>
      </c>
      <c r="L160" s="28"/>
      <c r="M160" s="138" t="s">
        <v>1</v>
      </c>
      <c r="N160" s="139" t="s">
        <v>38</v>
      </c>
      <c r="O160" s="140">
        <v>0.784</v>
      </c>
      <c r="P160" s="140">
        <f>O160*H160</f>
        <v>23.52</v>
      </c>
      <c r="Q160" s="140">
        <v>0.09062</v>
      </c>
      <c r="R160" s="140">
        <f>Q160*H160</f>
        <v>2.7186000000000003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82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951</v>
      </c>
    </row>
    <row r="161" spans="2:47" s="1" customFormat="1" ht="48">
      <c r="B161" s="28"/>
      <c r="D161" s="144" t="s">
        <v>162</v>
      </c>
      <c r="F161" s="145" t="s">
        <v>952</v>
      </c>
      <c r="L161" s="28"/>
      <c r="M161" s="146"/>
      <c r="T161" s="52"/>
      <c r="AT161" s="16" t="s">
        <v>162</v>
      </c>
      <c r="AU161" s="16" t="s">
        <v>82</v>
      </c>
    </row>
    <row r="162" spans="2:63" s="11" customFormat="1" ht="22.8" customHeight="1">
      <c r="B162" s="120"/>
      <c r="D162" s="121" t="s">
        <v>72</v>
      </c>
      <c r="E162" s="129" t="s">
        <v>189</v>
      </c>
      <c r="F162" s="129" t="s">
        <v>600</v>
      </c>
      <c r="J162" s="130">
        <f>BK162</f>
        <v>0</v>
      </c>
      <c r="L162" s="120"/>
      <c r="M162" s="124"/>
      <c r="P162" s="125">
        <f>SUM(P163:P200)</f>
        <v>63.475199999999994</v>
      </c>
      <c r="R162" s="125">
        <f>SUM(R163:R200)</f>
        <v>4.038606500000001</v>
      </c>
      <c r="T162" s="126">
        <f>SUM(T163:T200)</f>
        <v>0</v>
      </c>
      <c r="AR162" s="121" t="s">
        <v>80</v>
      </c>
      <c r="AT162" s="127" t="s">
        <v>72</v>
      </c>
      <c r="AU162" s="127" t="s">
        <v>80</v>
      </c>
      <c r="AY162" s="121" t="s">
        <v>153</v>
      </c>
      <c r="BK162" s="128">
        <f>SUM(BK163:BK200)</f>
        <v>0</v>
      </c>
    </row>
    <row r="163" spans="2:65" s="1" customFormat="1" ht="24.15" customHeight="1">
      <c r="B163" s="131"/>
      <c r="C163" s="132" t="s">
        <v>202</v>
      </c>
      <c r="D163" s="132" t="s">
        <v>155</v>
      </c>
      <c r="E163" s="133" t="s">
        <v>953</v>
      </c>
      <c r="F163" s="134" t="s">
        <v>954</v>
      </c>
      <c r="G163" s="135" t="s">
        <v>176</v>
      </c>
      <c r="H163" s="136">
        <v>31.5</v>
      </c>
      <c r="I163" s="137"/>
      <c r="J163" s="137">
        <f>ROUND(I163*H163,2)</f>
        <v>0</v>
      </c>
      <c r="K163" s="134" t="s">
        <v>159</v>
      </c>
      <c r="L163" s="28"/>
      <c r="M163" s="138" t="s">
        <v>1</v>
      </c>
      <c r="N163" s="139" t="s">
        <v>38</v>
      </c>
      <c r="O163" s="140">
        <v>0.258</v>
      </c>
      <c r="P163" s="140">
        <f>O163*H163</f>
        <v>8.127</v>
      </c>
      <c r="Q163" s="140">
        <v>0.00276</v>
      </c>
      <c r="R163" s="140">
        <f>Q163*H163</f>
        <v>0.08693999999999999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82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955</v>
      </c>
    </row>
    <row r="164" spans="2:47" s="1" customFormat="1" ht="28.8">
      <c r="B164" s="28"/>
      <c r="D164" s="144" t="s">
        <v>162</v>
      </c>
      <c r="F164" s="145" t="s">
        <v>956</v>
      </c>
      <c r="L164" s="28"/>
      <c r="M164" s="146"/>
      <c r="T164" s="52"/>
      <c r="AT164" s="16" t="s">
        <v>162</v>
      </c>
      <c r="AU164" s="16" t="s">
        <v>82</v>
      </c>
    </row>
    <row r="165" spans="2:65" s="1" customFormat="1" ht="24.15" customHeight="1">
      <c r="B165" s="131"/>
      <c r="C165" s="132" t="s">
        <v>208</v>
      </c>
      <c r="D165" s="132" t="s">
        <v>155</v>
      </c>
      <c r="E165" s="133" t="s">
        <v>957</v>
      </c>
      <c r="F165" s="134" t="s">
        <v>958</v>
      </c>
      <c r="G165" s="135" t="s">
        <v>176</v>
      </c>
      <c r="H165" s="136">
        <v>72.35</v>
      </c>
      <c r="I165" s="137"/>
      <c r="J165" s="137">
        <f>ROUND(I165*H165,2)</f>
        <v>0</v>
      </c>
      <c r="K165" s="134" t="s">
        <v>159</v>
      </c>
      <c r="L165" s="28"/>
      <c r="M165" s="138" t="s">
        <v>1</v>
      </c>
      <c r="N165" s="139" t="s">
        <v>38</v>
      </c>
      <c r="O165" s="140">
        <v>0.292</v>
      </c>
      <c r="P165" s="140">
        <f>O165*H165</f>
        <v>21.126199999999997</v>
      </c>
      <c r="Q165" s="140">
        <v>0.0044</v>
      </c>
      <c r="R165" s="140">
        <f>Q165*H165</f>
        <v>0.31834</v>
      </c>
      <c r="S165" s="140">
        <v>0</v>
      </c>
      <c r="T165" s="141">
        <f>S165*H165</f>
        <v>0</v>
      </c>
      <c r="AR165" s="142" t="s">
        <v>160</v>
      </c>
      <c r="AT165" s="142" t="s">
        <v>155</v>
      </c>
      <c r="AU165" s="142" t="s">
        <v>82</v>
      </c>
      <c r="AY165" s="16" t="s">
        <v>153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80</v>
      </c>
      <c r="BK165" s="143">
        <f>ROUND(I165*H165,2)</f>
        <v>0</v>
      </c>
      <c r="BL165" s="16" t="s">
        <v>160</v>
      </c>
      <c r="BM165" s="142" t="s">
        <v>959</v>
      </c>
    </row>
    <row r="166" spans="2:47" s="1" customFormat="1" ht="28.8">
      <c r="B166" s="28"/>
      <c r="D166" s="144" t="s">
        <v>162</v>
      </c>
      <c r="F166" s="145" t="s">
        <v>960</v>
      </c>
      <c r="L166" s="28"/>
      <c r="M166" s="146"/>
      <c r="T166" s="52"/>
      <c r="AT166" s="16" t="s">
        <v>162</v>
      </c>
      <c r="AU166" s="16" t="s">
        <v>82</v>
      </c>
    </row>
    <row r="167" spans="2:65" s="1" customFormat="1" ht="24.15" customHeight="1">
      <c r="B167" s="131"/>
      <c r="C167" s="132" t="s">
        <v>212</v>
      </c>
      <c r="D167" s="132" t="s">
        <v>155</v>
      </c>
      <c r="E167" s="133" t="s">
        <v>961</v>
      </c>
      <c r="F167" s="134" t="s">
        <v>962</v>
      </c>
      <c r="G167" s="135" t="s">
        <v>425</v>
      </c>
      <c r="H167" s="136">
        <v>3</v>
      </c>
      <c r="I167" s="137"/>
      <c r="J167" s="137">
        <f>ROUND(I167*H167,2)</f>
        <v>0</v>
      </c>
      <c r="K167" s="134" t="s">
        <v>159</v>
      </c>
      <c r="L167" s="28"/>
      <c r="M167" s="138" t="s">
        <v>1</v>
      </c>
      <c r="N167" s="139" t="s">
        <v>38</v>
      </c>
      <c r="O167" s="140">
        <v>0.572</v>
      </c>
      <c r="P167" s="140">
        <f>O167*H167</f>
        <v>1.7159999999999997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160</v>
      </c>
      <c r="AT167" s="142" t="s">
        <v>155</v>
      </c>
      <c r="AU167" s="142" t="s">
        <v>82</v>
      </c>
      <c r="AY167" s="16" t="s">
        <v>153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80</v>
      </c>
      <c r="BK167" s="143">
        <f>ROUND(I167*H167,2)</f>
        <v>0</v>
      </c>
      <c r="BL167" s="16" t="s">
        <v>160</v>
      </c>
      <c r="BM167" s="142" t="s">
        <v>963</v>
      </c>
    </row>
    <row r="168" spans="2:47" s="1" customFormat="1" ht="28.8">
      <c r="B168" s="28"/>
      <c r="D168" s="144" t="s">
        <v>162</v>
      </c>
      <c r="F168" s="145" t="s">
        <v>964</v>
      </c>
      <c r="L168" s="28"/>
      <c r="M168" s="146"/>
      <c r="T168" s="52"/>
      <c r="AT168" s="16" t="s">
        <v>162</v>
      </c>
      <c r="AU168" s="16" t="s">
        <v>82</v>
      </c>
    </row>
    <row r="169" spans="2:65" s="1" customFormat="1" ht="24.15" customHeight="1">
      <c r="B169" s="131"/>
      <c r="C169" s="159" t="s">
        <v>217</v>
      </c>
      <c r="D169" s="159" t="s">
        <v>190</v>
      </c>
      <c r="E169" s="160" t="s">
        <v>965</v>
      </c>
      <c r="F169" s="161" t="s">
        <v>966</v>
      </c>
      <c r="G169" s="162" t="s">
        <v>425</v>
      </c>
      <c r="H169" s="163">
        <v>3</v>
      </c>
      <c r="I169" s="164"/>
      <c r="J169" s="164">
        <f>ROUND(I169*H169,2)</f>
        <v>0</v>
      </c>
      <c r="K169" s="161" t="s">
        <v>159</v>
      </c>
      <c r="L169" s="165"/>
      <c r="M169" s="166" t="s">
        <v>1</v>
      </c>
      <c r="N169" s="167" t="s">
        <v>38</v>
      </c>
      <c r="O169" s="140">
        <v>0</v>
      </c>
      <c r="P169" s="140">
        <f>O169*H169</f>
        <v>0</v>
      </c>
      <c r="Q169" s="140">
        <v>0.0015</v>
      </c>
      <c r="R169" s="140">
        <f>Q169*H169</f>
        <v>0.0045000000000000005</v>
      </c>
      <c r="S169" s="140">
        <v>0</v>
      </c>
      <c r="T169" s="141">
        <f>S169*H169</f>
        <v>0</v>
      </c>
      <c r="AR169" s="142" t="s">
        <v>189</v>
      </c>
      <c r="AT169" s="142" t="s">
        <v>190</v>
      </c>
      <c r="AU169" s="142" t="s">
        <v>82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967</v>
      </c>
    </row>
    <row r="170" spans="2:47" s="1" customFormat="1" ht="19.2">
      <c r="B170" s="28"/>
      <c r="D170" s="144" t="s">
        <v>162</v>
      </c>
      <c r="F170" s="145" t="s">
        <v>966</v>
      </c>
      <c r="L170" s="28"/>
      <c r="M170" s="146"/>
      <c r="T170" s="52"/>
      <c r="AT170" s="16" t="s">
        <v>162</v>
      </c>
      <c r="AU170" s="16" t="s">
        <v>82</v>
      </c>
    </row>
    <row r="171" spans="2:65" s="1" customFormat="1" ht="33" customHeight="1">
      <c r="B171" s="131"/>
      <c r="C171" s="132" t="s">
        <v>8</v>
      </c>
      <c r="D171" s="132" t="s">
        <v>155</v>
      </c>
      <c r="E171" s="133" t="s">
        <v>968</v>
      </c>
      <c r="F171" s="134" t="s">
        <v>969</v>
      </c>
      <c r="G171" s="135" t="s">
        <v>425</v>
      </c>
      <c r="H171" s="136">
        <v>1</v>
      </c>
      <c r="I171" s="137"/>
      <c r="J171" s="137">
        <f>ROUND(I171*H171,2)</f>
        <v>0</v>
      </c>
      <c r="K171" s="134" t="s">
        <v>159</v>
      </c>
      <c r="L171" s="28"/>
      <c r="M171" s="138" t="s">
        <v>1</v>
      </c>
      <c r="N171" s="139" t="s">
        <v>38</v>
      </c>
      <c r="O171" s="140">
        <v>1.217</v>
      </c>
      <c r="P171" s="140">
        <f>O171*H171</f>
        <v>1.217</v>
      </c>
      <c r="Q171" s="140">
        <v>1E-05</v>
      </c>
      <c r="R171" s="140">
        <f>Q171*H171</f>
        <v>1E-05</v>
      </c>
      <c r="S171" s="140">
        <v>0</v>
      </c>
      <c r="T171" s="141">
        <f>S171*H171</f>
        <v>0</v>
      </c>
      <c r="AR171" s="142" t="s">
        <v>160</v>
      </c>
      <c r="AT171" s="142" t="s">
        <v>155</v>
      </c>
      <c r="AU171" s="142" t="s">
        <v>82</v>
      </c>
      <c r="AY171" s="16" t="s">
        <v>153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80</v>
      </c>
      <c r="BK171" s="143">
        <f>ROUND(I171*H171,2)</f>
        <v>0</v>
      </c>
      <c r="BL171" s="16" t="s">
        <v>160</v>
      </c>
      <c r="BM171" s="142" t="s">
        <v>970</v>
      </c>
    </row>
    <row r="172" spans="2:47" s="1" customFormat="1" ht="28.8">
      <c r="B172" s="28"/>
      <c r="D172" s="144" t="s">
        <v>162</v>
      </c>
      <c r="F172" s="145" t="s">
        <v>971</v>
      </c>
      <c r="L172" s="28"/>
      <c r="M172" s="146"/>
      <c r="T172" s="52"/>
      <c r="AT172" s="16" t="s">
        <v>162</v>
      </c>
      <c r="AU172" s="16" t="s">
        <v>82</v>
      </c>
    </row>
    <row r="173" spans="2:65" s="1" customFormat="1" ht="16.5" customHeight="1">
      <c r="B173" s="131"/>
      <c r="C173" s="159" t="s">
        <v>226</v>
      </c>
      <c r="D173" s="159" t="s">
        <v>190</v>
      </c>
      <c r="E173" s="160" t="s">
        <v>972</v>
      </c>
      <c r="F173" s="161" t="s">
        <v>973</v>
      </c>
      <c r="G173" s="162" t="s">
        <v>425</v>
      </c>
      <c r="H173" s="163">
        <v>1</v>
      </c>
      <c r="I173" s="164"/>
      <c r="J173" s="164">
        <f>ROUND(I173*H173,2)</f>
        <v>0</v>
      </c>
      <c r="K173" s="161" t="s">
        <v>159</v>
      </c>
      <c r="L173" s="165"/>
      <c r="M173" s="166" t="s">
        <v>1</v>
      </c>
      <c r="N173" s="167" t="s">
        <v>38</v>
      </c>
      <c r="O173" s="140">
        <v>0</v>
      </c>
      <c r="P173" s="140">
        <f>O173*H173</f>
        <v>0</v>
      </c>
      <c r="Q173" s="140">
        <v>0.0034</v>
      </c>
      <c r="R173" s="140">
        <f>Q173*H173</f>
        <v>0.0034</v>
      </c>
      <c r="S173" s="140">
        <v>0</v>
      </c>
      <c r="T173" s="141">
        <f>S173*H173</f>
        <v>0</v>
      </c>
      <c r="AR173" s="142" t="s">
        <v>189</v>
      </c>
      <c r="AT173" s="142" t="s">
        <v>190</v>
      </c>
      <c r="AU173" s="142" t="s">
        <v>82</v>
      </c>
      <c r="AY173" s="16" t="s">
        <v>153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80</v>
      </c>
      <c r="BK173" s="143">
        <f>ROUND(I173*H173,2)</f>
        <v>0</v>
      </c>
      <c r="BL173" s="16" t="s">
        <v>160</v>
      </c>
      <c r="BM173" s="142" t="s">
        <v>974</v>
      </c>
    </row>
    <row r="174" spans="2:47" s="1" customFormat="1" ht="12">
      <c r="B174" s="28"/>
      <c r="D174" s="144" t="s">
        <v>162</v>
      </c>
      <c r="F174" s="145" t="s">
        <v>973</v>
      </c>
      <c r="L174" s="28"/>
      <c r="M174" s="146"/>
      <c r="T174" s="52"/>
      <c r="AT174" s="16" t="s">
        <v>162</v>
      </c>
      <c r="AU174" s="16" t="s">
        <v>82</v>
      </c>
    </row>
    <row r="175" spans="2:65" s="1" customFormat="1" ht="21.75" customHeight="1">
      <c r="B175" s="131"/>
      <c r="C175" s="132" t="s">
        <v>230</v>
      </c>
      <c r="D175" s="132" t="s">
        <v>155</v>
      </c>
      <c r="E175" s="133" t="s">
        <v>975</v>
      </c>
      <c r="F175" s="134" t="s">
        <v>976</v>
      </c>
      <c r="G175" s="135" t="s">
        <v>176</v>
      </c>
      <c r="H175" s="136">
        <v>103.85</v>
      </c>
      <c r="I175" s="137"/>
      <c r="J175" s="137">
        <f>ROUND(I175*H175,2)</f>
        <v>0</v>
      </c>
      <c r="K175" s="134" t="s">
        <v>159</v>
      </c>
      <c r="L175" s="28"/>
      <c r="M175" s="138" t="s">
        <v>1</v>
      </c>
      <c r="N175" s="139" t="s">
        <v>38</v>
      </c>
      <c r="O175" s="140">
        <v>0.055</v>
      </c>
      <c r="P175" s="140">
        <f>O175*H175</f>
        <v>5.711749999999999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160</v>
      </c>
      <c r="AT175" s="142" t="s">
        <v>155</v>
      </c>
      <c r="AU175" s="142" t="s">
        <v>82</v>
      </c>
      <c r="AY175" s="16" t="s">
        <v>153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80</v>
      </c>
      <c r="BK175" s="143">
        <f>ROUND(I175*H175,2)</f>
        <v>0</v>
      </c>
      <c r="BL175" s="16" t="s">
        <v>160</v>
      </c>
      <c r="BM175" s="142" t="s">
        <v>977</v>
      </c>
    </row>
    <row r="176" spans="2:47" s="1" customFormat="1" ht="12">
      <c r="B176" s="28"/>
      <c r="D176" s="144" t="s">
        <v>162</v>
      </c>
      <c r="F176" s="145" t="s">
        <v>978</v>
      </c>
      <c r="L176" s="28"/>
      <c r="M176" s="146"/>
      <c r="T176" s="52"/>
      <c r="AT176" s="16" t="s">
        <v>162</v>
      </c>
      <c r="AU176" s="16" t="s">
        <v>82</v>
      </c>
    </row>
    <row r="177" spans="2:65" s="1" customFormat="1" ht="24.15" customHeight="1">
      <c r="B177" s="131"/>
      <c r="C177" s="132" t="s">
        <v>234</v>
      </c>
      <c r="D177" s="132" t="s">
        <v>155</v>
      </c>
      <c r="E177" s="133" t="s">
        <v>979</v>
      </c>
      <c r="F177" s="134" t="s">
        <v>980</v>
      </c>
      <c r="G177" s="135" t="s">
        <v>425</v>
      </c>
      <c r="H177" s="136">
        <v>1</v>
      </c>
      <c r="I177" s="137"/>
      <c r="J177" s="137">
        <f>ROUND(I177*H177,2)</f>
        <v>0</v>
      </c>
      <c r="K177" s="134" t="s">
        <v>159</v>
      </c>
      <c r="L177" s="28"/>
      <c r="M177" s="138" t="s">
        <v>1</v>
      </c>
      <c r="N177" s="139" t="s">
        <v>38</v>
      </c>
      <c r="O177" s="140">
        <v>1.664</v>
      </c>
      <c r="P177" s="140">
        <f>O177*H177</f>
        <v>1.664</v>
      </c>
      <c r="Q177" s="140">
        <v>0.01248</v>
      </c>
      <c r="R177" s="140">
        <f>Q177*H177</f>
        <v>0.01248</v>
      </c>
      <c r="S177" s="140">
        <v>0</v>
      </c>
      <c r="T177" s="141">
        <f>S177*H177</f>
        <v>0</v>
      </c>
      <c r="AR177" s="142" t="s">
        <v>160</v>
      </c>
      <c r="AT177" s="142" t="s">
        <v>155</v>
      </c>
      <c r="AU177" s="142" t="s">
        <v>82</v>
      </c>
      <c r="AY177" s="16" t="s">
        <v>153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80</v>
      </c>
      <c r="BK177" s="143">
        <f>ROUND(I177*H177,2)</f>
        <v>0</v>
      </c>
      <c r="BL177" s="16" t="s">
        <v>160</v>
      </c>
      <c r="BM177" s="142" t="s">
        <v>981</v>
      </c>
    </row>
    <row r="178" spans="2:47" s="1" customFormat="1" ht="19.2">
      <c r="B178" s="28"/>
      <c r="D178" s="144" t="s">
        <v>162</v>
      </c>
      <c r="F178" s="145" t="s">
        <v>980</v>
      </c>
      <c r="L178" s="28"/>
      <c r="M178" s="146"/>
      <c r="T178" s="52"/>
      <c r="AT178" s="16" t="s">
        <v>162</v>
      </c>
      <c r="AU178" s="16" t="s">
        <v>82</v>
      </c>
    </row>
    <row r="179" spans="2:65" s="1" customFormat="1" ht="24.15" customHeight="1">
      <c r="B179" s="131"/>
      <c r="C179" s="159" t="s">
        <v>238</v>
      </c>
      <c r="D179" s="159" t="s">
        <v>190</v>
      </c>
      <c r="E179" s="160" t="s">
        <v>982</v>
      </c>
      <c r="F179" s="161" t="s">
        <v>983</v>
      </c>
      <c r="G179" s="162" t="s">
        <v>425</v>
      </c>
      <c r="H179" s="163">
        <v>1</v>
      </c>
      <c r="I179" s="164"/>
      <c r="J179" s="164">
        <f>ROUND(I179*H179,2)</f>
        <v>0</v>
      </c>
      <c r="K179" s="161" t="s">
        <v>159</v>
      </c>
      <c r="L179" s="165"/>
      <c r="M179" s="166" t="s">
        <v>1</v>
      </c>
      <c r="N179" s="167" t="s">
        <v>38</v>
      </c>
      <c r="O179" s="140">
        <v>0</v>
      </c>
      <c r="P179" s="140">
        <f>O179*H179</f>
        <v>0</v>
      </c>
      <c r="Q179" s="140">
        <v>0.548</v>
      </c>
      <c r="R179" s="140">
        <f>Q179*H179</f>
        <v>0.548</v>
      </c>
      <c r="S179" s="140">
        <v>0</v>
      </c>
      <c r="T179" s="141">
        <f>S179*H179</f>
        <v>0</v>
      </c>
      <c r="AR179" s="142" t="s">
        <v>189</v>
      </c>
      <c r="AT179" s="142" t="s">
        <v>190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160</v>
      </c>
      <c r="BM179" s="142" t="s">
        <v>984</v>
      </c>
    </row>
    <row r="180" spans="2:47" s="1" customFormat="1" ht="19.2">
      <c r="B180" s="28"/>
      <c r="D180" s="144" t="s">
        <v>162</v>
      </c>
      <c r="F180" s="145" t="s">
        <v>983</v>
      </c>
      <c r="L180" s="28"/>
      <c r="M180" s="146"/>
      <c r="T180" s="52"/>
      <c r="AT180" s="16" t="s">
        <v>162</v>
      </c>
      <c r="AU180" s="16" t="s">
        <v>82</v>
      </c>
    </row>
    <row r="181" spans="2:65" s="1" customFormat="1" ht="24.15" customHeight="1">
      <c r="B181" s="131"/>
      <c r="C181" s="132" t="s">
        <v>242</v>
      </c>
      <c r="D181" s="132" t="s">
        <v>155</v>
      </c>
      <c r="E181" s="133" t="s">
        <v>985</v>
      </c>
      <c r="F181" s="134" t="s">
        <v>986</v>
      </c>
      <c r="G181" s="135" t="s">
        <v>425</v>
      </c>
      <c r="H181" s="136">
        <v>1</v>
      </c>
      <c r="I181" s="137"/>
      <c r="J181" s="137">
        <f>ROUND(I181*H181,2)</f>
        <v>0</v>
      </c>
      <c r="K181" s="134" t="s">
        <v>159</v>
      </c>
      <c r="L181" s="28"/>
      <c r="M181" s="138" t="s">
        <v>1</v>
      </c>
      <c r="N181" s="139" t="s">
        <v>38</v>
      </c>
      <c r="O181" s="140">
        <v>2.08</v>
      </c>
      <c r="P181" s="140">
        <f>O181*H181</f>
        <v>2.08</v>
      </c>
      <c r="Q181" s="140">
        <v>0.02854</v>
      </c>
      <c r="R181" s="140">
        <f>Q181*H181</f>
        <v>0.02854</v>
      </c>
      <c r="S181" s="140">
        <v>0</v>
      </c>
      <c r="T181" s="141">
        <f>S181*H181</f>
        <v>0</v>
      </c>
      <c r="AR181" s="142" t="s">
        <v>160</v>
      </c>
      <c r="AT181" s="142" t="s">
        <v>155</v>
      </c>
      <c r="AU181" s="142" t="s">
        <v>82</v>
      </c>
      <c r="AY181" s="16" t="s">
        <v>153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80</v>
      </c>
      <c r="BK181" s="143">
        <f>ROUND(I181*H181,2)</f>
        <v>0</v>
      </c>
      <c r="BL181" s="16" t="s">
        <v>160</v>
      </c>
      <c r="BM181" s="142" t="s">
        <v>987</v>
      </c>
    </row>
    <row r="182" spans="2:47" s="1" customFormat="1" ht="19.2">
      <c r="B182" s="28"/>
      <c r="D182" s="144" t="s">
        <v>162</v>
      </c>
      <c r="F182" s="145" t="s">
        <v>986</v>
      </c>
      <c r="L182" s="28"/>
      <c r="M182" s="146"/>
      <c r="T182" s="52"/>
      <c r="AT182" s="16" t="s">
        <v>162</v>
      </c>
      <c r="AU182" s="16" t="s">
        <v>82</v>
      </c>
    </row>
    <row r="183" spans="2:65" s="1" customFormat="1" ht="21.75" customHeight="1">
      <c r="B183" s="131"/>
      <c r="C183" s="159" t="s">
        <v>7</v>
      </c>
      <c r="D183" s="159" t="s">
        <v>190</v>
      </c>
      <c r="E183" s="160" t="s">
        <v>988</v>
      </c>
      <c r="F183" s="161" t="s">
        <v>989</v>
      </c>
      <c r="G183" s="162" t="s">
        <v>425</v>
      </c>
      <c r="H183" s="163">
        <v>1</v>
      </c>
      <c r="I183" s="164"/>
      <c r="J183" s="164">
        <f>ROUND(I183*H183,2)</f>
        <v>0</v>
      </c>
      <c r="K183" s="161" t="s">
        <v>159</v>
      </c>
      <c r="L183" s="165"/>
      <c r="M183" s="166" t="s">
        <v>1</v>
      </c>
      <c r="N183" s="167" t="s">
        <v>38</v>
      </c>
      <c r="O183" s="140">
        <v>0</v>
      </c>
      <c r="P183" s="140">
        <f>O183*H183</f>
        <v>0</v>
      </c>
      <c r="Q183" s="140">
        <v>2.1</v>
      </c>
      <c r="R183" s="140">
        <f>Q183*H183</f>
        <v>2.1</v>
      </c>
      <c r="S183" s="140">
        <v>0</v>
      </c>
      <c r="T183" s="141">
        <f>S183*H183</f>
        <v>0</v>
      </c>
      <c r="AR183" s="142" t="s">
        <v>189</v>
      </c>
      <c r="AT183" s="142" t="s">
        <v>190</v>
      </c>
      <c r="AU183" s="142" t="s">
        <v>82</v>
      </c>
      <c r="AY183" s="16" t="s">
        <v>153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80</v>
      </c>
      <c r="BK183" s="143">
        <f>ROUND(I183*H183,2)</f>
        <v>0</v>
      </c>
      <c r="BL183" s="16" t="s">
        <v>160</v>
      </c>
      <c r="BM183" s="142" t="s">
        <v>990</v>
      </c>
    </row>
    <row r="184" spans="2:47" s="1" customFormat="1" ht="12">
      <c r="B184" s="28"/>
      <c r="D184" s="144" t="s">
        <v>162</v>
      </c>
      <c r="F184" s="145" t="s">
        <v>989</v>
      </c>
      <c r="L184" s="28"/>
      <c r="M184" s="146"/>
      <c r="T184" s="52"/>
      <c r="AT184" s="16" t="s">
        <v>162</v>
      </c>
      <c r="AU184" s="16" t="s">
        <v>82</v>
      </c>
    </row>
    <row r="185" spans="2:65" s="1" customFormat="1" ht="24.15" customHeight="1">
      <c r="B185" s="131"/>
      <c r="C185" s="132" t="s">
        <v>247</v>
      </c>
      <c r="D185" s="132" t="s">
        <v>155</v>
      </c>
      <c r="E185" s="133" t="s">
        <v>991</v>
      </c>
      <c r="F185" s="134" t="s">
        <v>992</v>
      </c>
      <c r="G185" s="135" t="s">
        <v>425</v>
      </c>
      <c r="H185" s="136">
        <v>3</v>
      </c>
      <c r="I185" s="137"/>
      <c r="J185" s="137">
        <f>ROUND(I185*H185,2)</f>
        <v>0</v>
      </c>
      <c r="K185" s="134" t="s">
        <v>159</v>
      </c>
      <c r="L185" s="28"/>
      <c r="M185" s="138" t="s">
        <v>1</v>
      </c>
      <c r="N185" s="139" t="s">
        <v>38</v>
      </c>
      <c r="O185" s="140">
        <v>4.108</v>
      </c>
      <c r="P185" s="140">
        <f>O185*H185</f>
        <v>12.323999999999998</v>
      </c>
      <c r="Q185" s="140">
        <v>0.04735</v>
      </c>
      <c r="R185" s="140">
        <f>Q185*H185</f>
        <v>0.14205</v>
      </c>
      <c r="S185" s="140">
        <v>0</v>
      </c>
      <c r="T185" s="141">
        <f>S185*H185</f>
        <v>0</v>
      </c>
      <c r="AR185" s="142" t="s">
        <v>160</v>
      </c>
      <c r="AT185" s="142" t="s">
        <v>155</v>
      </c>
      <c r="AU185" s="142" t="s">
        <v>82</v>
      </c>
      <c r="AY185" s="16" t="s">
        <v>153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80</v>
      </c>
      <c r="BK185" s="143">
        <f>ROUND(I185*H185,2)</f>
        <v>0</v>
      </c>
      <c r="BL185" s="16" t="s">
        <v>160</v>
      </c>
      <c r="BM185" s="142" t="s">
        <v>993</v>
      </c>
    </row>
    <row r="186" spans="2:47" s="1" customFormat="1" ht="28.8">
      <c r="B186" s="28"/>
      <c r="D186" s="144" t="s">
        <v>162</v>
      </c>
      <c r="F186" s="145" t="s">
        <v>994</v>
      </c>
      <c r="L186" s="28"/>
      <c r="M186" s="146"/>
      <c r="T186" s="52"/>
      <c r="AT186" s="16" t="s">
        <v>162</v>
      </c>
      <c r="AU186" s="16" t="s">
        <v>82</v>
      </c>
    </row>
    <row r="187" spans="2:65" s="1" customFormat="1" ht="33" customHeight="1">
      <c r="B187" s="131"/>
      <c r="C187" s="132" t="s">
        <v>251</v>
      </c>
      <c r="D187" s="132" t="s">
        <v>155</v>
      </c>
      <c r="E187" s="133" t="s">
        <v>995</v>
      </c>
      <c r="F187" s="134" t="s">
        <v>996</v>
      </c>
      <c r="G187" s="135" t="s">
        <v>425</v>
      </c>
      <c r="H187" s="136">
        <v>2</v>
      </c>
      <c r="I187" s="137"/>
      <c r="J187" s="137">
        <f>ROUND(I187*H187,2)</f>
        <v>0</v>
      </c>
      <c r="K187" s="134" t="s">
        <v>159</v>
      </c>
      <c r="L187" s="28"/>
      <c r="M187" s="138" t="s">
        <v>1</v>
      </c>
      <c r="N187" s="139" t="s">
        <v>38</v>
      </c>
      <c r="O187" s="140">
        <v>0.333</v>
      </c>
      <c r="P187" s="140">
        <f>O187*H187</f>
        <v>0.666</v>
      </c>
      <c r="Q187" s="140">
        <v>0.05454</v>
      </c>
      <c r="R187" s="140">
        <f>Q187*H187</f>
        <v>0.10908</v>
      </c>
      <c r="S187" s="140">
        <v>0</v>
      </c>
      <c r="T187" s="141">
        <f>S187*H187</f>
        <v>0</v>
      </c>
      <c r="AR187" s="142" t="s">
        <v>160</v>
      </c>
      <c r="AT187" s="142" t="s">
        <v>155</v>
      </c>
      <c r="AU187" s="142" t="s">
        <v>82</v>
      </c>
      <c r="AY187" s="16" t="s">
        <v>153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80</v>
      </c>
      <c r="BK187" s="143">
        <f>ROUND(I187*H187,2)</f>
        <v>0</v>
      </c>
      <c r="BL187" s="16" t="s">
        <v>160</v>
      </c>
      <c r="BM187" s="142" t="s">
        <v>997</v>
      </c>
    </row>
    <row r="188" spans="2:47" s="1" customFormat="1" ht="28.8">
      <c r="B188" s="28"/>
      <c r="D188" s="144" t="s">
        <v>162</v>
      </c>
      <c r="F188" s="145" t="s">
        <v>998</v>
      </c>
      <c r="L188" s="28"/>
      <c r="M188" s="146"/>
      <c r="T188" s="52"/>
      <c r="AT188" s="16" t="s">
        <v>162</v>
      </c>
      <c r="AU188" s="16" t="s">
        <v>82</v>
      </c>
    </row>
    <row r="189" spans="2:65" s="1" customFormat="1" ht="33" customHeight="1">
      <c r="B189" s="131"/>
      <c r="C189" s="132" t="s">
        <v>255</v>
      </c>
      <c r="D189" s="132" t="s">
        <v>155</v>
      </c>
      <c r="E189" s="133" t="s">
        <v>999</v>
      </c>
      <c r="F189" s="134" t="s">
        <v>1000</v>
      </c>
      <c r="G189" s="135" t="s">
        <v>425</v>
      </c>
      <c r="H189" s="136">
        <v>1</v>
      </c>
      <c r="I189" s="137"/>
      <c r="J189" s="137">
        <f>ROUND(I189*H189,2)</f>
        <v>0</v>
      </c>
      <c r="K189" s="134" t="s">
        <v>159</v>
      </c>
      <c r="L189" s="28"/>
      <c r="M189" s="138" t="s">
        <v>1</v>
      </c>
      <c r="N189" s="139" t="s">
        <v>38</v>
      </c>
      <c r="O189" s="140">
        <v>0.333</v>
      </c>
      <c r="P189" s="140">
        <f>O189*H189</f>
        <v>0.333</v>
      </c>
      <c r="Q189" s="140">
        <v>0.05414</v>
      </c>
      <c r="R189" s="140">
        <f>Q189*H189</f>
        <v>0.05414</v>
      </c>
      <c r="S189" s="140">
        <v>0</v>
      </c>
      <c r="T189" s="141">
        <f>S189*H189</f>
        <v>0</v>
      </c>
      <c r="AR189" s="142" t="s">
        <v>160</v>
      </c>
      <c r="AT189" s="142" t="s">
        <v>155</v>
      </c>
      <c r="AU189" s="142" t="s">
        <v>82</v>
      </c>
      <c r="AY189" s="16" t="s">
        <v>153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80</v>
      </c>
      <c r="BK189" s="143">
        <f>ROUND(I189*H189,2)</f>
        <v>0</v>
      </c>
      <c r="BL189" s="16" t="s">
        <v>160</v>
      </c>
      <c r="BM189" s="142" t="s">
        <v>1001</v>
      </c>
    </row>
    <row r="190" spans="2:47" s="1" customFormat="1" ht="19.2">
      <c r="B190" s="28"/>
      <c r="D190" s="144" t="s">
        <v>162</v>
      </c>
      <c r="F190" s="145" t="s">
        <v>1002</v>
      </c>
      <c r="L190" s="28"/>
      <c r="M190" s="146"/>
      <c r="T190" s="52"/>
      <c r="AT190" s="16" t="s">
        <v>162</v>
      </c>
      <c r="AU190" s="16" t="s">
        <v>82</v>
      </c>
    </row>
    <row r="191" spans="2:65" s="1" customFormat="1" ht="21.75" customHeight="1">
      <c r="B191" s="131"/>
      <c r="C191" s="132" t="s">
        <v>259</v>
      </c>
      <c r="D191" s="132" t="s">
        <v>155</v>
      </c>
      <c r="E191" s="133" t="s">
        <v>1003</v>
      </c>
      <c r="F191" s="134" t="s">
        <v>1004</v>
      </c>
      <c r="G191" s="135" t="s">
        <v>425</v>
      </c>
      <c r="H191" s="136">
        <v>2</v>
      </c>
      <c r="I191" s="137"/>
      <c r="J191" s="137">
        <f>ROUND(I191*H191,2)</f>
        <v>0</v>
      </c>
      <c r="K191" s="134" t="s">
        <v>1</v>
      </c>
      <c r="L191" s="28"/>
      <c r="M191" s="138" t="s">
        <v>1</v>
      </c>
      <c r="N191" s="139" t="s">
        <v>38</v>
      </c>
      <c r="O191" s="140">
        <v>2.11</v>
      </c>
      <c r="P191" s="140">
        <f>O191*H191</f>
        <v>4.22</v>
      </c>
      <c r="Q191" s="140">
        <v>0.12422</v>
      </c>
      <c r="R191" s="140">
        <f>Q191*H191</f>
        <v>0.24844</v>
      </c>
      <c r="S191" s="140">
        <v>0</v>
      </c>
      <c r="T191" s="141">
        <f>S191*H191</f>
        <v>0</v>
      </c>
      <c r="AR191" s="142" t="s">
        <v>160</v>
      </c>
      <c r="AT191" s="142" t="s">
        <v>155</v>
      </c>
      <c r="AU191" s="142" t="s">
        <v>82</v>
      </c>
      <c r="AY191" s="16" t="s">
        <v>153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80</v>
      </c>
      <c r="BK191" s="143">
        <f>ROUND(I191*H191,2)</f>
        <v>0</v>
      </c>
      <c r="BL191" s="16" t="s">
        <v>160</v>
      </c>
      <c r="BM191" s="142" t="s">
        <v>1005</v>
      </c>
    </row>
    <row r="192" spans="2:47" s="1" customFormat="1" ht="12">
      <c r="B192" s="28"/>
      <c r="D192" s="144" t="s">
        <v>162</v>
      </c>
      <c r="F192" s="145" t="s">
        <v>1004</v>
      </c>
      <c r="L192" s="28"/>
      <c r="M192" s="146"/>
      <c r="T192" s="52"/>
      <c r="AT192" s="16" t="s">
        <v>162</v>
      </c>
      <c r="AU192" s="16" t="s">
        <v>82</v>
      </c>
    </row>
    <row r="193" spans="2:65" s="1" customFormat="1" ht="21.75" customHeight="1">
      <c r="B193" s="131"/>
      <c r="C193" s="159" t="s">
        <v>263</v>
      </c>
      <c r="D193" s="159" t="s">
        <v>190</v>
      </c>
      <c r="E193" s="160" t="s">
        <v>1006</v>
      </c>
      <c r="F193" s="161" t="s">
        <v>1007</v>
      </c>
      <c r="G193" s="162" t="s">
        <v>425</v>
      </c>
      <c r="H193" s="163">
        <v>1</v>
      </c>
      <c r="I193" s="164"/>
      <c r="J193" s="164">
        <f>ROUND(I193*H193,2)</f>
        <v>0</v>
      </c>
      <c r="K193" s="161" t="s">
        <v>1</v>
      </c>
      <c r="L193" s="165"/>
      <c r="M193" s="166" t="s">
        <v>1</v>
      </c>
      <c r="N193" s="167" t="s">
        <v>38</v>
      </c>
      <c r="O193" s="140">
        <v>0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189</v>
      </c>
      <c r="AT193" s="142" t="s">
        <v>190</v>
      </c>
      <c r="AU193" s="142" t="s">
        <v>82</v>
      </c>
      <c r="AY193" s="16" t="s">
        <v>153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80</v>
      </c>
      <c r="BK193" s="143">
        <f>ROUND(I193*H193,2)</f>
        <v>0</v>
      </c>
      <c r="BL193" s="16" t="s">
        <v>160</v>
      </c>
      <c r="BM193" s="142" t="s">
        <v>1008</v>
      </c>
    </row>
    <row r="194" spans="2:47" s="1" customFormat="1" ht="12">
      <c r="B194" s="28"/>
      <c r="D194" s="144" t="s">
        <v>162</v>
      </c>
      <c r="F194" s="145" t="s">
        <v>1007</v>
      </c>
      <c r="L194" s="28"/>
      <c r="M194" s="146"/>
      <c r="T194" s="52"/>
      <c r="AT194" s="16" t="s">
        <v>162</v>
      </c>
      <c r="AU194" s="16" t="s">
        <v>82</v>
      </c>
    </row>
    <row r="195" spans="2:65" s="1" customFormat="1" ht="24.15" customHeight="1">
      <c r="B195" s="131"/>
      <c r="C195" s="132" t="s">
        <v>267</v>
      </c>
      <c r="D195" s="132" t="s">
        <v>155</v>
      </c>
      <c r="E195" s="133" t="s">
        <v>1009</v>
      </c>
      <c r="F195" s="134" t="s">
        <v>1010</v>
      </c>
      <c r="G195" s="135" t="s">
        <v>425</v>
      </c>
      <c r="H195" s="136">
        <v>1</v>
      </c>
      <c r="I195" s="137"/>
      <c r="J195" s="137">
        <f>ROUND(I195*H195,2)</f>
        <v>0</v>
      </c>
      <c r="K195" s="134" t="s">
        <v>159</v>
      </c>
      <c r="L195" s="28"/>
      <c r="M195" s="138" t="s">
        <v>1</v>
      </c>
      <c r="N195" s="139" t="s">
        <v>38</v>
      </c>
      <c r="O195" s="140">
        <v>1.694</v>
      </c>
      <c r="P195" s="140">
        <f>O195*H195</f>
        <v>1.694</v>
      </c>
      <c r="Q195" s="140">
        <v>0.21734</v>
      </c>
      <c r="R195" s="140">
        <f>Q195*H195</f>
        <v>0.21734</v>
      </c>
      <c r="S195" s="140">
        <v>0</v>
      </c>
      <c r="T195" s="141">
        <f>S195*H195</f>
        <v>0</v>
      </c>
      <c r="AR195" s="142" t="s">
        <v>160</v>
      </c>
      <c r="AT195" s="142" t="s">
        <v>155</v>
      </c>
      <c r="AU195" s="142" t="s">
        <v>82</v>
      </c>
      <c r="AY195" s="16" t="s">
        <v>153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6" t="s">
        <v>80</v>
      </c>
      <c r="BK195" s="143">
        <f>ROUND(I195*H195,2)</f>
        <v>0</v>
      </c>
      <c r="BL195" s="16" t="s">
        <v>160</v>
      </c>
      <c r="BM195" s="142" t="s">
        <v>1011</v>
      </c>
    </row>
    <row r="196" spans="2:47" s="1" customFormat="1" ht="19.2">
      <c r="B196" s="28"/>
      <c r="D196" s="144" t="s">
        <v>162</v>
      </c>
      <c r="F196" s="145" t="s">
        <v>1012</v>
      </c>
      <c r="L196" s="28"/>
      <c r="M196" s="146"/>
      <c r="T196" s="52"/>
      <c r="AT196" s="16" t="s">
        <v>162</v>
      </c>
      <c r="AU196" s="16" t="s">
        <v>82</v>
      </c>
    </row>
    <row r="197" spans="2:65" s="1" customFormat="1" ht="24.15" customHeight="1">
      <c r="B197" s="131"/>
      <c r="C197" s="159" t="s">
        <v>271</v>
      </c>
      <c r="D197" s="159" t="s">
        <v>190</v>
      </c>
      <c r="E197" s="160" t="s">
        <v>1013</v>
      </c>
      <c r="F197" s="161" t="s">
        <v>1014</v>
      </c>
      <c r="G197" s="162" t="s">
        <v>425</v>
      </c>
      <c r="H197" s="163">
        <v>1</v>
      </c>
      <c r="I197" s="164"/>
      <c r="J197" s="164">
        <f>ROUND(I197*H197,2)</f>
        <v>0</v>
      </c>
      <c r="K197" s="161" t="s">
        <v>159</v>
      </c>
      <c r="L197" s="165"/>
      <c r="M197" s="166" t="s">
        <v>1</v>
      </c>
      <c r="N197" s="167" t="s">
        <v>38</v>
      </c>
      <c r="O197" s="140">
        <v>0</v>
      </c>
      <c r="P197" s="140">
        <f>O197*H197</f>
        <v>0</v>
      </c>
      <c r="Q197" s="140">
        <v>0.156</v>
      </c>
      <c r="R197" s="140">
        <f>Q197*H197</f>
        <v>0.156</v>
      </c>
      <c r="S197" s="140">
        <v>0</v>
      </c>
      <c r="T197" s="141">
        <f>S197*H197</f>
        <v>0</v>
      </c>
      <c r="AR197" s="142" t="s">
        <v>189</v>
      </c>
      <c r="AT197" s="142" t="s">
        <v>190</v>
      </c>
      <c r="AU197" s="142" t="s">
        <v>82</v>
      </c>
      <c r="AY197" s="16" t="s">
        <v>153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80</v>
      </c>
      <c r="BK197" s="143">
        <f>ROUND(I197*H197,2)</f>
        <v>0</v>
      </c>
      <c r="BL197" s="16" t="s">
        <v>160</v>
      </c>
      <c r="BM197" s="142" t="s">
        <v>1015</v>
      </c>
    </row>
    <row r="198" spans="2:47" s="1" customFormat="1" ht="19.2">
      <c r="B198" s="28"/>
      <c r="D198" s="144" t="s">
        <v>162</v>
      </c>
      <c r="F198" s="145" t="s">
        <v>1014</v>
      </c>
      <c r="L198" s="28"/>
      <c r="M198" s="146"/>
      <c r="T198" s="52"/>
      <c r="AT198" s="16" t="s">
        <v>162</v>
      </c>
      <c r="AU198" s="16" t="s">
        <v>82</v>
      </c>
    </row>
    <row r="199" spans="2:65" s="1" customFormat="1" ht="21.75" customHeight="1">
      <c r="B199" s="131"/>
      <c r="C199" s="132" t="s">
        <v>277</v>
      </c>
      <c r="D199" s="132" t="s">
        <v>155</v>
      </c>
      <c r="E199" s="133" t="s">
        <v>1016</v>
      </c>
      <c r="F199" s="134" t="s">
        <v>1017</v>
      </c>
      <c r="G199" s="135" t="s">
        <v>176</v>
      </c>
      <c r="H199" s="136">
        <v>103.85</v>
      </c>
      <c r="I199" s="137"/>
      <c r="J199" s="137">
        <f>ROUND(I199*H199,2)</f>
        <v>0</v>
      </c>
      <c r="K199" s="134" t="s">
        <v>159</v>
      </c>
      <c r="L199" s="28"/>
      <c r="M199" s="138" t="s">
        <v>1</v>
      </c>
      <c r="N199" s="139" t="s">
        <v>38</v>
      </c>
      <c r="O199" s="140">
        <v>0.025</v>
      </c>
      <c r="P199" s="140">
        <f>O199*H199</f>
        <v>2.59625</v>
      </c>
      <c r="Q199" s="140">
        <v>9E-05</v>
      </c>
      <c r="R199" s="140">
        <f>Q199*H199</f>
        <v>0.0093465</v>
      </c>
      <c r="S199" s="140">
        <v>0</v>
      </c>
      <c r="T199" s="141">
        <f>S199*H199</f>
        <v>0</v>
      </c>
      <c r="AR199" s="142" t="s">
        <v>160</v>
      </c>
      <c r="AT199" s="142" t="s">
        <v>155</v>
      </c>
      <c r="AU199" s="142" t="s">
        <v>82</v>
      </c>
      <c r="AY199" s="16" t="s">
        <v>153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80</v>
      </c>
      <c r="BK199" s="143">
        <f>ROUND(I199*H199,2)</f>
        <v>0</v>
      </c>
      <c r="BL199" s="16" t="s">
        <v>160</v>
      </c>
      <c r="BM199" s="142" t="s">
        <v>1018</v>
      </c>
    </row>
    <row r="200" spans="2:47" s="1" customFormat="1" ht="12">
      <c r="B200" s="28"/>
      <c r="D200" s="144" t="s">
        <v>162</v>
      </c>
      <c r="F200" s="145" t="s">
        <v>1019</v>
      </c>
      <c r="L200" s="28"/>
      <c r="M200" s="146"/>
      <c r="T200" s="52"/>
      <c r="AT200" s="16" t="s">
        <v>162</v>
      </c>
      <c r="AU200" s="16" t="s">
        <v>82</v>
      </c>
    </row>
    <row r="201" spans="2:63" s="11" customFormat="1" ht="22.8" customHeight="1">
      <c r="B201" s="120"/>
      <c r="D201" s="121" t="s">
        <v>72</v>
      </c>
      <c r="E201" s="129" t="s">
        <v>194</v>
      </c>
      <c r="F201" s="129" t="s">
        <v>276</v>
      </c>
      <c r="J201" s="130">
        <f>BK201</f>
        <v>0</v>
      </c>
      <c r="L201" s="120"/>
      <c r="M201" s="124"/>
      <c r="P201" s="125">
        <f>SUM(P202:P203)</f>
        <v>9.870000000000001</v>
      </c>
      <c r="R201" s="125">
        <f>SUM(R202:R203)</f>
        <v>0</v>
      </c>
      <c r="T201" s="126">
        <f>SUM(T202:T203)</f>
        <v>0</v>
      </c>
      <c r="AR201" s="121" t="s">
        <v>80</v>
      </c>
      <c r="AT201" s="127" t="s">
        <v>72</v>
      </c>
      <c r="AU201" s="127" t="s">
        <v>80</v>
      </c>
      <c r="AY201" s="121" t="s">
        <v>153</v>
      </c>
      <c r="BK201" s="128">
        <f>SUM(BK202:BK203)</f>
        <v>0</v>
      </c>
    </row>
    <row r="202" spans="2:65" s="1" customFormat="1" ht="33" customHeight="1">
      <c r="B202" s="131"/>
      <c r="C202" s="132" t="s">
        <v>279</v>
      </c>
      <c r="D202" s="132" t="s">
        <v>155</v>
      </c>
      <c r="E202" s="133" t="s">
        <v>1020</v>
      </c>
      <c r="F202" s="134" t="s">
        <v>1021</v>
      </c>
      <c r="G202" s="135" t="s">
        <v>158</v>
      </c>
      <c r="H202" s="136">
        <v>30</v>
      </c>
      <c r="I202" s="137"/>
      <c r="J202" s="137">
        <f>ROUND(I202*H202,2)</f>
        <v>0</v>
      </c>
      <c r="K202" s="134" t="s">
        <v>159</v>
      </c>
      <c r="L202" s="28"/>
      <c r="M202" s="138" t="s">
        <v>1</v>
      </c>
      <c r="N202" s="139" t="s">
        <v>38</v>
      </c>
      <c r="O202" s="140">
        <v>0.329</v>
      </c>
      <c r="P202" s="140">
        <f>O202*H202</f>
        <v>9.870000000000001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160</v>
      </c>
      <c r="AT202" s="142" t="s">
        <v>155</v>
      </c>
      <c r="AU202" s="142" t="s">
        <v>82</v>
      </c>
      <c r="AY202" s="16" t="s">
        <v>153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6" t="s">
        <v>80</v>
      </c>
      <c r="BK202" s="143">
        <f>ROUND(I202*H202,2)</f>
        <v>0</v>
      </c>
      <c r="BL202" s="16" t="s">
        <v>160</v>
      </c>
      <c r="BM202" s="142" t="s">
        <v>1022</v>
      </c>
    </row>
    <row r="203" spans="2:47" s="1" customFormat="1" ht="48">
      <c r="B203" s="28"/>
      <c r="D203" s="144" t="s">
        <v>162</v>
      </c>
      <c r="F203" s="145" t="s">
        <v>1023</v>
      </c>
      <c r="L203" s="28"/>
      <c r="M203" s="146"/>
      <c r="T203" s="52"/>
      <c r="AT203" s="16" t="s">
        <v>162</v>
      </c>
      <c r="AU203" s="16" t="s">
        <v>82</v>
      </c>
    </row>
    <row r="204" spans="2:63" s="11" customFormat="1" ht="22.8" customHeight="1">
      <c r="B204" s="120"/>
      <c r="D204" s="121" t="s">
        <v>72</v>
      </c>
      <c r="E204" s="129" t="s">
        <v>319</v>
      </c>
      <c r="F204" s="129" t="s">
        <v>320</v>
      </c>
      <c r="J204" s="130">
        <f>BK204</f>
        <v>0</v>
      </c>
      <c r="L204" s="120"/>
      <c r="M204" s="124"/>
      <c r="P204" s="125">
        <f>SUM(P205:P206)</f>
        <v>263.22836</v>
      </c>
      <c r="R204" s="125">
        <f>SUM(R205:R206)</f>
        <v>0</v>
      </c>
      <c r="T204" s="126">
        <f>SUM(T205:T206)</f>
        <v>0</v>
      </c>
      <c r="AR204" s="121" t="s">
        <v>80</v>
      </c>
      <c r="AT204" s="127" t="s">
        <v>72</v>
      </c>
      <c r="AU204" s="127" t="s">
        <v>80</v>
      </c>
      <c r="AY204" s="121" t="s">
        <v>153</v>
      </c>
      <c r="BK204" s="128">
        <f>SUM(BK205:BK206)</f>
        <v>0</v>
      </c>
    </row>
    <row r="205" spans="2:65" s="1" customFormat="1" ht="24.15" customHeight="1">
      <c r="B205" s="131"/>
      <c r="C205" s="132" t="s">
        <v>283</v>
      </c>
      <c r="D205" s="132" t="s">
        <v>155</v>
      </c>
      <c r="E205" s="133" t="s">
        <v>1024</v>
      </c>
      <c r="F205" s="134" t="s">
        <v>1025</v>
      </c>
      <c r="G205" s="135" t="s">
        <v>305</v>
      </c>
      <c r="H205" s="136">
        <v>177.857</v>
      </c>
      <c r="I205" s="137"/>
      <c r="J205" s="137">
        <f>ROUND(I205*H205,2)</f>
        <v>0</v>
      </c>
      <c r="K205" s="134" t="s">
        <v>159</v>
      </c>
      <c r="L205" s="28"/>
      <c r="M205" s="138" t="s">
        <v>1</v>
      </c>
      <c r="N205" s="139" t="s">
        <v>38</v>
      </c>
      <c r="O205" s="140">
        <v>1.48</v>
      </c>
      <c r="P205" s="140">
        <f>O205*H205</f>
        <v>263.22836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42" t="s">
        <v>160</v>
      </c>
      <c r="AT205" s="142" t="s">
        <v>155</v>
      </c>
      <c r="AU205" s="142" t="s">
        <v>82</v>
      </c>
      <c r="AY205" s="16" t="s">
        <v>153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6" t="s">
        <v>80</v>
      </c>
      <c r="BK205" s="143">
        <f>ROUND(I205*H205,2)</f>
        <v>0</v>
      </c>
      <c r="BL205" s="16" t="s">
        <v>160</v>
      </c>
      <c r="BM205" s="142" t="s">
        <v>1026</v>
      </c>
    </row>
    <row r="206" spans="2:47" s="1" customFormat="1" ht="28.8">
      <c r="B206" s="28"/>
      <c r="D206" s="144" t="s">
        <v>162</v>
      </c>
      <c r="F206" s="145" t="s">
        <v>1027</v>
      </c>
      <c r="L206" s="28"/>
      <c r="M206" s="173"/>
      <c r="N206" s="174"/>
      <c r="O206" s="174"/>
      <c r="P206" s="174"/>
      <c r="Q206" s="174"/>
      <c r="R206" s="174"/>
      <c r="S206" s="174"/>
      <c r="T206" s="175"/>
      <c r="AT206" s="16" t="s">
        <v>162</v>
      </c>
      <c r="AU206" s="16" t="s">
        <v>82</v>
      </c>
    </row>
    <row r="207" spans="2:12" s="1" customFormat="1" ht="6.9" customHeight="1">
      <c r="B207" s="40"/>
      <c r="C207" s="41"/>
      <c r="D207" s="41"/>
      <c r="E207" s="41"/>
      <c r="F207" s="41"/>
      <c r="G207" s="41"/>
      <c r="H207" s="41"/>
      <c r="I207" s="41"/>
      <c r="J207" s="41"/>
      <c r="K207" s="41"/>
      <c r="L207" s="28"/>
    </row>
  </sheetData>
  <autoFilter ref="C126:K206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88"/>
  <sheetViews>
    <sheetView showGridLines="0" workbookViewId="0" topLeftCell="A103">
      <selection activeCell="I131" sqref="I131:I18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120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911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1028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ROUND(J128,2)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ROUND((SUM(BE128:BE187)),2)</f>
        <v>0</v>
      </c>
      <c r="I35" s="92">
        <v>0.21</v>
      </c>
      <c r="J35" s="82">
        <f>ROUND(((SUM(BE128:BE187))*I35),2)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ROUND((SUM(BF128:BF187)),2)</f>
        <v>0</v>
      </c>
      <c r="I36" s="92">
        <v>0.15</v>
      </c>
      <c r="J36" s="82">
        <f>ROUND(((SUM(BF128:BF187))*I36),2)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ROUND((SUM(BG128:BG187)),2)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ROUND((SUM(BH128:BH187)),2)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ROUND((SUM(BI128:BI187)),2)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911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D02 - SO 06 Sanace zdiva sladovny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J128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5" customHeight="1">
      <c r="B100" s="108"/>
      <c r="D100" s="109" t="s">
        <v>326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12" s="9" customFormat="1" ht="19.95" customHeight="1">
      <c r="B101" s="108"/>
      <c r="D101" s="109" t="s">
        <v>1029</v>
      </c>
      <c r="E101" s="110"/>
      <c r="F101" s="110"/>
      <c r="G101" s="110"/>
      <c r="H101" s="110"/>
      <c r="I101" s="110"/>
      <c r="J101" s="111">
        <f>J134</f>
        <v>0</v>
      </c>
      <c r="L101" s="108"/>
    </row>
    <row r="102" spans="2:12" s="9" customFormat="1" ht="19.95" customHeight="1">
      <c r="B102" s="108"/>
      <c r="D102" s="109" t="s">
        <v>135</v>
      </c>
      <c r="E102" s="110"/>
      <c r="F102" s="110"/>
      <c r="G102" s="110"/>
      <c r="H102" s="110"/>
      <c r="I102" s="110"/>
      <c r="J102" s="111">
        <f>J142</f>
        <v>0</v>
      </c>
      <c r="L102" s="108"/>
    </row>
    <row r="103" spans="2:12" s="9" customFormat="1" ht="19.95" customHeight="1">
      <c r="B103" s="108"/>
      <c r="D103" s="109" t="s">
        <v>136</v>
      </c>
      <c r="E103" s="110"/>
      <c r="F103" s="110"/>
      <c r="G103" s="110"/>
      <c r="H103" s="110"/>
      <c r="I103" s="110"/>
      <c r="J103" s="111">
        <f>J152</f>
        <v>0</v>
      </c>
      <c r="L103" s="108"/>
    </row>
    <row r="104" spans="2:12" s="8" customFormat="1" ht="24.9" customHeight="1">
      <c r="B104" s="104"/>
      <c r="D104" s="105" t="s">
        <v>327</v>
      </c>
      <c r="E104" s="106"/>
      <c r="F104" s="106"/>
      <c r="G104" s="106"/>
      <c r="H104" s="106"/>
      <c r="I104" s="106"/>
      <c r="J104" s="107">
        <f>J162</f>
        <v>0</v>
      </c>
      <c r="L104" s="104"/>
    </row>
    <row r="105" spans="2:12" s="9" customFormat="1" ht="19.95" customHeight="1">
      <c r="B105" s="108"/>
      <c r="D105" s="109" t="s">
        <v>328</v>
      </c>
      <c r="E105" s="110"/>
      <c r="F105" s="110"/>
      <c r="G105" s="110"/>
      <c r="H105" s="110"/>
      <c r="I105" s="110"/>
      <c r="J105" s="111">
        <f>J163</f>
        <v>0</v>
      </c>
      <c r="L105" s="108"/>
    </row>
    <row r="106" spans="2:12" s="9" customFormat="1" ht="19.95" customHeight="1">
      <c r="B106" s="108"/>
      <c r="D106" s="109" t="s">
        <v>1030</v>
      </c>
      <c r="E106" s="110"/>
      <c r="F106" s="110"/>
      <c r="G106" s="110"/>
      <c r="H106" s="110"/>
      <c r="I106" s="110"/>
      <c r="J106" s="111">
        <f>J181</f>
        <v>0</v>
      </c>
      <c r="L106" s="108"/>
    </row>
    <row r="107" spans="2:12" s="1" customFormat="1" ht="21.75" customHeight="1">
      <c r="B107" s="28"/>
      <c r="L107" s="28"/>
    </row>
    <row r="108" spans="2:12" s="1" customFormat="1" ht="6.9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" customHeight="1">
      <c r="B113" s="28"/>
      <c r="C113" s="20" t="s">
        <v>138</v>
      </c>
      <c r="L113" s="28"/>
    </row>
    <row r="114" spans="2:12" s="1" customFormat="1" ht="6.9" customHeight="1">
      <c r="B114" s="28"/>
      <c r="L114" s="28"/>
    </row>
    <row r="115" spans="2:12" s="1" customFormat="1" ht="12" customHeight="1">
      <c r="B115" s="28"/>
      <c r="C115" s="25" t="s">
        <v>14</v>
      </c>
      <c r="L115" s="28"/>
    </row>
    <row r="116" spans="2:12" s="1" customFormat="1" ht="16.5" customHeight="1">
      <c r="B116" s="28"/>
      <c r="E116" s="236" t="str">
        <f>E7</f>
        <v>Zajištění bezpečnosti v Zámecké ul.</v>
      </c>
      <c r="F116" s="237"/>
      <c r="G116" s="237"/>
      <c r="H116" s="237"/>
      <c r="L116" s="28"/>
    </row>
    <row r="117" spans="2:12" ht="12" customHeight="1">
      <c r="B117" s="19"/>
      <c r="C117" s="25" t="s">
        <v>122</v>
      </c>
      <c r="L117" s="19"/>
    </row>
    <row r="118" spans="2:12" s="1" customFormat="1" ht="16.5" customHeight="1">
      <c r="B118" s="28"/>
      <c r="E118" s="236" t="s">
        <v>911</v>
      </c>
      <c r="F118" s="235"/>
      <c r="G118" s="235"/>
      <c r="H118" s="235"/>
      <c r="L118" s="28"/>
    </row>
    <row r="119" spans="2:12" s="1" customFormat="1" ht="12" customHeight="1">
      <c r="B119" s="28"/>
      <c r="C119" s="25" t="s">
        <v>124</v>
      </c>
      <c r="L119" s="28"/>
    </row>
    <row r="120" spans="2:12" s="1" customFormat="1" ht="16.5" customHeight="1">
      <c r="B120" s="28"/>
      <c r="E120" s="198" t="str">
        <f>E11</f>
        <v>D02 - SO 06 Sanace zdiva sladovny</v>
      </c>
      <c r="F120" s="235"/>
      <c r="G120" s="235"/>
      <c r="H120" s="235"/>
      <c r="L120" s="28"/>
    </row>
    <row r="121" spans="2:12" s="1" customFormat="1" ht="6.9" customHeight="1">
      <c r="B121" s="28"/>
      <c r="L121" s="28"/>
    </row>
    <row r="122" spans="2:12" s="1" customFormat="1" ht="12" customHeight="1">
      <c r="B122" s="28"/>
      <c r="C122" s="25" t="s">
        <v>18</v>
      </c>
      <c r="F122" s="23" t="str">
        <f>F14</f>
        <v>Šluknov</v>
      </c>
      <c r="I122" s="25" t="s">
        <v>20</v>
      </c>
      <c r="J122" s="48" t="str">
        <f>IF(J14="","",J14)</f>
        <v>27. 2. 2023</v>
      </c>
      <c r="L122" s="28"/>
    </row>
    <row r="123" spans="2:12" s="1" customFormat="1" ht="6.9" customHeight="1">
      <c r="B123" s="28"/>
      <c r="L123" s="28"/>
    </row>
    <row r="124" spans="2:12" s="1" customFormat="1" ht="15.15" customHeight="1">
      <c r="B124" s="28"/>
      <c r="C124" s="25" t="s">
        <v>22</v>
      </c>
      <c r="F124" s="23" t="str">
        <f>E17</f>
        <v>Město Šluknov</v>
      </c>
      <c r="I124" s="25" t="s">
        <v>28</v>
      </c>
      <c r="J124" s="26" t="str">
        <f>E23</f>
        <v xml:space="preserve"> </v>
      </c>
      <c r="L124" s="28"/>
    </row>
    <row r="125" spans="2:12" s="1" customFormat="1" ht="15.15" customHeight="1">
      <c r="B125" s="28"/>
      <c r="C125" s="25" t="s">
        <v>26</v>
      </c>
      <c r="F125" s="23" t="str">
        <f>IF(E20="","",E20)</f>
        <v xml:space="preserve"> </v>
      </c>
      <c r="I125" s="25" t="s">
        <v>30</v>
      </c>
      <c r="J125" s="26" t="str">
        <f>E26</f>
        <v>J. Nešněra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12"/>
      <c r="C127" s="113" t="s">
        <v>139</v>
      </c>
      <c r="D127" s="114" t="s">
        <v>58</v>
      </c>
      <c r="E127" s="114" t="s">
        <v>54</v>
      </c>
      <c r="F127" s="114" t="s">
        <v>55</v>
      </c>
      <c r="G127" s="114" t="s">
        <v>140</v>
      </c>
      <c r="H127" s="114" t="s">
        <v>141</v>
      </c>
      <c r="I127" s="114" t="s">
        <v>142</v>
      </c>
      <c r="J127" s="114" t="s">
        <v>128</v>
      </c>
      <c r="K127" s="115" t="s">
        <v>143</v>
      </c>
      <c r="L127" s="112"/>
      <c r="M127" s="55" t="s">
        <v>1</v>
      </c>
      <c r="N127" s="56" t="s">
        <v>37</v>
      </c>
      <c r="O127" s="56" t="s">
        <v>144</v>
      </c>
      <c r="P127" s="56" t="s">
        <v>145</v>
      </c>
      <c r="Q127" s="56" t="s">
        <v>146</v>
      </c>
      <c r="R127" s="56" t="s">
        <v>147</v>
      </c>
      <c r="S127" s="56" t="s">
        <v>148</v>
      </c>
      <c r="T127" s="57" t="s">
        <v>149</v>
      </c>
    </row>
    <row r="128" spans="2:63" s="1" customFormat="1" ht="22.8" customHeight="1">
      <c r="B128" s="28"/>
      <c r="C128" s="60" t="s">
        <v>150</v>
      </c>
      <c r="J128" s="116">
        <f>BK128</f>
        <v>0</v>
      </c>
      <c r="L128" s="28"/>
      <c r="M128" s="58"/>
      <c r="N128" s="49"/>
      <c r="O128" s="49"/>
      <c r="P128" s="117">
        <f>P129+P162</f>
        <v>952.7297279999999</v>
      </c>
      <c r="Q128" s="49"/>
      <c r="R128" s="117">
        <f>R129+R162</f>
        <v>9.30115906</v>
      </c>
      <c r="S128" s="49"/>
      <c r="T128" s="118">
        <f>T129+T162</f>
        <v>8.67883596</v>
      </c>
      <c r="AT128" s="16" t="s">
        <v>72</v>
      </c>
      <c r="AU128" s="16" t="s">
        <v>130</v>
      </c>
      <c r="BK128" s="119">
        <f>BK129+BK162</f>
        <v>0</v>
      </c>
    </row>
    <row r="129" spans="2:63" s="11" customFormat="1" ht="25.95" customHeight="1">
      <c r="B129" s="120"/>
      <c r="D129" s="121" t="s">
        <v>72</v>
      </c>
      <c r="E129" s="122" t="s">
        <v>151</v>
      </c>
      <c r="F129" s="122" t="s">
        <v>152</v>
      </c>
      <c r="J129" s="123">
        <f>BK129</f>
        <v>0</v>
      </c>
      <c r="L129" s="120"/>
      <c r="M129" s="124"/>
      <c r="P129" s="125">
        <f>P130+P134+P142+P152</f>
        <v>890.5508259999999</v>
      </c>
      <c r="R129" s="125">
        <f>R130+R134+R142+R152</f>
        <v>8.16614506</v>
      </c>
      <c r="T129" s="126">
        <f>T130+T134+T142+T152</f>
        <v>8.67883596</v>
      </c>
      <c r="AR129" s="121" t="s">
        <v>80</v>
      </c>
      <c r="AT129" s="127" t="s">
        <v>72</v>
      </c>
      <c r="AU129" s="127" t="s">
        <v>73</v>
      </c>
      <c r="AY129" s="121" t="s">
        <v>153</v>
      </c>
      <c r="BK129" s="128">
        <f>BK130+BK134+BK142+BK152</f>
        <v>0</v>
      </c>
    </row>
    <row r="130" spans="2:63" s="11" customFormat="1" ht="22.8" customHeight="1">
      <c r="B130" s="120"/>
      <c r="D130" s="121" t="s">
        <v>72</v>
      </c>
      <c r="E130" s="129" t="s">
        <v>166</v>
      </c>
      <c r="F130" s="129" t="s">
        <v>390</v>
      </c>
      <c r="J130" s="130">
        <f>BK130</f>
        <v>0</v>
      </c>
      <c r="L130" s="120"/>
      <c r="M130" s="124"/>
      <c r="P130" s="125">
        <f>SUM(P131:P133)</f>
        <v>610.724845</v>
      </c>
      <c r="R130" s="125">
        <f>SUM(R131:R133)</f>
        <v>0.52145416</v>
      </c>
      <c r="T130" s="126">
        <f>SUM(T131:T133)</f>
        <v>0.01133596</v>
      </c>
      <c r="AR130" s="121" t="s">
        <v>80</v>
      </c>
      <c r="AT130" s="127" t="s">
        <v>72</v>
      </c>
      <c r="AU130" s="127" t="s">
        <v>80</v>
      </c>
      <c r="AY130" s="121" t="s">
        <v>153</v>
      </c>
      <c r="BK130" s="128">
        <f>SUM(BK131:BK133)</f>
        <v>0</v>
      </c>
    </row>
    <row r="131" spans="2:65" s="1" customFormat="1" ht="24.15" customHeight="1">
      <c r="B131" s="131"/>
      <c r="C131" s="132" t="s">
        <v>80</v>
      </c>
      <c r="D131" s="132" t="s">
        <v>155</v>
      </c>
      <c r="E131" s="133" t="s">
        <v>1031</v>
      </c>
      <c r="F131" s="134" t="s">
        <v>1032</v>
      </c>
      <c r="G131" s="135" t="s">
        <v>176</v>
      </c>
      <c r="H131" s="136">
        <v>283.399</v>
      </c>
      <c r="I131" s="137"/>
      <c r="J131" s="137">
        <f>ROUND(I131*H131,2)</f>
        <v>0</v>
      </c>
      <c r="K131" s="134" t="s">
        <v>159</v>
      </c>
      <c r="L131" s="28"/>
      <c r="M131" s="138" t="s">
        <v>1</v>
      </c>
      <c r="N131" s="139" t="s">
        <v>38</v>
      </c>
      <c r="O131" s="140">
        <v>2.155</v>
      </c>
      <c r="P131" s="140">
        <f>O131*H131</f>
        <v>610.724845</v>
      </c>
      <c r="Q131" s="140">
        <v>0.00184</v>
      </c>
      <c r="R131" s="140">
        <f>Q131*H131</f>
        <v>0.52145416</v>
      </c>
      <c r="S131" s="140">
        <v>4E-05</v>
      </c>
      <c r="T131" s="141">
        <f>S131*H131</f>
        <v>0.01133596</v>
      </c>
      <c r="AR131" s="142" t="s">
        <v>160</v>
      </c>
      <c r="AT131" s="142" t="s">
        <v>155</v>
      </c>
      <c r="AU131" s="142" t="s">
        <v>82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1033</v>
      </c>
    </row>
    <row r="132" spans="2:47" s="1" customFormat="1" ht="19.2">
      <c r="B132" s="28"/>
      <c r="D132" s="144" t="s">
        <v>162</v>
      </c>
      <c r="F132" s="145" t="s">
        <v>1034</v>
      </c>
      <c r="L132" s="28"/>
      <c r="M132" s="146"/>
      <c r="T132" s="52"/>
      <c r="AT132" s="16" t="s">
        <v>162</v>
      </c>
      <c r="AU132" s="16" t="s">
        <v>82</v>
      </c>
    </row>
    <row r="133" spans="2:51" s="12" customFormat="1" ht="12">
      <c r="B133" s="147"/>
      <c r="D133" s="144" t="s">
        <v>183</v>
      </c>
      <c r="E133" s="148" t="s">
        <v>1</v>
      </c>
      <c r="F133" s="149" t="s">
        <v>1035</v>
      </c>
      <c r="H133" s="150">
        <v>283.399</v>
      </c>
      <c r="L133" s="147"/>
      <c r="M133" s="151"/>
      <c r="T133" s="152"/>
      <c r="AT133" s="148" t="s">
        <v>183</v>
      </c>
      <c r="AU133" s="148" t="s">
        <v>82</v>
      </c>
      <c r="AV133" s="12" t="s">
        <v>82</v>
      </c>
      <c r="AW133" s="12" t="s">
        <v>29</v>
      </c>
      <c r="AX133" s="12" t="s">
        <v>80</v>
      </c>
      <c r="AY133" s="148" t="s">
        <v>153</v>
      </c>
    </row>
    <row r="134" spans="2:63" s="11" customFormat="1" ht="22.8" customHeight="1">
      <c r="B134" s="120"/>
      <c r="D134" s="121" t="s">
        <v>72</v>
      </c>
      <c r="E134" s="129" t="s">
        <v>178</v>
      </c>
      <c r="F134" s="129" t="s">
        <v>1036</v>
      </c>
      <c r="J134" s="130">
        <f>BK134</f>
        <v>0</v>
      </c>
      <c r="L134" s="120"/>
      <c r="M134" s="124"/>
      <c r="P134" s="125">
        <f>SUM(P135:P141)</f>
        <v>117.530622</v>
      </c>
      <c r="R134" s="125">
        <f>SUM(R135:R141)</f>
        <v>7.6446909000000005</v>
      </c>
      <c r="T134" s="126">
        <f>SUM(T135:T141)</f>
        <v>0</v>
      </c>
      <c r="AR134" s="121" t="s">
        <v>80</v>
      </c>
      <c r="AT134" s="127" t="s">
        <v>72</v>
      </c>
      <c r="AU134" s="127" t="s">
        <v>80</v>
      </c>
      <c r="AY134" s="121" t="s">
        <v>153</v>
      </c>
      <c r="BK134" s="128">
        <f>SUM(BK135:BK141)</f>
        <v>0</v>
      </c>
    </row>
    <row r="135" spans="2:65" s="1" customFormat="1" ht="24.15" customHeight="1">
      <c r="B135" s="131"/>
      <c r="C135" s="132" t="s">
        <v>82</v>
      </c>
      <c r="D135" s="132" t="s">
        <v>155</v>
      </c>
      <c r="E135" s="133" t="s">
        <v>1037</v>
      </c>
      <c r="F135" s="134" t="s">
        <v>1038</v>
      </c>
      <c r="G135" s="135" t="s">
        <v>158</v>
      </c>
      <c r="H135" s="136">
        <v>115.566</v>
      </c>
      <c r="I135" s="137"/>
      <c r="J135" s="137">
        <f>ROUND(I135*H135,2)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0.087</v>
      </c>
      <c r="P135" s="140">
        <f>O135*H135</f>
        <v>10.054242</v>
      </c>
      <c r="Q135" s="140">
        <v>0.00735</v>
      </c>
      <c r="R135" s="140">
        <f>Q135*H135</f>
        <v>0.8494101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1039</v>
      </c>
    </row>
    <row r="136" spans="2:47" s="1" customFormat="1" ht="19.2">
      <c r="B136" s="28"/>
      <c r="D136" s="144" t="s">
        <v>162</v>
      </c>
      <c r="F136" s="145" t="s">
        <v>1040</v>
      </c>
      <c r="L136" s="28"/>
      <c r="M136" s="146"/>
      <c r="T136" s="52"/>
      <c r="AT136" s="16" t="s">
        <v>162</v>
      </c>
      <c r="AU136" s="16" t="s">
        <v>82</v>
      </c>
    </row>
    <row r="137" spans="2:65" s="1" customFormat="1" ht="24.15" customHeight="1">
      <c r="B137" s="131"/>
      <c r="C137" s="132" t="s">
        <v>166</v>
      </c>
      <c r="D137" s="132" t="s">
        <v>155</v>
      </c>
      <c r="E137" s="133" t="s">
        <v>1041</v>
      </c>
      <c r="F137" s="134" t="s">
        <v>1042</v>
      </c>
      <c r="G137" s="135" t="s">
        <v>158</v>
      </c>
      <c r="H137" s="136">
        <v>115.566</v>
      </c>
      <c r="I137" s="137"/>
      <c r="J137" s="137">
        <f>ROUND(I137*H137,2)</f>
        <v>0</v>
      </c>
      <c r="K137" s="134" t="s">
        <v>159</v>
      </c>
      <c r="L137" s="28"/>
      <c r="M137" s="138" t="s">
        <v>1</v>
      </c>
      <c r="N137" s="139" t="s">
        <v>38</v>
      </c>
      <c r="O137" s="140">
        <v>0.51</v>
      </c>
      <c r="P137" s="140">
        <f>O137*H137</f>
        <v>58.938660000000006</v>
      </c>
      <c r="Q137" s="140">
        <v>0.0273</v>
      </c>
      <c r="R137" s="140">
        <f>Q137*H137</f>
        <v>3.1549518</v>
      </c>
      <c r="S137" s="140">
        <v>0</v>
      </c>
      <c r="T137" s="141">
        <f>S137*H137</f>
        <v>0</v>
      </c>
      <c r="AR137" s="142" t="s">
        <v>160</v>
      </c>
      <c r="AT137" s="142" t="s">
        <v>155</v>
      </c>
      <c r="AU137" s="142" t="s">
        <v>82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1043</v>
      </c>
    </row>
    <row r="138" spans="2:47" s="1" customFormat="1" ht="19.2">
      <c r="B138" s="28"/>
      <c r="D138" s="144" t="s">
        <v>162</v>
      </c>
      <c r="F138" s="145" t="s">
        <v>1044</v>
      </c>
      <c r="L138" s="28"/>
      <c r="M138" s="146"/>
      <c r="T138" s="52"/>
      <c r="AT138" s="16" t="s">
        <v>162</v>
      </c>
      <c r="AU138" s="16" t="s">
        <v>82</v>
      </c>
    </row>
    <row r="139" spans="2:51" s="12" customFormat="1" ht="12">
      <c r="B139" s="147"/>
      <c r="D139" s="144" t="s">
        <v>183</v>
      </c>
      <c r="E139" s="148" t="s">
        <v>1</v>
      </c>
      <c r="F139" s="149" t="s">
        <v>1045</v>
      </c>
      <c r="H139" s="150">
        <v>115.566</v>
      </c>
      <c r="L139" s="147"/>
      <c r="M139" s="151"/>
      <c r="T139" s="152"/>
      <c r="AT139" s="148" t="s">
        <v>183</v>
      </c>
      <c r="AU139" s="148" t="s">
        <v>82</v>
      </c>
      <c r="AV139" s="12" t="s">
        <v>82</v>
      </c>
      <c r="AW139" s="12" t="s">
        <v>29</v>
      </c>
      <c r="AX139" s="12" t="s">
        <v>80</v>
      </c>
      <c r="AY139" s="148" t="s">
        <v>153</v>
      </c>
    </row>
    <row r="140" spans="2:65" s="1" customFormat="1" ht="24.15" customHeight="1">
      <c r="B140" s="131"/>
      <c r="C140" s="132" t="s">
        <v>160</v>
      </c>
      <c r="D140" s="132" t="s">
        <v>155</v>
      </c>
      <c r="E140" s="133" t="s">
        <v>1046</v>
      </c>
      <c r="F140" s="134" t="s">
        <v>1047</v>
      </c>
      <c r="G140" s="135" t="s">
        <v>158</v>
      </c>
      <c r="H140" s="136">
        <v>115.566</v>
      </c>
      <c r="I140" s="137"/>
      <c r="J140" s="137">
        <f>ROUND(I140*H140,2)</f>
        <v>0</v>
      </c>
      <c r="K140" s="134" t="s">
        <v>159</v>
      </c>
      <c r="L140" s="28"/>
      <c r="M140" s="138" t="s">
        <v>1</v>
      </c>
      <c r="N140" s="139" t="s">
        <v>38</v>
      </c>
      <c r="O140" s="140">
        <v>0.42</v>
      </c>
      <c r="P140" s="140">
        <f>O140*H140</f>
        <v>48.53772</v>
      </c>
      <c r="Q140" s="140">
        <v>0.0315</v>
      </c>
      <c r="R140" s="140">
        <f>Q140*H140</f>
        <v>3.640329</v>
      </c>
      <c r="S140" s="140">
        <v>0</v>
      </c>
      <c r="T140" s="141">
        <f>S140*H140</f>
        <v>0</v>
      </c>
      <c r="AR140" s="142" t="s">
        <v>160</v>
      </c>
      <c r="AT140" s="142" t="s">
        <v>155</v>
      </c>
      <c r="AU140" s="142" t="s">
        <v>82</v>
      </c>
      <c r="AY140" s="16" t="s">
        <v>153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6" t="s">
        <v>80</v>
      </c>
      <c r="BK140" s="143">
        <f>ROUND(I140*H140,2)</f>
        <v>0</v>
      </c>
      <c r="BL140" s="16" t="s">
        <v>160</v>
      </c>
      <c r="BM140" s="142" t="s">
        <v>1048</v>
      </c>
    </row>
    <row r="141" spans="2:47" s="1" customFormat="1" ht="19.2">
      <c r="B141" s="28"/>
      <c r="D141" s="144" t="s">
        <v>162</v>
      </c>
      <c r="F141" s="145" t="s">
        <v>1049</v>
      </c>
      <c r="L141" s="28"/>
      <c r="M141" s="146"/>
      <c r="T141" s="52"/>
      <c r="AT141" s="16" t="s">
        <v>162</v>
      </c>
      <c r="AU141" s="16" t="s">
        <v>82</v>
      </c>
    </row>
    <row r="142" spans="2:63" s="11" customFormat="1" ht="22.8" customHeight="1">
      <c r="B142" s="120"/>
      <c r="D142" s="121" t="s">
        <v>72</v>
      </c>
      <c r="E142" s="129" t="s">
        <v>194</v>
      </c>
      <c r="F142" s="129" t="s">
        <v>276</v>
      </c>
      <c r="J142" s="130">
        <f>BK142</f>
        <v>0</v>
      </c>
      <c r="L142" s="120"/>
      <c r="M142" s="124"/>
      <c r="P142" s="125">
        <f>SUM(P143:P151)</f>
        <v>138.436788</v>
      </c>
      <c r="R142" s="125">
        <f>SUM(R143:R151)</f>
        <v>0</v>
      </c>
      <c r="T142" s="126">
        <f>SUM(T143:T151)</f>
        <v>8.6675</v>
      </c>
      <c r="AR142" s="121" t="s">
        <v>80</v>
      </c>
      <c r="AT142" s="127" t="s">
        <v>72</v>
      </c>
      <c r="AU142" s="127" t="s">
        <v>80</v>
      </c>
      <c r="AY142" s="121" t="s">
        <v>153</v>
      </c>
      <c r="BK142" s="128">
        <f>SUM(BK143:BK151)</f>
        <v>0</v>
      </c>
    </row>
    <row r="143" spans="2:65" s="1" customFormat="1" ht="24.15" customHeight="1">
      <c r="B143" s="131"/>
      <c r="C143" s="132" t="s">
        <v>173</v>
      </c>
      <c r="D143" s="132" t="s">
        <v>155</v>
      </c>
      <c r="E143" s="133" t="s">
        <v>1050</v>
      </c>
      <c r="F143" s="134" t="s">
        <v>1051</v>
      </c>
      <c r="G143" s="135" t="s">
        <v>158</v>
      </c>
      <c r="H143" s="136">
        <v>34.67</v>
      </c>
      <c r="I143" s="137"/>
      <c r="J143" s="137">
        <f>ROUND(I143*H143,2)</f>
        <v>0</v>
      </c>
      <c r="K143" s="134" t="s">
        <v>159</v>
      </c>
      <c r="L143" s="28"/>
      <c r="M143" s="138" t="s">
        <v>1</v>
      </c>
      <c r="N143" s="139" t="s">
        <v>38</v>
      </c>
      <c r="O143" s="140">
        <v>1.383</v>
      </c>
      <c r="P143" s="140">
        <f>O143*H143</f>
        <v>47.94861</v>
      </c>
      <c r="Q143" s="140">
        <v>0</v>
      </c>
      <c r="R143" s="140">
        <f>Q143*H143</f>
        <v>0</v>
      </c>
      <c r="S143" s="140">
        <v>0.25</v>
      </c>
      <c r="T143" s="141">
        <f>S143*H143</f>
        <v>8.6675</v>
      </c>
      <c r="AR143" s="142" t="s">
        <v>160</v>
      </c>
      <c r="AT143" s="142" t="s">
        <v>155</v>
      </c>
      <c r="AU143" s="142" t="s">
        <v>82</v>
      </c>
      <c r="AY143" s="16" t="s">
        <v>153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80</v>
      </c>
      <c r="BK143" s="143">
        <f>ROUND(I143*H143,2)</f>
        <v>0</v>
      </c>
      <c r="BL143" s="16" t="s">
        <v>160</v>
      </c>
      <c r="BM143" s="142" t="s">
        <v>1052</v>
      </c>
    </row>
    <row r="144" spans="2:47" s="1" customFormat="1" ht="12">
      <c r="B144" s="28"/>
      <c r="D144" s="144" t="s">
        <v>162</v>
      </c>
      <c r="F144" s="145" t="s">
        <v>1053</v>
      </c>
      <c r="L144" s="28"/>
      <c r="M144" s="146"/>
      <c r="T144" s="52"/>
      <c r="AT144" s="16" t="s">
        <v>162</v>
      </c>
      <c r="AU144" s="16" t="s">
        <v>82</v>
      </c>
    </row>
    <row r="145" spans="2:51" s="12" customFormat="1" ht="12">
      <c r="B145" s="147"/>
      <c r="D145" s="144" t="s">
        <v>183</v>
      </c>
      <c r="E145" s="148" t="s">
        <v>1</v>
      </c>
      <c r="F145" s="149" t="s">
        <v>1054</v>
      </c>
      <c r="H145" s="150">
        <v>34.67</v>
      </c>
      <c r="L145" s="147"/>
      <c r="M145" s="151"/>
      <c r="T145" s="152"/>
      <c r="AT145" s="148" t="s">
        <v>183</v>
      </c>
      <c r="AU145" s="148" t="s">
        <v>82</v>
      </c>
      <c r="AV145" s="12" t="s">
        <v>82</v>
      </c>
      <c r="AW145" s="12" t="s">
        <v>29</v>
      </c>
      <c r="AX145" s="12" t="s">
        <v>80</v>
      </c>
      <c r="AY145" s="148" t="s">
        <v>153</v>
      </c>
    </row>
    <row r="146" spans="2:65" s="1" customFormat="1" ht="24.15" customHeight="1">
      <c r="B146" s="131"/>
      <c r="C146" s="132" t="s">
        <v>178</v>
      </c>
      <c r="D146" s="132" t="s">
        <v>155</v>
      </c>
      <c r="E146" s="133" t="s">
        <v>1055</v>
      </c>
      <c r="F146" s="134" t="s">
        <v>1056</v>
      </c>
      <c r="G146" s="135" t="s">
        <v>158</v>
      </c>
      <c r="H146" s="136">
        <v>115.566</v>
      </c>
      <c r="I146" s="137"/>
      <c r="J146" s="137">
        <f>ROUND(I146*H146,2)</f>
        <v>0</v>
      </c>
      <c r="K146" s="134" t="s">
        <v>159</v>
      </c>
      <c r="L146" s="28"/>
      <c r="M146" s="138" t="s">
        <v>1</v>
      </c>
      <c r="N146" s="139" t="s">
        <v>38</v>
      </c>
      <c r="O146" s="140">
        <v>0.273</v>
      </c>
      <c r="P146" s="140">
        <f>O146*H146</f>
        <v>31.549518000000003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160</v>
      </c>
      <c r="AT146" s="142" t="s">
        <v>155</v>
      </c>
      <c r="AU146" s="142" t="s">
        <v>82</v>
      </c>
      <c r="AY146" s="16" t="s">
        <v>153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6" t="s">
        <v>80</v>
      </c>
      <c r="BK146" s="143">
        <f>ROUND(I146*H146,2)</f>
        <v>0</v>
      </c>
      <c r="BL146" s="16" t="s">
        <v>160</v>
      </c>
      <c r="BM146" s="142" t="s">
        <v>1057</v>
      </c>
    </row>
    <row r="147" spans="2:47" s="1" customFormat="1" ht="12">
      <c r="B147" s="28"/>
      <c r="D147" s="144" t="s">
        <v>162</v>
      </c>
      <c r="F147" s="145" t="s">
        <v>1056</v>
      </c>
      <c r="L147" s="28"/>
      <c r="M147" s="146"/>
      <c r="T147" s="52"/>
      <c r="AT147" s="16" t="s">
        <v>162</v>
      </c>
      <c r="AU147" s="16" t="s">
        <v>82</v>
      </c>
    </row>
    <row r="148" spans="2:51" s="12" customFormat="1" ht="12">
      <c r="B148" s="147"/>
      <c r="D148" s="144" t="s">
        <v>183</v>
      </c>
      <c r="E148" s="148" t="s">
        <v>1</v>
      </c>
      <c r="F148" s="149" t="s">
        <v>1058</v>
      </c>
      <c r="H148" s="150">
        <v>115.566</v>
      </c>
      <c r="L148" s="147"/>
      <c r="M148" s="151"/>
      <c r="T148" s="152"/>
      <c r="AT148" s="148" t="s">
        <v>183</v>
      </c>
      <c r="AU148" s="148" t="s">
        <v>82</v>
      </c>
      <c r="AV148" s="12" t="s">
        <v>82</v>
      </c>
      <c r="AW148" s="12" t="s">
        <v>29</v>
      </c>
      <c r="AX148" s="12" t="s">
        <v>80</v>
      </c>
      <c r="AY148" s="148" t="s">
        <v>153</v>
      </c>
    </row>
    <row r="149" spans="2:65" s="1" customFormat="1" ht="24.15" customHeight="1">
      <c r="B149" s="131"/>
      <c r="C149" s="132" t="s">
        <v>185</v>
      </c>
      <c r="D149" s="132" t="s">
        <v>155</v>
      </c>
      <c r="E149" s="133" t="s">
        <v>1059</v>
      </c>
      <c r="F149" s="134" t="s">
        <v>1060</v>
      </c>
      <c r="G149" s="135" t="s">
        <v>158</v>
      </c>
      <c r="H149" s="136">
        <v>115.566</v>
      </c>
      <c r="I149" s="137"/>
      <c r="J149" s="137">
        <f>ROUND(I149*H149,2)</f>
        <v>0</v>
      </c>
      <c r="K149" s="134" t="s">
        <v>159</v>
      </c>
      <c r="L149" s="28"/>
      <c r="M149" s="138" t="s">
        <v>1</v>
      </c>
      <c r="N149" s="139" t="s">
        <v>38</v>
      </c>
      <c r="O149" s="140">
        <v>0.51</v>
      </c>
      <c r="P149" s="140">
        <f>O149*H149</f>
        <v>58.938660000000006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160</v>
      </c>
      <c r="AT149" s="142" t="s">
        <v>155</v>
      </c>
      <c r="AU149" s="142" t="s">
        <v>82</v>
      </c>
      <c r="AY149" s="16" t="s">
        <v>153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80</v>
      </c>
      <c r="BK149" s="143">
        <f>ROUND(I149*H149,2)</f>
        <v>0</v>
      </c>
      <c r="BL149" s="16" t="s">
        <v>160</v>
      </c>
      <c r="BM149" s="142" t="s">
        <v>1061</v>
      </c>
    </row>
    <row r="150" spans="2:47" s="1" customFormat="1" ht="19.2">
      <c r="B150" s="28"/>
      <c r="D150" s="144" t="s">
        <v>162</v>
      </c>
      <c r="F150" s="145" t="s">
        <v>1062</v>
      </c>
      <c r="L150" s="28"/>
      <c r="M150" s="146"/>
      <c r="T150" s="52"/>
      <c r="AT150" s="16" t="s">
        <v>162</v>
      </c>
      <c r="AU150" s="16" t="s">
        <v>82</v>
      </c>
    </row>
    <row r="151" spans="2:51" s="12" customFormat="1" ht="12">
      <c r="B151" s="147"/>
      <c r="D151" s="144" t="s">
        <v>183</v>
      </c>
      <c r="E151" s="148" t="s">
        <v>1</v>
      </c>
      <c r="F151" s="149" t="s">
        <v>1058</v>
      </c>
      <c r="H151" s="150">
        <v>115.566</v>
      </c>
      <c r="L151" s="147"/>
      <c r="M151" s="151"/>
      <c r="T151" s="152"/>
      <c r="AT151" s="148" t="s">
        <v>183</v>
      </c>
      <c r="AU151" s="148" t="s">
        <v>82</v>
      </c>
      <c r="AV151" s="12" t="s">
        <v>82</v>
      </c>
      <c r="AW151" s="12" t="s">
        <v>29</v>
      </c>
      <c r="AX151" s="12" t="s">
        <v>80</v>
      </c>
      <c r="AY151" s="148" t="s">
        <v>153</v>
      </c>
    </row>
    <row r="152" spans="2:63" s="11" customFormat="1" ht="22.8" customHeight="1">
      <c r="B152" s="120"/>
      <c r="D152" s="121" t="s">
        <v>72</v>
      </c>
      <c r="E152" s="129" t="s">
        <v>300</v>
      </c>
      <c r="F152" s="129" t="s">
        <v>301</v>
      </c>
      <c r="J152" s="130">
        <f>BK152</f>
        <v>0</v>
      </c>
      <c r="L152" s="120"/>
      <c r="M152" s="124"/>
      <c r="P152" s="125">
        <f>SUM(P153:P161)</f>
        <v>23.858571</v>
      </c>
      <c r="R152" s="125">
        <f>SUM(R153:R161)</f>
        <v>0</v>
      </c>
      <c r="T152" s="126">
        <f>SUM(T153:T161)</f>
        <v>0</v>
      </c>
      <c r="AR152" s="121" t="s">
        <v>80</v>
      </c>
      <c r="AT152" s="127" t="s">
        <v>72</v>
      </c>
      <c r="AU152" s="127" t="s">
        <v>80</v>
      </c>
      <c r="AY152" s="121" t="s">
        <v>153</v>
      </c>
      <c r="BK152" s="128">
        <f>SUM(BK153:BK161)</f>
        <v>0</v>
      </c>
    </row>
    <row r="153" spans="2:65" s="1" customFormat="1" ht="24.15" customHeight="1">
      <c r="B153" s="131"/>
      <c r="C153" s="132" t="s">
        <v>189</v>
      </c>
      <c r="D153" s="132" t="s">
        <v>155</v>
      </c>
      <c r="E153" s="133" t="s">
        <v>1063</v>
      </c>
      <c r="F153" s="134" t="s">
        <v>1064</v>
      </c>
      <c r="G153" s="135" t="s">
        <v>305</v>
      </c>
      <c r="H153" s="136">
        <v>8.679</v>
      </c>
      <c r="I153" s="137"/>
      <c r="J153" s="137">
        <f>ROUND(I153*H153,2)</f>
        <v>0</v>
      </c>
      <c r="K153" s="134" t="s">
        <v>159</v>
      </c>
      <c r="L153" s="28"/>
      <c r="M153" s="138" t="s">
        <v>1</v>
      </c>
      <c r="N153" s="139" t="s">
        <v>38</v>
      </c>
      <c r="O153" s="140">
        <v>2.42</v>
      </c>
      <c r="P153" s="140">
        <f>O153*H153</f>
        <v>21.00318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82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1065</v>
      </c>
    </row>
    <row r="154" spans="2:47" s="1" customFormat="1" ht="19.2">
      <c r="B154" s="28"/>
      <c r="D154" s="144" t="s">
        <v>162</v>
      </c>
      <c r="F154" s="145" t="s">
        <v>1066</v>
      </c>
      <c r="L154" s="28"/>
      <c r="M154" s="146"/>
      <c r="T154" s="52"/>
      <c r="AT154" s="16" t="s">
        <v>162</v>
      </c>
      <c r="AU154" s="16" t="s">
        <v>82</v>
      </c>
    </row>
    <row r="155" spans="2:65" s="1" customFormat="1" ht="24.15" customHeight="1">
      <c r="B155" s="131"/>
      <c r="C155" s="132" t="s">
        <v>194</v>
      </c>
      <c r="D155" s="132" t="s">
        <v>155</v>
      </c>
      <c r="E155" s="133" t="s">
        <v>1067</v>
      </c>
      <c r="F155" s="134" t="s">
        <v>1068</v>
      </c>
      <c r="G155" s="135" t="s">
        <v>305</v>
      </c>
      <c r="H155" s="136">
        <v>8.679</v>
      </c>
      <c r="I155" s="137"/>
      <c r="J155" s="137">
        <f>ROUND(I155*H155,2)</f>
        <v>0</v>
      </c>
      <c r="K155" s="134" t="s">
        <v>159</v>
      </c>
      <c r="L155" s="28"/>
      <c r="M155" s="138" t="s">
        <v>1</v>
      </c>
      <c r="N155" s="139" t="s">
        <v>38</v>
      </c>
      <c r="O155" s="140">
        <v>0.125</v>
      </c>
      <c r="P155" s="140">
        <f>O155*H155</f>
        <v>1.084875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82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1069</v>
      </c>
    </row>
    <row r="156" spans="2:47" s="1" customFormat="1" ht="19.2">
      <c r="B156" s="28"/>
      <c r="D156" s="144" t="s">
        <v>162</v>
      </c>
      <c r="F156" s="145" t="s">
        <v>1070</v>
      </c>
      <c r="L156" s="28"/>
      <c r="M156" s="146"/>
      <c r="T156" s="52"/>
      <c r="AT156" s="16" t="s">
        <v>162</v>
      </c>
      <c r="AU156" s="16" t="s">
        <v>82</v>
      </c>
    </row>
    <row r="157" spans="2:65" s="1" customFormat="1" ht="24.15" customHeight="1">
      <c r="B157" s="131"/>
      <c r="C157" s="132" t="s">
        <v>198</v>
      </c>
      <c r="D157" s="132" t="s">
        <v>155</v>
      </c>
      <c r="E157" s="133" t="s">
        <v>1071</v>
      </c>
      <c r="F157" s="134" t="s">
        <v>1072</v>
      </c>
      <c r="G157" s="135" t="s">
        <v>305</v>
      </c>
      <c r="H157" s="136">
        <v>295.086</v>
      </c>
      <c r="I157" s="137"/>
      <c r="J157" s="137">
        <f>ROUND(I157*H157,2)</f>
        <v>0</v>
      </c>
      <c r="K157" s="134" t="s">
        <v>159</v>
      </c>
      <c r="L157" s="28"/>
      <c r="M157" s="138" t="s">
        <v>1</v>
      </c>
      <c r="N157" s="139" t="s">
        <v>38</v>
      </c>
      <c r="O157" s="140">
        <v>0.006</v>
      </c>
      <c r="P157" s="140">
        <f>O157*H157</f>
        <v>1.7705160000000002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160</v>
      </c>
      <c r="AT157" s="142" t="s">
        <v>155</v>
      </c>
      <c r="AU157" s="142" t="s">
        <v>82</v>
      </c>
      <c r="AY157" s="16" t="s">
        <v>153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80</v>
      </c>
      <c r="BK157" s="143">
        <f>ROUND(I157*H157,2)</f>
        <v>0</v>
      </c>
      <c r="BL157" s="16" t="s">
        <v>160</v>
      </c>
      <c r="BM157" s="142" t="s">
        <v>1073</v>
      </c>
    </row>
    <row r="158" spans="2:47" s="1" customFormat="1" ht="28.8">
      <c r="B158" s="28"/>
      <c r="D158" s="144" t="s">
        <v>162</v>
      </c>
      <c r="F158" s="145" t="s">
        <v>1074</v>
      </c>
      <c r="L158" s="28"/>
      <c r="M158" s="146"/>
      <c r="T158" s="52"/>
      <c r="AT158" s="16" t="s">
        <v>162</v>
      </c>
      <c r="AU158" s="16" t="s">
        <v>82</v>
      </c>
    </row>
    <row r="159" spans="2:51" s="12" customFormat="1" ht="12">
      <c r="B159" s="147"/>
      <c r="D159" s="144" t="s">
        <v>183</v>
      </c>
      <c r="F159" s="149" t="s">
        <v>1075</v>
      </c>
      <c r="H159" s="150">
        <v>295.086</v>
      </c>
      <c r="L159" s="147"/>
      <c r="M159" s="151"/>
      <c r="T159" s="152"/>
      <c r="AT159" s="148" t="s">
        <v>183</v>
      </c>
      <c r="AU159" s="148" t="s">
        <v>82</v>
      </c>
      <c r="AV159" s="12" t="s">
        <v>82</v>
      </c>
      <c r="AW159" s="12" t="s">
        <v>3</v>
      </c>
      <c r="AX159" s="12" t="s">
        <v>80</v>
      </c>
      <c r="AY159" s="148" t="s">
        <v>153</v>
      </c>
    </row>
    <row r="160" spans="2:65" s="1" customFormat="1" ht="33" customHeight="1">
      <c r="B160" s="131"/>
      <c r="C160" s="132" t="s">
        <v>202</v>
      </c>
      <c r="D160" s="132" t="s">
        <v>155</v>
      </c>
      <c r="E160" s="133" t="s">
        <v>1076</v>
      </c>
      <c r="F160" s="134" t="s">
        <v>1077</v>
      </c>
      <c r="G160" s="135" t="s">
        <v>305</v>
      </c>
      <c r="H160" s="136">
        <v>8.679</v>
      </c>
      <c r="I160" s="137"/>
      <c r="J160" s="137">
        <f>ROUND(I160*H160,2)</f>
        <v>0</v>
      </c>
      <c r="K160" s="134" t="s">
        <v>159</v>
      </c>
      <c r="L160" s="28"/>
      <c r="M160" s="138" t="s">
        <v>1</v>
      </c>
      <c r="N160" s="139" t="s">
        <v>38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82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1078</v>
      </c>
    </row>
    <row r="161" spans="2:47" s="1" customFormat="1" ht="28.8">
      <c r="B161" s="28"/>
      <c r="D161" s="144" t="s">
        <v>162</v>
      </c>
      <c r="F161" s="145" t="s">
        <v>1079</v>
      </c>
      <c r="L161" s="28"/>
      <c r="M161" s="146"/>
      <c r="T161" s="52"/>
      <c r="AT161" s="16" t="s">
        <v>162</v>
      </c>
      <c r="AU161" s="16" t="s">
        <v>82</v>
      </c>
    </row>
    <row r="162" spans="2:63" s="11" customFormat="1" ht="25.95" customHeight="1">
      <c r="B162" s="120"/>
      <c r="D162" s="121" t="s">
        <v>72</v>
      </c>
      <c r="E162" s="122" t="s">
        <v>443</v>
      </c>
      <c r="F162" s="122" t="s">
        <v>444</v>
      </c>
      <c r="J162" s="123">
        <f>BK162</f>
        <v>0</v>
      </c>
      <c r="L162" s="120"/>
      <c r="M162" s="124"/>
      <c r="P162" s="125">
        <f>P163+P181</f>
        <v>62.178901999999994</v>
      </c>
      <c r="R162" s="125">
        <f>R163+R181</f>
        <v>1.135014</v>
      </c>
      <c r="T162" s="126">
        <f>T163+T181</f>
        <v>0</v>
      </c>
      <c r="AR162" s="121" t="s">
        <v>82</v>
      </c>
      <c r="AT162" s="127" t="s">
        <v>72</v>
      </c>
      <c r="AU162" s="127" t="s">
        <v>73</v>
      </c>
      <c r="AY162" s="121" t="s">
        <v>153</v>
      </c>
      <c r="BK162" s="128">
        <f>BK163+BK181</f>
        <v>0</v>
      </c>
    </row>
    <row r="163" spans="2:63" s="11" customFormat="1" ht="22.8" customHeight="1">
      <c r="B163" s="120"/>
      <c r="D163" s="121" t="s">
        <v>72</v>
      </c>
      <c r="E163" s="129" t="s">
        <v>445</v>
      </c>
      <c r="F163" s="129" t="s">
        <v>446</v>
      </c>
      <c r="J163" s="130">
        <f>BK163</f>
        <v>0</v>
      </c>
      <c r="L163" s="120"/>
      <c r="M163" s="124"/>
      <c r="P163" s="125">
        <f>SUM(P164:P180)</f>
        <v>36.226335</v>
      </c>
      <c r="R163" s="125">
        <f>SUM(R164:R180)</f>
        <v>0.35320680000000004</v>
      </c>
      <c r="T163" s="126">
        <f>SUM(T164:T180)</f>
        <v>0</v>
      </c>
      <c r="AR163" s="121" t="s">
        <v>82</v>
      </c>
      <c r="AT163" s="127" t="s">
        <v>72</v>
      </c>
      <c r="AU163" s="127" t="s">
        <v>80</v>
      </c>
      <c r="AY163" s="121" t="s">
        <v>153</v>
      </c>
      <c r="BK163" s="128">
        <f>SUM(BK164:BK180)</f>
        <v>0</v>
      </c>
    </row>
    <row r="164" spans="2:65" s="1" customFormat="1" ht="24.15" customHeight="1">
      <c r="B164" s="131"/>
      <c r="C164" s="132" t="s">
        <v>208</v>
      </c>
      <c r="D164" s="132" t="s">
        <v>155</v>
      </c>
      <c r="E164" s="133" t="s">
        <v>1080</v>
      </c>
      <c r="F164" s="134" t="s">
        <v>1081</v>
      </c>
      <c r="G164" s="135" t="s">
        <v>158</v>
      </c>
      <c r="H164" s="136">
        <v>231.132</v>
      </c>
      <c r="I164" s="137"/>
      <c r="J164" s="137">
        <f>ROUND(I164*H164,2)</f>
        <v>0</v>
      </c>
      <c r="K164" s="134" t="s">
        <v>159</v>
      </c>
      <c r="L164" s="28"/>
      <c r="M164" s="138" t="s">
        <v>1</v>
      </c>
      <c r="N164" s="139" t="s">
        <v>38</v>
      </c>
      <c r="O164" s="140">
        <v>0.054</v>
      </c>
      <c r="P164" s="140">
        <f>O164*H164</f>
        <v>12.481128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226</v>
      </c>
      <c r="AT164" s="142" t="s">
        <v>155</v>
      </c>
      <c r="AU164" s="142" t="s">
        <v>82</v>
      </c>
      <c r="AY164" s="16" t="s">
        <v>153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80</v>
      </c>
      <c r="BK164" s="143">
        <f>ROUND(I164*H164,2)</f>
        <v>0</v>
      </c>
      <c r="BL164" s="16" t="s">
        <v>226</v>
      </c>
      <c r="BM164" s="142" t="s">
        <v>1082</v>
      </c>
    </row>
    <row r="165" spans="2:47" s="1" customFormat="1" ht="19.2">
      <c r="B165" s="28"/>
      <c r="D165" s="144" t="s">
        <v>162</v>
      </c>
      <c r="F165" s="145" t="s">
        <v>1083</v>
      </c>
      <c r="L165" s="28"/>
      <c r="M165" s="146"/>
      <c r="T165" s="52"/>
      <c r="AT165" s="16" t="s">
        <v>162</v>
      </c>
      <c r="AU165" s="16" t="s">
        <v>82</v>
      </c>
    </row>
    <row r="166" spans="2:51" s="12" customFormat="1" ht="12">
      <c r="B166" s="147"/>
      <c r="D166" s="144" t="s">
        <v>183</v>
      </c>
      <c r="E166" s="148" t="s">
        <v>1</v>
      </c>
      <c r="F166" s="149" t="s">
        <v>1084</v>
      </c>
      <c r="H166" s="150">
        <v>231.132</v>
      </c>
      <c r="L166" s="147"/>
      <c r="M166" s="151"/>
      <c r="T166" s="152"/>
      <c r="AT166" s="148" t="s">
        <v>183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153</v>
      </c>
    </row>
    <row r="167" spans="2:65" s="1" customFormat="1" ht="16.5" customHeight="1">
      <c r="B167" s="131"/>
      <c r="C167" s="159" t="s">
        <v>212</v>
      </c>
      <c r="D167" s="159" t="s">
        <v>190</v>
      </c>
      <c r="E167" s="160" t="s">
        <v>1085</v>
      </c>
      <c r="F167" s="161" t="s">
        <v>1086</v>
      </c>
      <c r="G167" s="162" t="s">
        <v>305</v>
      </c>
      <c r="H167" s="163">
        <v>0.079</v>
      </c>
      <c r="I167" s="164"/>
      <c r="J167" s="164">
        <f>ROUND(I167*H167,2)</f>
        <v>0</v>
      </c>
      <c r="K167" s="161" t="s">
        <v>159</v>
      </c>
      <c r="L167" s="165"/>
      <c r="M167" s="166" t="s">
        <v>1</v>
      </c>
      <c r="N167" s="167" t="s">
        <v>38</v>
      </c>
      <c r="O167" s="140">
        <v>0</v>
      </c>
      <c r="P167" s="140">
        <f>O167*H167</f>
        <v>0</v>
      </c>
      <c r="Q167" s="140">
        <v>1</v>
      </c>
      <c r="R167" s="140">
        <f>Q167*H167</f>
        <v>0.079</v>
      </c>
      <c r="S167" s="140">
        <v>0</v>
      </c>
      <c r="T167" s="141">
        <f>S167*H167</f>
        <v>0</v>
      </c>
      <c r="AR167" s="142" t="s">
        <v>288</v>
      </c>
      <c r="AT167" s="142" t="s">
        <v>190</v>
      </c>
      <c r="AU167" s="142" t="s">
        <v>82</v>
      </c>
      <c r="AY167" s="16" t="s">
        <v>153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80</v>
      </c>
      <c r="BK167" s="143">
        <f>ROUND(I167*H167,2)</f>
        <v>0</v>
      </c>
      <c r="BL167" s="16" t="s">
        <v>226</v>
      </c>
      <c r="BM167" s="142" t="s">
        <v>1087</v>
      </c>
    </row>
    <row r="168" spans="2:47" s="1" customFormat="1" ht="12">
      <c r="B168" s="28"/>
      <c r="D168" s="144" t="s">
        <v>162</v>
      </c>
      <c r="F168" s="145" t="s">
        <v>1086</v>
      </c>
      <c r="L168" s="28"/>
      <c r="M168" s="146"/>
      <c r="T168" s="52"/>
      <c r="AT168" s="16" t="s">
        <v>162</v>
      </c>
      <c r="AU168" s="16" t="s">
        <v>82</v>
      </c>
    </row>
    <row r="169" spans="2:51" s="12" customFormat="1" ht="12">
      <c r="B169" s="147"/>
      <c r="D169" s="144" t="s">
        <v>183</v>
      </c>
      <c r="F169" s="149" t="s">
        <v>1088</v>
      </c>
      <c r="H169" s="150">
        <v>0.079</v>
      </c>
      <c r="L169" s="147"/>
      <c r="M169" s="151"/>
      <c r="T169" s="152"/>
      <c r="AT169" s="148" t="s">
        <v>183</v>
      </c>
      <c r="AU169" s="148" t="s">
        <v>82</v>
      </c>
      <c r="AV169" s="12" t="s">
        <v>82</v>
      </c>
      <c r="AW169" s="12" t="s">
        <v>3</v>
      </c>
      <c r="AX169" s="12" t="s">
        <v>80</v>
      </c>
      <c r="AY169" s="148" t="s">
        <v>153</v>
      </c>
    </row>
    <row r="170" spans="2:65" s="1" customFormat="1" ht="24.15" customHeight="1">
      <c r="B170" s="131"/>
      <c r="C170" s="132" t="s">
        <v>217</v>
      </c>
      <c r="D170" s="132" t="s">
        <v>155</v>
      </c>
      <c r="E170" s="133" t="s">
        <v>1089</v>
      </c>
      <c r="F170" s="134" t="s">
        <v>1090</v>
      </c>
      <c r="G170" s="135" t="s">
        <v>158</v>
      </c>
      <c r="H170" s="136">
        <v>115.566</v>
      </c>
      <c r="I170" s="137"/>
      <c r="J170" s="137">
        <f>ROUND(I170*H170,2)</f>
        <v>0</v>
      </c>
      <c r="K170" s="134" t="s">
        <v>159</v>
      </c>
      <c r="L170" s="28"/>
      <c r="M170" s="138" t="s">
        <v>1</v>
      </c>
      <c r="N170" s="139" t="s">
        <v>38</v>
      </c>
      <c r="O170" s="140">
        <v>0.087</v>
      </c>
      <c r="P170" s="140">
        <f>O170*H170</f>
        <v>10.054242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226</v>
      </c>
      <c r="AT170" s="142" t="s">
        <v>155</v>
      </c>
      <c r="AU170" s="142" t="s">
        <v>82</v>
      </c>
      <c r="AY170" s="16" t="s">
        <v>153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80</v>
      </c>
      <c r="BK170" s="143">
        <f>ROUND(I170*H170,2)</f>
        <v>0</v>
      </c>
      <c r="BL170" s="16" t="s">
        <v>226</v>
      </c>
      <c r="BM170" s="142" t="s">
        <v>1091</v>
      </c>
    </row>
    <row r="171" spans="2:47" s="1" customFormat="1" ht="19.2">
      <c r="B171" s="28"/>
      <c r="D171" s="144" t="s">
        <v>162</v>
      </c>
      <c r="F171" s="145" t="s">
        <v>1092</v>
      </c>
      <c r="L171" s="28"/>
      <c r="M171" s="146"/>
      <c r="T171" s="52"/>
      <c r="AT171" s="16" t="s">
        <v>162</v>
      </c>
      <c r="AU171" s="16" t="s">
        <v>82</v>
      </c>
    </row>
    <row r="172" spans="2:51" s="12" customFormat="1" ht="12">
      <c r="B172" s="147"/>
      <c r="D172" s="144" t="s">
        <v>183</v>
      </c>
      <c r="E172" s="148" t="s">
        <v>1</v>
      </c>
      <c r="F172" s="149" t="s">
        <v>1045</v>
      </c>
      <c r="H172" s="150">
        <v>115.566</v>
      </c>
      <c r="L172" s="147"/>
      <c r="M172" s="151"/>
      <c r="T172" s="152"/>
      <c r="AT172" s="148" t="s">
        <v>183</v>
      </c>
      <c r="AU172" s="148" t="s">
        <v>82</v>
      </c>
      <c r="AV172" s="12" t="s">
        <v>82</v>
      </c>
      <c r="AW172" s="12" t="s">
        <v>29</v>
      </c>
      <c r="AX172" s="12" t="s">
        <v>80</v>
      </c>
      <c r="AY172" s="148" t="s">
        <v>153</v>
      </c>
    </row>
    <row r="173" spans="2:65" s="1" customFormat="1" ht="24.15" customHeight="1">
      <c r="B173" s="131"/>
      <c r="C173" s="159" t="s">
        <v>8</v>
      </c>
      <c r="D173" s="159" t="s">
        <v>190</v>
      </c>
      <c r="E173" s="160" t="s">
        <v>1093</v>
      </c>
      <c r="F173" s="161" t="s">
        <v>1094</v>
      </c>
      <c r="G173" s="162" t="s">
        <v>205</v>
      </c>
      <c r="H173" s="163">
        <v>231.132</v>
      </c>
      <c r="I173" s="164"/>
      <c r="J173" s="164">
        <f>ROUND(I173*H173,2)</f>
        <v>0</v>
      </c>
      <c r="K173" s="161" t="s">
        <v>159</v>
      </c>
      <c r="L173" s="165"/>
      <c r="M173" s="166" t="s">
        <v>1</v>
      </c>
      <c r="N173" s="167" t="s">
        <v>38</v>
      </c>
      <c r="O173" s="140">
        <v>0</v>
      </c>
      <c r="P173" s="140">
        <f>O173*H173</f>
        <v>0</v>
      </c>
      <c r="Q173" s="140">
        <v>0.001</v>
      </c>
      <c r="R173" s="140">
        <f>Q173*H173</f>
        <v>0.231132</v>
      </c>
      <c r="S173" s="140">
        <v>0</v>
      </c>
      <c r="T173" s="141">
        <f>S173*H173</f>
        <v>0</v>
      </c>
      <c r="AR173" s="142" t="s">
        <v>288</v>
      </c>
      <c r="AT173" s="142" t="s">
        <v>190</v>
      </c>
      <c r="AU173" s="142" t="s">
        <v>82</v>
      </c>
      <c r="AY173" s="16" t="s">
        <v>153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80</v>
      </c>
      <c r="BK173" s="143">
        <f>ROUND(I173*H173,2)</f>
        <v>0</v>
      </c>
      <c r="BL173" s="16" t="s">
        <v>226</v>
      </c>
      <c r="BM173" s="142" t="s">
        <v>1095</v>
      </c>
    </row>
    <row r="174" spans="2:47" s="1" customFormat="1" ht="19.2">
      <c r="B174" s="28"/>
      <c r="D174" s="144" t="s">
        <v>162</v>
      </c>
      <c r="F174" s="145" t="s">
        <v>1094</v>
      </c>
      <c r="L174" s="28"/>
      <c r="M174" s="146"/>
      <c r="T174" s="52"/>
      <c r="AT174" s="16" t="s">
        <v>162</v>
      </c>
      <c r="AU174" s="16" t="s">
        <v>82</v>
      </c>
    </row>
    <row r="175" spans="2:51" s="12" customFormat="1" ht="12">
      <c r="B175" s="147"/>
      <c r="D175" s="144" t="s">
        <v>183</v>
      </c>
      <c r="F175" s="149" t="s">
        <v>1096</v>
      </c>
      <c r="H175" s="150">
        <v>231.132</v>
      </c>
      <c r="L175" s="147"/>
      <c r="M175" s="151"/>
      <c r="T175" s="152"/>
      <c r="AT175" s="148" t="s">
        <v>183</v>
      </c>
      <c r="AU175" s="148" t="s">
        <v>82</v>
      </c>
      <c r="AV175" s="12" t="s">
        <v>82</v>
      </c>
      <c r="AW175" s="12" t="s">
        <v>3</v>
      </c>
      <c r="AX175" s="12" t="s">
        <v>80</v>
      </c>
      <c r="AY175" s="148" t="s">
        <v>153</v>
      </c>
    </row>
    <row r="176" spans="2:65" s="1" customFormat="1" ht="24.15" customHeight="1">
      <c r="B176" s="131"/>
      <c r="C176" s="132" t="s">
        <v>226</v>
      </c>
      <c r="D176" s="132" t="s">
        <v>155</v>
      </c>
      <c r="E176" s="133" t="s">
        <v>638</v>
      </c>
      <c r="F176" s="134" t="s">
        <v>639</v>
      </c>
      <c r="G176" s="135" t="s">
        <v>158</v>
      </c>
      <c r="H176" s="136">
        <v>107.687</v>
      </c>
      <c r="I176" s="137"/>
      <c r="J176" s="137">
        <f>ROUND(I176*H176,2)</f>
        <v>0</v>
      </c>
      <c r="K176" s="134" t="s">
        <v>159</v>
      </c>
      <c r="L176" s="28"/>
      <c r="M176" s="138" t="s">
        <v>1</v>
      </c>
      <c r="N176" s="139" t="s">
        <v>38</v>
      </c>
      <c r="O176" s="140">
        <v>0.122</v>
      </c>
      <c r="P176" s="140">
        <f>O176*H176</f>
        <v>13.137813999999999</v>
      </c>
      <c r="Q176" s="140">
        <v>0.0004</v>
      </c>
      <c r="R176" s="140">
        <f>Q176*H176</f>
        <v>0.0430748</v>
      </c>
      <c r="S176" s="140">
        <v>0</v>
      </c>
      <c r="T176" s="141">
        <f>S176*H176</f>
        <v>0</v>
      </c>
      <c r="AR176" s="142" t="s">
        <v>226</v>
      </c>
      <c r="AT176" s="142" t="s">
        <v>155</v>
      </c>
      <c r="AU176" s="142" t="s">
        <v>82</v>
      </c>
      <c r="AY176" s="16" t="s">
        <v>153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80</v>
      </c>
      <c r="BK176" s="143">
        <f>ROUND(I176*H176,2)</f>
        <v>0</v>
      </c>
      <c r="BL176" s="16" t="s">
        <v>226</v>
      </c>
      <c r="BM176" s="142" t="s">
        <v>1097</v>
      </c>
    </row>
    <row r="177" spans="2:47" s="1" customFormat="1" ht="28.8">
      <c r="B177" s="28"/>
      <c r="D177" s="144" t="s">
        <v>162</v>
      </c>
      <c r="F177" s="145" t="s">
        <v>641</v>
      </c>
      <c r="L177" s="28"/>
      <c r="M177" s="146"/>
      <c r="T177" s="52"/>
      <c r="AT177" s="16" t="s">
        <v>162</v>
      </c>
      <c r="AU177" s="16" t="s">
        <v>82</v>
      </c>
    </row>
    <row r="178" spans="2:51" s="12" customFormat="1" ht="12">
      <c r="B178" s="147"/>
      <c r="D178" s="144" t="s">
        <v>183</v>
      </c>
      <c r="E178" s="148" t="s">
        <v>1</v>
      </c>
      <c r="F178" s="149" t="s">
        <v>1098</v>
      </c>
      <c r="H178" s="150">
        <v>107.687</v>
      </c>
      <c r="L178" s="147"/>
      <c r="M178" s="151"/>
      <c r="T178" s="152"/>
      <c r="AT178" s="148" t="s">
        <v>183</v>
      </c>
      <c r="AU178" s="148" t="s">
        <v>82</v>
      </c>
      <c r="AV178" s="12" t="s">
        <v>82</v>
      </c>
      <c r="AW178" s="12" t="s">
        <v>29</v>
      </c>
      <c r="AX178" s="12" t="s">
        <v>80</v>
      </c>
      <c r="AY178" s="148" t="s">
        <v>153</v>
      </c>
    </row>
    <row r="179" spans="2:65" s="1" customFormat="1" ht="24.15" customHeight="1">
      <c r="B179" s="131"/>
      <c r="C179" s="132" t="s">
        <v>230</v>
      </c>
      <c r="D179" s="132" t="s">
        <v>155</v>
      </c>
      <c r="E179" s="133" t="s">
        <v>452</v>
      </c>
      <c r="F179" s="134" t="s">
        <v>453</v>
      </c>
      <c r="G179" s="135" t="s">
        <v>305</v>
      </c>
      <c r="H179" s="136">
        <v>0.353</v>
      </c>
      <c r="I179" s="137"/>
      <c r="J179" s="137">
        <f>ROUND(I179*H179,2)</f>
        <v>0</v>
      </c>
      <c r="K179" s="134" t="s">
        <v>159</v>
      </c>
      <c r="L179" s="28"/>
      <c r="M179" s="138" t="s">
        <v>1</v>
      </c>
      <c r="N179" s="139" t="s">
        <v>38</v>
      </c>
      <c r="O179" s="140">
        <v>1.567</v>
      </c>
      <c r="P179" s="140">
        <f>O179*H179</f>
        <v>0.553151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226</v>
      </c>
      <c r="AT179" s="142" t="s">
        <v>155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226</v>
      </c>
      <c r="BM179" s="142" t="s">
        <v>1099</v>
      </c>
    </row>
    <row r="180" spans="2:47" s="1" customFormat="1" ht="28.8">
      <c r="B180" s="28"/>
      <c r="D180" s="144" t="s">
        <v>162</v>
      </c>
      <c r="F180" s="145" t="s">
        <v>455</v>
      </c>
      <c r="L180" s="28"/>
      <c r="M180" s="146"/>
      <c r="T180" s="52"/>
      <c r="AT180" s="16" t="s">
        <v>162</v>
      </c>
      <c r="AU180" s="16" t="s">
        <v>82</v>
      </c>
    </row>
    <row r="181" spans="2:63" s="11" customFormat="1" ht="22.8" customHeight="1">
      <c r="B181" s="120"/>
      <c r="D181" s="121" t="s">
        <v>72</v>
      </c>
      <c r="E181" s="129" t="s">
        <v>1100</v>
      </c>
      <c r="F181" s="129" t="s">
        <v>1101</v>
      </c>
      <c r="J181" s="130">
        <f>BK181</f>
        <v>0</v>
      </c>
      <c r="L181" s="120"/>
      <c r="M181" s="124"/>
      <c r="P181" s="125">
        <f>SUM(P182:P187)</f>
        <v>25.952567</v>
      </c>
      <c r="R181" s="125">
        <f>SUM(R182:R187)</f>
        <v>0.7818071999999999</v>
      </c>
      <c r="T181" s="126">
        <f>SUM(T182:T187)</f>
        <v>0</v>
      </c>
      <c r="AR181" s="121" t="s">
        <v>82</v>
      </c>
      <c r="AT181" s="127" t="s">
        <v>72</v>
      </c>
      <c r="AU181" s="127" t="s">
        <v>80</v>
      </c>
      <c r="AY181" s="121" t="s">
        <v>153</v>
      </c>
      <c r="BK181" s="128">
        <f>SUM(BK182:BK187)</f>
        <v>0</v>
      </c>
    </row>
    <row r="182" spans="2:65" s="1" customFormat="1" ht="24.15" customHeight="1">
      <c r="B182" s="131"/>
      <c r="C182" s="132" t="s">
        <v>234</v>
      </c>
      <c r="D182" s="132" t="s">
        <v>155</v>
      </c>
      <c r="E182" s="133" t="s">
        <v>1102</v>
      </c>
      <c r="F182" s="134" t="s">
        <v>1103</v>
      </c>
      <c r="G182" s="135" t="s">
        <v>158</v>
      </c>
      <c r="H182" s="136">
        <v>107.687</v>
      </c>
      <c r="I182" s="137"/>
      <c r="J182" s="137">
        <f>ROUND(I182*H182,2)</f>
        <v>0</v>
      </c>
      <c r="K182" s="134" t="s">
        <v>159</v>
      </c>
      <c r="L182" s="28"/>
      <c r="M182" s="138" t="s">
        <v>1</v>
      </c>
      <c r="N182" s="139" t="s">
        <v>38</v>
      </c>
      <c r="O182" s="140">
        <v>0.241</v>
      </c>
      <c r="P182" s="140">
        <f>O182*H182</f>
        <v>25.952567</v>
      </c>
      <c r="Q182" s="140">
        <v>0.006</v>
      </c>
      <c r="R182" s="140">
        <f>Q182*H182</f>
        <v>0.646122</v>
      </c>
      <c r="S182" s="140">
        <v>0</v>
      </c>
      <c r="T182" s="141">
        <f>S182*H182</f>
        <v>0</v>
      </c>
      <c r="AR182" s="142" t="s">
        <v>226</v>
      </c>
      <c r="AT182" s="142" t="s">
        <v>155</v>
      </c>
      <c r="AU182" s="142" t="s">
        <v>82</v>
      </c>
      <c r="AY182" s="16" t="s">
        <v>153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80</v>
      </c>
      <c r="BK182" s="143">
        <f>ROUND(I182*H182,2)</f>
        <v>0</v>
      </c>
      <c r="BL182" s="16" t="s">
        <v>226</v>
      </c>
      <c r="BM182" s="142" t="s">
        <v>1104</v>
      </c>
    </row>
    <row r="183" spans="2:47" s="1" customFormat="1" ht="19.2">
      <c r="B183" s="28"/>
      <c r="D183" s="144" t="s">
        <v>162</v>
      </c>
      <c r="F183" s="145" t="s">
        <v>1105</v>
      </c>
      <c r="L183" s="28"/>
      <c r="M183" s="146"/>
      <c r="T183" s="52"/>
      <c r="AT183" s="16" t="s">
        <v>162</v>
      </c>
      <c r="AU183" s="16" t="s">
        <v>82</v>
      </c>
    </row>
    <row r="184" spans="2:51" s="12" customFormat="1" ht="12">
      <c r="B184" s="147"/>
      <c r="D184" s="144" t="s">
        <v>183</v>
      </c>
      <c r="E184" s="148" t="s">
        <v>1</v>
      </c>
      <c r="F184" s="149" t="s">
        <v>1098</v>
      </c>
      <c r="H184" s="150">
        <v>107.687</v>
      </c>
      <c r="L184" s="147"/>
      <c r="M184" s="151"/>
      <c r="T184" s="152"/>
      <c r="AT184" s="148" t="s">
        <v>183</v>
      </c>
      <c r="AU184" s="148" t="s">
        <v>82</v>
      </c>
      <c r="AV184" s="12" t="s">
        <v>82</v>
      </c>
      <c r="AW184" s="12" t="s">
        <v>29</v>
      </c>
      <c r="AX184" s="12" t="s">
        <v>80</v>
      </c>
      <c r="AY184" s="148" t="s">
        <v>153</v>
      </c>
    </row>
    <row r="185" spans="2:65" s="1" customFormat="1" ht="24.15" customHeight="1">
      <c r="B185" s="131"/>
      <c r="C185" s="159" t="s">
        <v>238</v>
      </c>
      <c r="D185" s="159" t="s">
        <v>190</v>
      </c>
      <c r="E185" s="160" t="s">
        <v>1106</v>
      </c>
      <c r="F185" s="161" t="s">
        <v>1107</v>
      </c>
      <c r="G185" s="162" t="s">
        <v>158</v>
      </c>
      <c r="H185" s="163">
        <v>113.071</v>
      </c>
      <c r="I185" s="164"/>
      <c r="J185" s="164">
        <f>ROUND(I185*H185,2)</f>
        <v>0</v>
      </c>
      <c r="K185" s="161" t="s">
        <v>159</v>
      </c>
      <c r="L185" s="165"/>
      <c r="M185" s="166" t="s">
        <v>1</v>
      </c>
      <c r="N185" s="167" t="s">
        <v>38</v>
      </c>
      <c r="O185" s="140">
        <v>0</v>
      </c>
      <c r="P185" s="140">
        <f>O185*H185</f>
        <v>0</v>
      </c>
      <c r="Q185" s="140">
        <v>0.0012</v>
      </c>
      <c r="R185" s="140">
        <f>Q185*H185</f>
        <v>0.13568519999999998</v>
      </c>
      <c r="S185" s="140">
        <v>0</v>
      </c>
      <c r="T185" s="141">
        <f>S185*H185</f>
        <v>0</v>
      </c>
      <c r="AR185" s="142" t="s">
        <v>288</v>
      </c>
      <c r="AT185" s="142" t="s">
        <v>190</v>
      </c>
      <c r="AU185" s="142" t="s">
        <v>82</v>
      </c>
      <c r="AY185" s="16" t="s">
        <v>153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80</v>
      </c>
      <c r="BK185" s="143">
        <f>ROUND(I185*H185,2)</f>
        <v>0</v>
      </c>
      <c r="BL185" s="16" t="s">
        <v>226</v>
      </c>
      <c r="BM185" s="142" t="s">
        <v>1108</v>
      </c>
    </row>
    <row r="186" spans="2:47" s="1" customFormat="1" ht="19.2">
      <c r="B186" s="28"/>
      <c r="D186" s="144" t="s">
        <v>162</v>
      </c>
      <c r="F186" s="145" t="s">
        <v>1107</v>
      </c>
      <c r="L186" s="28"/>
      <c r="M186" s="146"/>
      <c r="T186" s="52"/>
      <c r="AT186" s="16" t="s">
        <v>162</v>
      </c>
      <c r="AU186" s="16" t="s">
        <v>82</v>
      </c>
    </row>
    <row r="187" spans="2:51" s="12" customFormat="1" ht="12">
      <c r="B187" s="147"/>
      <c r="D187" s="144" t="s">
        <v>183</v>
      </c>
      <c r="F187" s="149" t="s">
        <v>1109</v>
      </c>
      <c r="H187" s="150">
        <v>113.071</v>
      </c>
      <c r="L187" s="147"/>
      <c r="M187" s="180"/>
      <c r="N187" s="181"/>
      <c r="O187" s="181"/>
      <c r="P187" s="181"/>
      <c r="Q187" s="181"/>
      <c r="R187" s="181"/>
      <c r="S187" s="181"/>
      <c r="T187" s="182"/>
      <c r="AT187" s="148" t="s">
        <v>183</v>
      </c>
      <c r="AU187" s="148" t="s">
        <v>82</v>
      </c>
      <c r="AV187" s="12" t="s">
        <v>82</v>
      </c>
      <c r="AW187" s="12" t="s">
        <v>3</v>
      </c>
      <c r="AX187" s="12" t="s">
        <v>80</v>
      </c>
      <c r="AY187" s="148" t="s">
        <v>153</v>
      </c>
    </row>
    <row r="188" spans="2:12" s="1" customFormat="1" ht="6.9" customHeight="1">
      <c r="B188" s="40"/>
      <c r="C188" s="41"/>
      <c r="D188" s="41"/>
      <c r="E188" s="41"/>
      <c r="F188" s="41"/>
      <c r="G188" s="41"/>
      <c r="H188" s="41"/>
      <c r="I188" s="41"/>
      <c r="J188" s="41"/>
      <c r="K188" s="41"/>
      <c r="L188" s="28"/>
    </row>
  </sheetData>
  <autoFilter ref="C127:K187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09"/>
  <sheetViews>
    <sheetView showGridLines="0" tabSelected="1" workbookViewId="0" topLeftCell="A273">
      <selection activeCell="I227" sqref="I22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125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J128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J32</f>
        <v>0</v>
      </c>
      <c r="I35" s="92">
        <v>0.21</v>
      </c>
      <c r="J35" s="82">
        <f>J32*0.21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ROUND((SUM(BF128:BF308)),2)</f>
        <v>0</v>
      </c>
      <c r="I36" s="92">
        <v>0.15</v>
      </c>
      <c r="J36" s="82">
        <f>ROUND(((SUM(BF128:BF308))*I36),2)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ROUND((SUM(BG128:BG308)),2)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ROUND((SUM(BH128:BH308)),2)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ROUND((SUM(BI128:BI308)),2)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J32+J35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A01a - SO 01 Komunikace a zpevněné plochy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J128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J130</f>
        <v>0</v>
      </c>
      <c r="L100" s="108"/>
    </row>
    <row r="101" spans="2:12" s="9" customFormat="1" ht="19.95" customHeight="1">
      <c r="B101" s="108"/>
      <c r="D101" s="109" t="s">
        <v>133</v>
      </c>
      <c r="E101" s="110"/>
      <c r="F101" s="110"/>
      <c r="G101" s="110"/>
      <c r="H101" s="110"/>
      <c r="I101" s="110"/>
      <c r="J101" s="111">
        <f>J165</f>
        <v>0</v>
      </c>
      <c r="L101" s="108"/>
    </row>
    <row r="102" spans="2:12" s="9" customFormat="1" ht="19.95" customHeight="1">
      <c r="B102" s="108"/>
      <c r="D102" s="109" t="s">
        <v>134</v>
      </c>
      <c r="E102" s="110"/>
      <c r="F102" s="110"/>
      <c r="G102" s="110"/>
      <c r="H102" s="110"/>
      <c r="I102" s="110"/>
      <c r="J102" s="111">
        <f>J174</f>
        <v>0</v>
      </c>
      <c r="L102" s="108"/>
    </row>
    <row r="103" spans="2:12" s="9" customFormat="1" ht="19.95" customHeight="1">
      <c r="B103" s="108"/>
      <c r="D103" s="109" t="s">
        <v>1163</v>
      </c>
      <c r="E103" s="110"/>
      <c r="F103" s="110"/>
      <c r="G103" s="110"/>
      <c r="H103" s="110"/>
      <c r="I103" s="110"/>
      <c r="J103" s="111">
        <f>J226</f>
        <v>0</v>
      </c>
      <c r="L103" s="108"/>
    </row>
    <row r="104" spans="2:12" s="9" customFormat="1" ht="19.95" customHeight="1">
      <c r="B104" s="108"/>
      <c r="D104" s="109" t="s">
        <v>135</v>
      </c>
      <c r="E104" s="110"/>
      <c r="F104" s="110"/>
      <c r="G104" s="110"/>
      <c r="H104" s="110"/>
      <c r="I104" s="110"/>
      <c r="J104" s="111">
        <f>J245</f>
        <v>0</v>
      </c>
      <c r="L104" s="108"/>
    </row>
    <row r="105" spans="2:12" s="9" customFormat="1" ht="19.95" customHeight="1">
      <c r="B105" s="108"/>
      <c r="D105" s="109" t="s">
        <v>136</v>
      </c>
      <c r="E105" s="110"/>
      <c r="F105" s="110"/>
      <c r="G105" s="110"/>
      <c r="H105" s="110"/>
      <c r="I105" s="110"/>
      <c r="J105" s="111">
        <f>J289</f>
        <v>0</v>
      </c>
      <c r="L105" s="108"/>
    </row>
    <row r="106" spans="2:12" s="9" customFormat="1" ht="19.95" customHeight="1">
      <c r="B106" s="108"/>
      <c r="D106" s="109" t="s">
        <v>137</v>
      </c>
      <c r="E106" s="110"/>
      <c r="F106" s="110"/>
      <c r="G106" s="110"/>
      <c r="H106" s="110"/>
      <c r="I106" s="110"/>
      <c r="J106" s="111">
        <f>J306</f>
        <v>0</v>
      </c>
      <c r="L106" s="108"/>
    </row>
    <row r="107" spans="2:12" s="1" customFormat="1" ht="21.75" customHeight="1">
      <c r="B107" s="28"/>
      <c r="L107" s="28"/>
    </row>
    <row r="108" spans="2:12" s="1" customFormat="1" ht="6.9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8"/>
    </row>
    <row r="112" spans="2:12" s="1" customFormat="1" ht="6.9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8"/>
    </row>
    <row r="113" spans="2:12" s="1" customFormat="1" ht="24.9" customHeight="1">
      <c r="B113" s="28"/>
      <c r="C113" s="20" t="s">
        <v>138</v>
      </c>
      <c r="L113" s="28"/>
    </row>
    <row r="114" spans="2:12" s="1" customFormat="1" ht="6.9" customHeight="1">
      <c r="B114" s="28"/>
      <c r="L114" s="28"/>
    </row>
    <row r="115" spans="2:12" s="1" customFormat="1" ht="12" customHeight="1">
      <c r="B115" s="28"/>
      <c r="C115" s="25" t="s">
        <v>14</v>
      </c>
      <c r="L115" s="28"/>
    </row>
    <row r="116" spans="2:12" s="1" customFormat="1" ht="16.5" customHeight="1">
      <c r="B116" s="28"/>
      <c r="E116" s="236" t="str">
        <f>E7</f>
        <v>Zajištění bezpečnosti v Zámecké ul.</v>
      </c>
      <c r="F116" s="237"/>
      <c r="G116" s="237"/>
      <c r="H116" s="237"/>
      <c r="L116" s="28"/>
    </row>
    <row r="117" spans="2:12" ht="12" customHeight="1">
      <c r="B117" s="19"/>
      <c r="C117" s="25" t="s">
        <v>122</v>
      </c>
      <c r="L117" s="19"/>
    </row>
    <row r="118" spans="2:12" s="1" customFormat="1" ht="16.5" customHeight="1">
      <c r="B118" s="28"/>
      <c r="E118" s="236" t="s">
        <v>123</v>
      </c>
      <c r="F118" s="235"/>
      <c r="G118" s="235"/>
      <c r="H118" s="235"/>
      <c r="L118" s="28"/>
    </row>
    <row r="119" spans="2:12" s="1" customFormat="1" ht="12" customHeight="1">
      <c r="B119" s="28"/>
      <c r="C119" s="25" t="s">
        <v>124</v>
      </c>
      <c r="L119" s="28"/>
    </row>
    <row r="120" spans="2:12" s="1" customFormat="1" ht="16.5" customHeight="1">
      <c r="B120" s="28"/>
      <c r="E120" s="198" t="str">
        <f>E11</f>
        <v>A01a - SO 01 Komunikace a zpevněné plochy</v>
      </c>
      <c r="F120" s="235"/>
      <c r="G120" s="235"/>
      <c r="H120" s="235"/>
      <c r="L120" s="28"/>
    </row>
    <row r="121" spans="2:12" s="1" customFormat="1" ht="6.9" customHeight="1">
      <c r="B121" s="28"/>
      <c r="L121" s="28"/>
    </row>
    <row r="122" spans="2:12" s="1" customFormat="1" ht="12" customHeight="1">
      <c r="B122" s="28"/>
      <c r="C122" s="25" t="s">
        <v>18</v>
      </c>
      <c r="F122" s="23" t="str">
        <f>F14</f>
        <v>Šluknov</v>
      </c>
      <c r="I122" s="25" t="s">
        <v>20</v>
      </c>
      <c r="J122" s="48" t="str">
        <f>IF(J14="","",J14)</f>
        <v>27. 2. 2023</v>
      </c>
      <c r="L122" s="28"/>
    </row>
    <row r="123" spans="2:12" s="1" customFormat="1" ht="6.9" customHeight="1">
      <c r="B123" s="28"/>
      <c r="L123" s="28"/>
    </row>
    <row r="124" spans="2:12" s="1" customFormat="1" ht="15.15" customHeight="1">
      <c r="B124" s="28"/>
      <c r="C124" s="25" t="s">
        <v>22</v>
      </c>
      <c r="F124" s="23" t="str">
        <f>E17</f>
        <v>Město Šluknov</v>
      </c>
      <c r="I124" s="25" t="s">
        <v>28</v>
      </c>
      <c r="J124" s="26" t="str">
        <f>E23</f>
        <v xml:space="preserve"> </v>
      </c>
      <c r="L124" s="28"/>
    </row>
    <row r="125" spans="2:12" s="1" customFormat="1" ht="15.15" customHeight="1">
      <c r="B125" s="28"/>
      <c r="C125" s="25" t="s">
        <v>26</v>
      </c>
      <c r="F125" s="23" t="str">
        <f>IF(E20="","",E20)</f>
        <v xml:space="preserve"> </v>
      </c>
      <c r="I125" s="25" t="s">
        <v>30</v>
      </c>
      <c r="J125" s="26" t="str">
        <f>E26</f>
        <v>J. Nešněra</v>
      </c>
      <c r="L125" s="28"/>
    </row>
    <row r="126" spans="2:12" s="1" customFormat="1" ht="10.35" customHeight="1">
      <c r="B126" s="28"/>
      <c r="L126" s="28"/>
    </row>
    <row r="127" spans="2:20" s="10" customFormat="1" ht="29.25" customHeight="1">
      <c r="B127" s="112"/>
      <c r="C127" s="113" t="s">
        <v>139</v>
      </c>
      <c r="D127" s="114" t="s">
        <v>58</v>
      </c>
      <c r="E127" s="114" t="s">
        <v>54</v>
      </c>
      <c r="F127" s="114" t="s">
        <v>55</v>
      </c>
      <c r="G127" s="114" t="s">
        <v>140</v>
      </c>
      <c r="H127" s="114" t="s">
        <v>141</v>
      </c>
      <c r="I127" s="114" t="s">
        <v>142</v>
      </c>
      <c r="J127" s="114" t="s">
        <v>128</v>
      </c>
      <c r="K127" s="115" t="s">
        <v>143</v>
      </c>
      <c r="L127" s="112"/>
      <c r="M127" s="55" t="s">
        <v>1</v>
      </c>
      <c r="N127" s="56" t="s">
        <v>37</v>
      </c>
      <c r="O127" s="56" t="s">
        <v>144</v>
      </c>
      <c r="P127" s="56" t="s">
        <v>145</v>
      </c>
      <c r="Q127" s="56" t="s">
        <v>146</v>
      </c>
      <c r="R127" s="56" t="s">
        <v>147</v>
      </c>
      <c r="S127" s="56" t="s">
        <v>148</v>
      </c>
      <c r="T127" s="57" t="s">
        <v>149</v>
      </c>
    </row>
    <row r="128" spans="2:63" s="1" customFormat="1" ht="22.8" customHeight="1">
      <c r="B128" s="28"/>
      <c r="C128" s="60" t="s">
        <v>150</v>
      </c>
      <c r="J128" s="116">
        <f>J129</f>
        <v>0</v>
      </c>
      <c r="L128" s="28"/>
      <c r="M128" s="58"/>
      <c r="N128" s="49"/>
      <c r="O128" s="49"/>
      <c r="P128" s="117">
        <f>P129</f>
        <v>1292.717705</v>
      </c>
      <c r="Q128" s="49"/>
      <c r="R128" s="117">
        <f>R129</f>
        <v>1102.8901250000001</v>
      </c>
      <c r="S128" s="49"/>
      <c r="T128" s="118">
        <f>T129</f>
        <v>675.3399999999999</v>
      </c>
      <c r="AT128" s="16" t="s">
        <v>72</v>
      </c>
      <c r="AU128" s="16" t="s">
        <v>130</v>
      </c>
      <c r="BK128" s="119">
        <f>BK129</f>
        <v>0</v>
      </c>
    </row>
    <row r="129" spans="2:63" s="11" customFormat="1" ht="25.95" customHeight="1">
      <c r="B129" s="120"/>
      <c r="D129" s="121" t="s">
        <v>72</v>
      </c>
      <c r="E129" s="122" t="s">
        <v>151</v>
      </c>
      <c r="F129" s="122" t="s">
        <v>152</v>
      </c>
      <c r="J129" s="123">
        <f>J130+J165+J174+J226+J245+J289+J306</f>
        <v>0</v>
      </c>
      <c r="L129" s="120"/>
      <c r="M129" s="124"/>
      <c r="P129" s="125">
        <f>P130+P165+P174+P245+P289+P306</f>
        <v>1292.717705</v>
      </c>
      <c r="R129" s="125">
        <f>R130+R165+R174+R245+R289+R306</f>
        <v>1102.8901250000001</v>
      </c>
      <c r="T129" s="126">
        <f>T130+T165+T174+T245+T289+T306</f>
        <v>675.3399999999999</v>
      </c>
      <c r="AR129" s="121" t="s">
        <v>80</v>
      </c>
      <c r="AT129" s="127" t="s">
        <v>72</v>
      </c>
      <c r="AU129" s="127" t="s">
        <v>73</v>
      </c>
      <c r="AY129" s="121" t="s">
        <v>153</v>
      </c>
      <c r="BK129" s="128">
        <f>BK130+BK165+BK174+BK245+BK289+BK306</f>
        <v>0</v>
      </c>
    </row>
    <row r="130" spans="2:63" s="11" customFormat="1" ht="22.8" customHeight="1">
      <c r="B130" s="120"/>
      <c r="D130" s="121" t="s">
        <v>72</v>
      </c>
      <c r="E130" s="129" t="s">
        <v>80</v>
      </c>
      <c r="F130" s="129" t="s">
        <v>154</v>
      </c>
      <c r="J130" s="130">
        <f>J131+J133+J135+J137+J139+J141+J145+J148+J151+J155+J157+J161+J163</f>
        <v>0</v>
      </c>
      <c r="L130" s="120"/>
      <c r="M130" s="124"/>
      <c r="P130" s="125">
        <f>SUM(P131:P164)</f>
        <v>387.3707</v>
      </c>
      <c r="R130" s="125">
        <f>SUM(R131:R164)</f>
        <v>4.831715</v>
      </c>
      <c r="T130" s="126">
        <f>SUM(T131:T164)</f>
        <v>675.3399999999999</v>
      </c>
      <c r="AR130" s="121" t="s">
        <v>80</v>
      </c>
      <c r="AT130" s="127" t="s">
        <v>72</v>
      </c>
      <c r="AU130" s="127" t="s">
        <v>80</v>
      </c>
      <c r="AY130" s="121" t="s">
        <v>153</v>
      </c>
      <c r="BK130" s="128">
        <f>SUM(BK131:BK164)</f>
        <v>0</v>
      </c>
    </row>
    <row r="131" spans="2:65" s="1" customFormat="1" ht="66.75" customHeight="1">
      <c r="B131" s="131"/>
      <c r="C131" s="132" t="s">
        <v>80</v>
      </c>
      <c r="D131" s="132" t="s">
        <v>155</v>
      </c>
      <c r="E131" s="133" t="s">
        <v>156</v>
      </c>
      <c r="F131" s="134" t="s">
        <v>157</v>
      </c>
      <c r="G131" s="135" t="s">
        <v>158</v>
      </c>
      <c r="H131" s="136">
        <v>225</v>
      </c>
      <c r="I131" s="137"/>
      <c r="J131" s="137">
        <f>H131*I131</f>
        <v>0</v>
      </c>
      <c r="K131" s="134" t="s">
        <v>159</v>
      </c>
      <c r="L131" s="28"/>
      <c r="M131" s="138" t="s">
        <v>1</v>
      </c>
      <c r="N131" s="139" t="s">
        <v>38</v>
      </c>
      <c r="O131" s="140">
        <v>0.034</v>
      </c>
      <c r="P131" s="140">
        <f>O131*H131</f>
        <v>7.65</v>
      </c>
      <c r="Q131" s="140">
        <v>0</v>
      </c>
      <c r="R131" s="140">
        <f>Q131*H131</f>
        <v>0</v>
      </c>
      <c r="S131" s="140">
        <v>0.281</v>
      </c>
      <c r="T131" s="141">
        <f>S131*H131</f>
        <v>63.22500000000001</v>
      </c>
      <c r="AR131" s="142" t="s">
        <v>160</v>
      </c>
      <c r="AT131" s="142" t="s">
        <v>155</v>
      </c>
      <c r="AU131" s="142" t="s">
        <v>82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161</v>
      </c>
    </row>
    <row r="132" spans="2:47" s="1" customFormat="1" ht="48">
      <c r="B132" s="28"/>
      <c r="D132" s="144" t="s">
        <v>162</v>
      </c>
      <c r="F132" s="145" t="s">
        <v>157</v>
      </c>
      <c r="L132" s="28"/>
      <c r="M132" s="146"/>
      <c r="T132" s="52"/>
      <c r="AT132" s="16" t="s">
        <v>162</v>
      </c>
      <c r="AU132" s="16" t="s">
        <v>82</v>
      </c>
    </row>
    <row r="133" spans="2:65" s="1" customFormat="1" ht="66.75" customHeight="1">
      <c r="B133" s="131"/>
      <c r="C133" s="132" t="s">
        <v>82</v>
      </c>
      <c r="D133" s="132" t="s">
        <v>155</v>
      </c>
      <c r="E133" s="133" t="s">
        <v>163</v>
      </c>
      <c r="F133" s="134" t="s">
        <v>164</v>
      </c>
      <c r="G133" s="135" t="s">
        <v>158</v>
      </c>
      <c r="H133" s="136">
        <v>225</v>
      </c>
      <c r="I133" s="137"/>
      <c r="J133" s="137">
        <f>H133*I133</f>
        <v>0</v>
      </c>
      <c r="K133" s="134" t="s">
        <v>159</v>
      </c>
      <c r="L133" s="28"/>
      <c r="M133" s="138" t="s">
        <v>1</v>
      </c>
      <c r="N133" s="139" t="s">
        <v>38</v>
      </c>
      <c r="O133" s="140">
        <v>0.185</v>
      </c>
      <c r="P133" s="140">
        <f>O133*H133</f>
        <v>41.625</v>
      </c>
      <c r="Q133" s="140">
        <v>0</v>
      </c>
      <c r="R133" s="140">
        <f>Q133*H133</f>
        <v>0</v>
      </c>
      <c r="S133" s="140">
        <v>0.44</v>
      </c>
      <c r="T133" s="141">
        <f>S133*H133</f>
        <v>99</v>
      </c>
      <c r="AR133" s="142" t="s">
        <v>160</v>
      </c>
      <c r="AT133" s="142" t="s">
        <v>155</v>
      </c>
      <c r="AU133" s="142" t="s">
        <v>82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160</v>
      </c>
      <c r="BM133" s="142" t="s">
        <v>165</v>
      </c>
    </row>
    <row r="134" spans="2:47" s="1" customFormat="1" ht="38.4">
      <c r="B134" s="28"/>
      <c r="D134" s="144" t="s">
        <v>162</v>
      </c>
      <c r="F134" s="145" t="s">
        <v>164</v>
      </c>
      <c r="L134" s="28"/>
      <c r="M134" s="146"/>
      <c r="T134" s="52"/>
      <c r="AT134" s="16" t="s">
        <v>162</v>
      </c>
      <c r="AU134" s="16" t="s">
        <v>82</v>
      </c>
    </row>
    <row r="135" spans="2:65" s="1" customFormat="1" ht="66.75" customHeight="1">
      <c r="B135" s="131"/>
      <c r="C135" s="132" t="s">
        <v>166</v>
      </c>
      <c r="D135" s="132" t="s">
        <v>155</v>
      </c>
      <c r="E135" s="133" t="s">
        <v>167</v>
      </c>
      <c r="F135" s="134" t="s">
        <v>168</v>
      </c>
      <c r="G135" s="135" t="s">
        <v>158</v>
      </c>
      <c r="H135" s="136">
        <v>450</v>
      </c>
      <c r="I135" s="137"/>
      <c r="J135" s="137">
        <f>H135*I135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0.295</v>
      </c>
      <c r="P135" s="140">
        <f>O135*H135</f>
        <v>132.75</v>
      </c>
      <c r="Q135" s="140">
        <v>0</v>
      </c>
      <c r="R135" s="140">
        <f>Q135*H135</f>
        <v>0</v>
      </c>
      <c r="S135" s="140">
        <v>0.75</v>
      </c>
      <c r="T135" s="141">
        <f>S135*H135</f>
        <v>337.5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169</v>
      </c>
    </row>
    <row r="136" spans="2:47" s="1" customFormat="1" ht="38.4">
      <c r="B136" s="28"/>
      <c r="D136" s="144" t="s">
        <v>162</v>
      </c>
      <c r="F136" s="145" t="s">
        <v>168</v>
      </c>
      <c r="L136" s="28"/>
      <c r="M136" s="146"/>
      <c r="T136" s="52"/>
      <c r="AT136" s="16" t="s">
        <v>162</v>
      </c>
      <c r="AU136" s="16" t="s">
        <v>82</v>
      </c>
    </row>
    <row r="137" spans="2:65" s="1" customFormat="1" ht="55.5" customHeight="1">
      <c r="B137" s="131"/>
      <c r="C137" s="132" t="s">
        <v>160</v>
      </c>
      <c r="D137" s="132" t="s">
        <v>155</v>
      </c>
      <c r="E137" s="133" t="s">
        <v>170</v>
      </c>
      <c r="F137" s="134" t="s">
        <v>171</v>
      </c>
      <c r="G137" s="135" t="s">
        <v>158</v>
      </c>
      <c r="H137" s="136">
        <v>450</v>
      </c>
      <c r="I137" s="137"/>
      <c r="J137" s="137">
        <f>H137*I137</f>
        <v>0</v>
      </c>
      <c r="K137" s="134" t="s">
        <v>159</v>
      </c>
      <c r="L137" s="28"/>
      <c r="M137" s="138" t="s">
        <v>1</v>
      </c>
      <c r="N137" s="139" t="s">
        <v>38</v>
      </c>
      <c r="O137" s="140">
        <v>0.22</v>
      </c>
      <c r="P137" s="140">
        <f>O137*H137</f>
        <v>99</v>
      </c>
      <c r="Q137" s="140">
        <v>0</v>
      </c>
      <c r="R137" s="140">
        <f>Q137*H137</f>
        <v>0</v>
      </c>
      <c r="S137" s="140">
        <v>0.316</v>
      </c>
      <c r="T137" s="141">
        <f>S137*H137</f>
        <v>142.2</v>
      </c>
      <c r="AR137" s="142" t="s">
        <v>160</v>
      </c>
      <c r="AT137" s="142" t="s">
        <v>155</v>
      </c>
      <c r="AU137" s="142" t="s">
        <v>82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172</v>
      </c>
    </row>
    <row r="138" spans="2:47" s="1" customFormat="1" ht="38.4">
      <c r="B138" s="28"/>
      <c r="D138" s="144" t="s">
        <v>162</v>
      </c>
      <c r="F138" s="145" t="s">
        <v>171</v>
      </c>
      <c r="L138" s="28"/>
      <c r="M138" s="146"/>
      <c r="T138" s="52"/>
      <c r="AT138" s="16" t="s">
        <v>162</v>
      </c>
      <c r="AU138" s="16" t="s">
        <v>82</v>
      </c>
    </row>
    <row r="139" spans="2:65" s="1" customFormat="1" ht="49.05" customHeight="1">
      <c r="B139" s="131"/>
      <c r="C139" s="132" t="s">
        <v>173</v>
      </c>
      <c r="D139" s="132" t="s">
        <v>155</v>
      </c>
      <c r="E139" s="133" t="s">
        <v>174</v>
      </c>
      <c r="F139" s="134" t="s">
        <v>175</v>
      </c>
      <c r="G139" s="135" t="s">
        <v>176</v>
      </c>
      <c r="H139" s="136">
        <v>163</v>
      </c>
      <c r="I139" s="137"/>
      <c r="J139" s="137">
        <f>H139*I139</f>
        <v>0</v>
      </c>
      <c r="K139" s="134" t="s">
        <v>159</v>
      </c>
      <c r="L139" s="28"/>
      <c r="M139" s="138" t="s">
        <v>1</v>
      </c>
      <c r="N139" s="139" t="s">
        <v>38</v>
      </c>
      <c r="O139" s="140">
        <v>0.133</v>
      </c>
      <c r="P139" s="140">
        <f>O139*H139</f>
        <v>21.679000000000002</v>
      </c>
      <c r="Q139" s="140">
        <v>0</v>
      </c>
      <c r="R139" s="140">
        <f>Q139*H139</f>
        <v>0</v>
      </c>
      <c r="S139" s="140">
        <v>0.205</v>
      </c>
      <c r="T139" s="141">
        <f>S139*H139</f>
        <v>33.415</v>
      </c>
      <c r="AR139" s="142" t="s">
        <v>160</v>
      </c>
      <c r="AT139" s="142" t="s">
        <v>155</v>
      </c>
      <c r="AU139" s="142" t="s">
        <v>82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160</v>
      </c>
      <c r="BM139" s="142" t="s">
        <v>177</v>
      </c>
    </row>
    <row r="140" spans="2:47" s="1" customFormat="1" ht="28.8">
      <c r="B140" s="28"/>
      <c r="D140" s="144" t="s">
        <v>162</v>
      </c>
      <c r="F140" s="145" t="s">
        <v>175</v>
      </c>
      <c r="L140" s="28"/>
      <c r="M140" s="146"/>
      <c r="T140" s="52"/>
      <c r="AT140" s="16" t="s">
        <v>162</v>
      </c>
      <c r="AU140" s="16" t="s">
        <v>82</v>
      </c>
    </row>
    <row r="141" spans="2:65" s="1" customFormat="1" ht="37.8" customHeight="1">
      <c r="B141" s="131"/>
      <c r="C141" s="132" t="s">
        <v>178</v>
      </c>
      <c r="D141" s="132" t="s">
        <v>155</v>
      </c>
      <c r="E141" s="133" t="s">
        <v>179</v>
      </c>
      <c r="F141" s="134" t="s">
        <v>180</v>
      </c>
      <c r="G141" s="135" t="s">
        <v>181</v>
      </c>
      <c r="H141" s="136">
        <v>147.5</v>
      </c>
      <c r="I141" s="137"/>
      <c r="J141" s="137">
        <f>H141*I141</f>
        <v>0</v>
      </c>
      <c r="K141" s="134" t="s">
        <v>159</v>
      </c>
      <c r="L141" s="28"/>
      <c r="M141" s="138" t="s">
        <v>1</v>
      </c>
      <c r="N141" s="139" t="s">
        <v>38</v>
      </c>
      <c r="O141" s="140">
        <v>0.191</v>
      </c>
      <c r="P141" s="140">
        <f>O141*H141</f>
        <v>28.1725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82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182</v>
      </c>
    </row>
    <row r="142" spans="2:47" s="1" customFormat="1" ht="19.2">
      <c r="B142" s="28"/>
      <c r="D142" s="144" t="s">
        <v>162</v>
      </c>
      <c r="F142" s="145" t="s">
        <v>180</v>
      </c>
      <c r="L142" s="28"/>
      <c r="M142" s="146"/>
      <c r="T142" s="52"/>
      <c r="AT142" s="16" t="s">
        <v>162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/>
      <c r="H143" s="150">
        <v>147.5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73</v>
      </c>
      <c r="AY143" s="148" t="s">
        <v>153</v>
      </c>
    </row>
    <row r="144" spans="2:51" s="13" customFormat="1" ht="12">
      <c r="B144" s="153"/>
      <c r="D144" s="144" t="s">
        <v>183</v>
      </c>
      <c r="E144" s="154" t="s">
        <v>1</v>
      </c>
      <c r="F144" s="155" t="s">
        <v>184</v>
      </c>
      <c r="H144" s="156">
        <v>147.5</v>
      </c>
      <c r="L144" s="153"/>
      <c r="M144" s="157"/>
      <c r="T144" s="158"/>
      <c r="AT144" s="154" t="s">
        <v>183</v>
      </c>
      <c r="AU144" s="154" t="s">
        <v>82</v>
      </c>
      <c r="AV144" s="13" t="s">
        <v>160</v>
      </c>
      <c r="AW144" s="13" t="s">
        <v>29</v>
      </c>
      <c r="AX144" s="13" t="s">
        <v>80</v>
      </c>
      <c r="AY144" s="154" t="s">
        <v>153</v>
      </c>
    </row>
    <row r="145" spans="2:65" s="1" customFormat="1" ht="62.7" customHeight="1">
      <c r="B145" s="131"/>
      <c r="C145" s="132" t="s">
        <v>185</v>
      </c>
      <c r="D145" s="132" t="s">
        <v>155</v>
      </c>
      <c r="E145" s="133" t="s">
        <v>186</v>
      </c>
      <c r="F145" s="134" t="s">
        <v>187</v>
      </c>
      <c r="G145" s="135" t="s">
        <v>181</v>
      </c>
      <c r="H145" s="136">
        <v>189.1</v>
      </c>
      <c r="I145" s="137"/>
      <c r="J145" s="137">
        <f>H145*I145</f>
        <v>0</v>
      </c>
      <c r="K145" s="134" t="s">
        <v>159</v>
      </c>
      <c r="L145" s="28"/>
      <c r="M145" s="138" t="s">
        <v>1</v>
      </c>
      <c r="N145" s="139" t="s">
        <v>38</v>
      </c>
      <c r="O145" s="140">
        <v>0.087</v>
      </c>
      <c r="P145" s="140">
        <f>O145*H145</f>
        <v>16.4517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160</v>
      </c>
      <c r="AT145" s="142" t="s">
        <v>155</v>
      </c>
      <c r="AU145" s="142" t="s">
        <v>82</v>
      </c>
      <c r="AY145" s="16" t="s">
        <v>153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80</v>
      </c>
      <c r="BK145" s="143">
        <f>ROUND(I145*H145,2)</f>
        <v>0</v>
      </c>
      <c r="BL145" s="16" t="s">
        <v>160</v>
      </c>
      <c r="BM145" s="142" t="s">
        <v>188</v>
      </c>
    </row>
    <row r="146" spans="2:47" s="1" customFormat="1" ht="38.4">
      <c r="B146" s="28"/>
      <c r="D146" s="144" t="s">
        <v>162</v>
      </c>
      <c r="F146" s="145" t="s">
        <v>187</v>
      </c>
      <c r="L146" s="28"/>
      <c r="M146" s="146"/>
      <c r="T146" s="52"/>
      <c r="AT146" s="16" t="s">
        <v>162</v>
      </c>
      <c r="AU146" s="16" t="s">
        <v>82</v>
      </c>
    </row>
    <row r="147" spans="2:51" s="12" customFormat="1" ht="12">
      <c r="B147" s="147"/>
      <c r="D147" s="144" t="s">
        <v>183</v>
      </c>
      <c r="E147" s="148" t="s">
        <v>1</v>
      </c>
      <c r="F147" s="149"/>
      <c r="H147" s="150">
        <v>189.1</v>
      </c>
      <c r="L147" s="147"/>
      <c r="M147" s="151"/>
      <c r="T147" s="152"/>
      <c r="AT147" s="148" t="s">
        <v>183</v>
      </c>
      <c r="AU147" s="148" t="s">
        <v>82</v>
      </c>
      <c r="AV147" s="12" t="s">
        <v>82</v>
      </c>
      <c r="AW147" s="12" t="s">
        <v>29</v>
      </c>
      <c r="AX147" s="12" t="s">
        <v>80</v>
      </c>
      <c r="AY147" s="148" t="s">
        <v>153</v>
      </c>
    </row>
    <row r="148" spans="2:65" s="1" customFormat="1" ht="16.5" customHeight="1">
      <c r="B148" s="131"/>
      <c r="C148" s="159" t="s">
        <v>189</v>
      </c>
      <c r="D148" s="159" t="s">
        <v>190</v>
      </c>
      <c r="E148" s="160" t="s">
        <v>191</v>
      </c>
      <c r="F148" s="161" t="s">
        <v>192</v>
      </c>
      <c r="G148" s="162" t="s">
        <v>181</v>
      </c>
      <c r="H148" s="163">
        <v>23</v>
      </c>
      <c r="I148" s="164"/>
      <c r="J148" s="137">
        <f>H148*I148</f>
        <v>0</v>
      </c>
      <c r="K148" s="161" t="s">
        <v>159</v>
      </c>
      <c r="L148" s="165"/>
      <c r="M148" s="166" t="s">
        <v>1</v>
      </c>
      <c r="N148" s="167" t="s">
        <v>38</v>
      </c>
      <c r="O148" s="140">
        <v>0</v>
      </c>
      <c r="P148" s="140">
        <f>O148*H148</f>
        <v>0</v>
      </c>
      <c r="Q148" s="140">
        <v>0.21</v>
      </c>
      <c r="R148" s="140">
        <f>Q148*H148</f>
        <v>4.83</v>
      </c>
      <c r="S148" s="140">
        <v>0</v>
      </c>
      <c r="T148" s="141">
        <f>S148*H148</f>
        <v>0</v>
      </c>
      <c r="AR148" s="142" t="s">
        <v>189</v>
      </c>
      <c r="AT148" s="142" t="s">
        <v>190</v>
      </c>
      <c r="AU148" s="142" t="s">
        <v>82</v>
      </c>
      <c r="AY148" s="16" t="s">
        <v>153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6" t="s">
        <v>80</v>
      </c>
      <c r="BK148" s="143">
        <f>ROUND(I148*H148,2)</f>
        <v>0</v>
      </c>
      <c r="BL148" s="16" t="s">
        <v>160</v>
      </c>
      <c r="BM148" s="142" t="s">
        <v>193</v>
      </c>
    </row>
    <row r="149" spans="2:47" s="1" customFormat="1" ht="12">
      <c r="B149" s="28"/>
      <c r="D149" s="144" t="s">
        <v>162</v>
      </c>
      <c r="F149" s="145" t="s">
        <v>192</v>
      </c>
      <c r="L149" s="28"/>
      <c r="M149" s="146"/>
      <c r="T149" s="52"/>
      <c r="AT149" s="16" t="s">
        <v>162</v>
      </c>
      <c r="AU149" s="16" t="s">
        <v>82</v>
      </c>
    </row>
    <row r="150" spans="2:51" s="12" customFormat="1" ht="12">
      <c r="B150" s="147"/>
      <c r="D150" s="144" t="s">
        <v>183</v>
      </c>
      <c r="E150" s="148" t="s">
        <v>1</v>
      </c>
      <c r="F150" s="149"/>
      <c r="H150" s="150">
        <v>23</v>
      </c>
      <c r="L150" s="147"/>
      <c r="M150" s="151"/>
      <c r="T150" s="152"/>
      <c r="AT150" s="148" t="s">
        <v>183</v>
      </c>
      <c r="AU150" s="148" t="s">
        <v>82</v>
      </c>
      <c r="AV150" s="12" t="s">
        <v>82</v>
      </c>
      <c r="AW150" s="12" t="s">
        <v>29</v>
      </c>
      <c r="AX150" s="12" t="s">
        <v>80</v>
      </c>
      <c r="AY150" s="148" t="s">
        <v>153</v>
      </c>
    </row>
    <row r="151" spans="2:65" s="1" customFormat="1" ht="37.8" customHeight="1">
      <c r="B151" s="131"/>
      <c r="C151" s="132" t="s">
        <v>194</v>
      </c>
      <c r="D151" s="132" t="s">
        <v>155</v>
      </c>
      <c r="E151" s="133" t="s">
        <v>195</v>
      </c>
      <c r="F151" s="134" t="s">
        <v>196</v>
      </c>
      <c r="G151" s="135" t="s">
        <v>158</v>
      </c>
      <c r="H151" s="136">
        <v>115</v>
      </c>
      <c r="I151" s="137"/>
      <c r="J151" s="137">
        <f>H151*I151</f>
        <v>0</v>
      </c>
      <c r="K151" s="134" t="s">
        <v>159</v>
      </c>
      <c r="L151" s="28"/>
      <c r="M151" s="138" t="s">
        <v>1</v>
      </c>
      <c r="N151" s="139" t="s">
        <v>38</v>
      </c>
      <c r="O151" s="140">
        <v>0.114</v>
      </c>
      <c r="P151" s="140">
        <f>O151*H151</f>
        <v>13.110000000000001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160</v>
      </c>
      <c r="AT151" s="142" t="s">
        <v>155</v>
      </c>
      <c r="AU151" s="142" t="s">
        <v>82</v>
      </c>
      <c r="AY151" s="16" t="s">
        <v>153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80</v>
      </c>
      <c r="BK151" s="143">
        <f>ROUND(I151*H151,2)</f>
        <v>0</v>
      </c>
      <c r="BL151" s="16" t="s">
        <v>160</v>
      </c>
      <c r="BM151" s="142" t="s">
        <v>197</v>
      </c>
    </row>
    <row r="152" spans="2:47" s="1" customFormat="1" ht="28.8">
      <c r="B152" s="28"/>
      <c r="D152" s="144" t="s">
        <v>162</v>
      </c>
      <c r="F152" s="145" t="s">
        <v>196</v>
      </c>
      <c r="L152" s="28"/>
      <c r="M152" s="146"/>
      <c r="T152" s="52"/>
      <c r="AT152" s="16" t="s">
        <v>162</v>
      </c>
      <c r="AU152" s="16" t="s">
        <v>82</v>
      </c>
    </row>
    <row r="153" spans="2:51" s="12" customFormat="1" ht="12">
      <c r="B153" s="147"/>
      <c r="D153" s="144" t="s">
        <v>183</v>
      </c>
      <c r="E153" s="148" t="s">
        <v>1</v>
      </c>
      <c r="F153" s="149"/>
      <c r="H153" s="150">
        <v>115</v>
      </c>
      <c r="L153" s="147"/>
      <c r="M153" s="151"/>
      <c r="T153" s="152"/>
      <c r="AT153" s="148" t="s">
        <v>183</v>
      </c>
      <c r="AU153" s="148" t="s">
        <v>82</v>
      </c>
      <c r="AV153" s="12" t="s">
        <v>82</v>
      </c>
      <c r="AW153" s="12" t="s">
        <v>29</v>
      </c>
      <c r="AX153" s="12" t="s">
        <v>73</v>
      </c>
      <c r="AY153" s="148" t="s">
        <v>153</v>
      </c>
    </row>
    <row r="154" spans="2:51" s="13" customFormat="1" ht="12">
      <c r="B154" s="153"/>
      <c r="D154" s="144" t="s">
        <v>183</v>
      </c>
      <c r="E154" s="154" t="s">
        <v>1</v>
      </c>
      <c r="F154" s="155" t="s">
        <v>184</v>
      </c>
      <c r="H154" s="156">
        <v>115</v>
      </c>
      <c r="L154" s="153"/>
      <c r="M154" s="157"/>
      <c r="T154" s="158"/>
      <c r="AT154" s="154" t="s">
        <v>183</v>
      </c>
      <c r="AU154" s="154" t="s">
        <v>82</v>
      </c>
      <c r="AV154" s="13" t="s">
        <v>160</v>
      </c>
      <c r="AW154" s="13" t="s">
        <v>29</v>
      </c>
      <c r="AX154" s="13" t="s">
        <v>80</v>
      </c>
      <c r="AY154" s="154" t="s">
        <v>153</v>
      </c>
    </row>
    <row r="155" spans="2:65" s="1" customFormat="1" ht="37.8" customHeight="1">
      <c r="B155" s="131"/>
      <c r="C155" s="132" t="s">
        <v>198</v>
      </c>
      <c r="D155" s="132" t="s">
        <v>155</v>
      </c>
      <c r="E155" s="133" t="s">
        <v>199</v>
      </c>
      <c r="F155" s="134" t="s">
        <v>200</v>
      </c>
      <c r="G155" s="135" t="s">
        <v>158</v>
      </c>
      <c r="H155" s="136">
        <v>115</v>
      </c>
      <c r="I155" s="137"/>
      <c r="J155" s="137">
        <f>H155*I155</f>
        <v>0</v>
      </c>
      <c r="K155" s="134" t="s">
        <v>159</v>
      </c>
      <c r="L155" s="28"/>
      <c r="M155" s="138" t="s">
        <v>1</v>
      </c>
      <c r="N155" s="139" t="s">
        <v>38</v>
      </c>
      <c r="O155" s="140">
        <v>0.058</v>
      </c>
      <c r="P155" s="140">
        <f>O155*H155</f>
        <v>6.67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82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201</v>
      </c>
    </row>
    <row r="156" spans="2:47" s="1" customFormat="1" ht="28.8">
      <c r="B156" s="28"/>
      <c r="D156" s="144" t="s">
        <v>162</v>
      </c>
      <c r="F156" s="145" t="s">
        <v>200</v>
      </c>
      <c r="L156" s="28"/>
      <c r="M156" s="146"/>
      <c r="T156" s="52"/>
      <c r="AT156" s="16" t="s">
        <v>162</v>
      </c>
      <c r="AU156" s="16" t="s">
        <v>82</v>
      </c>
    </row>
    <row r="157" spans="2:65" s="1" customFormat="1" ht="16.5" customHeight="1">
      <c r="B157" s="131"/>
      <c r="C157" s="159" t="s">
        <v>202</v>
      </c>
      <c r="D157" s="159" t="s">
        <v>190</v>
      </c>
      <c r="E157" s="160" t="s">
        <v>203</v>
      </c>
      <c r="F157" s="161" t="s">
        <v>204</v>
      </c>
      <c r="G157" s="162" t="s">
        <v>205</v>
      </c>
      <c r="H157" s="163">
        <v>1.715</v>
      </c>
      <c r="I157" s="164"/>
      <c r="J157" s="137">
        <f>H157*I157</f>
        <v>0</v>
      </c>
      <c r="K157" s="161" t="s">
        <v>159</v>
      </c>
      <c r="L157" s="165"/>
      <c r="M157" s="166" t="s">
        <v>1</v>
      </c>
      <c r="N157" s="167" t="s">
        <v>38</v>
      </c>
      <c r="O157" s="140">
        <v>0</v>
      </c>
      <c r="P157" s="140">
        <f>O157*H157</f>
        <v>0</v>
      </c>
      <c r="Q157" s="140">
        <v>0.001</v>
      </c>
      <c r="R157" s="140">
        <f>Q157*H157</f>
        <v>0.0017150000000000002</v>
      </c>
      <c r="S157" s="140">
        <v>0</v>
      </c>
      <c r="T157" s="141">
        <f>S157*H157</f>
        <v>0</v>
      </c>
      <c r="AR157" s="142" t="s">
        <v>189</v>
      </c>
      <c r="AT157" s="142" t="s">
        <v>190</v>
      </c>
      <c r="AU157" s="142" t="s">
        <v>82</v>
      </c>
      <c r="AY157" s="16" t="s">
        <v>153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80</v>
      </c>
      <c r="BK157" s="143">
        <f>ROUND(I157*H157,2)</f>
        <v>0</v>
      </c>
      <c r="BL157" s="16" t="s">
        <v>160</v>
      </c>
      <c r="BM157" s="142" t="s">
        <v>206</v>
      </c>
    </row>
    <row r="158" spans="2:47" s="1" customFormat="1" ht="12">
      <c r="B158" s="28"/>
      <c r="D158" s="144" t="s">
        <v>162</v>
      </c>
      <c r="F158" s="145" t="s">
        <v>204</v>
      </c>
      <c r="L158" s="28"/>
      <c r="M158" s="146"/>
      <c r="T158" s="52"/>
      <c r="AT158" s="16" t="s">
        <v>162</v>
      </c>
      <c r="AU158" s="16" t="s">
        <v>82</v>
      </c>
    </row>
    <row r="159" spans="2:51" s="12" customFormat="1" ht="12">
      <c r="B159" s="147"/>
      <c r="D159" s="144" t="s">
        <v>183</v>
      </c>
      <c r="E159" s="148" t="s">
        <v>1</v>
      </c>
      <c r="F159" s="149" t="s">
        <v>207</v>
      </c>
      <c r="H159" s="150">
        <v>1.715</v>
      </c>
      <c r="L159" s="147"/>
      <c r="M159" s="151"/>
      <c r="T159" s="152"/>
      <c r="AT159" s="148" t="s">
        <v>183</v>
      </c>
      <c r="AU159" s="148" t="s">
        <v>82</v>
      </c>
      <c r="AV159" s="12" t="s">
        <v>82</v>
      </c>
      <c r="AW159" s="12" t="s">
        <v>29</v>
      </c>
      <c r="AX159" s="12" t="s">
        <v>73</v>
      </c>
      <c r="AY159" s="148" t="s">
        <v>153</v>
      </c>
    </row>
    <row r="160" spans="2:51" s="13" customFormat="1" ht="12">
      <c r="B160" s="153"/>
      <c r="D160" s="144" t="s">
        <v>183</v>
      </c>
      <c r="E160" s="154" t="s">
        <v>1</v>
      </c>
      <c r="F160" s="155" t="s">
        <v>184</v>
      </c>
      <c r="H160" s="156">
        <v>1.715</v>
      </c>
      <c r="L160" s="153"/>
      <c r="M160" s="157"/>
      <c r="T160" s="158"/>
      <c r="AT160" s="154" t="s">
        <v>183</v>
      </c>
      <c r="AU160" s="154" t="s">
        <v>82</v>
      </c>
      <c r="AV160" s="13" t="s">
        <v>160</v>
      </c>
      <c r="AW160" s="13" t="s">
        <v>29</v>
      </c>
      <c r="AX160" s="13" t="s">
        <v>80</v>
      </c>
      <c r="AY160" s="154" t="s">
        <v>153</v>
      </c>
    </row>
    <row r="161" spans="2:65" s="1" customFormat="1" ht="33" customHeight="1">
      <c r="B161" s="131"/>
      <c r="C161" s="132" t="s">
        <v>208</v>
      </c>
      <c r="D161" s="132" t="s">
        <v>155</v>
      </c>
      <c r="E161" s="133" t="s">
        <v>209</v>
      </c>
      <c r="F161" s="134" t="s">
        <v>210</v>
      </c>
      <c r="G161" s="135" t="s">
        <v>158</v>
      </c>
      <c r="H161" s="136">
        <v>115</v>
      </c>
      <c r="I161" s="137"/>
      <c r="J161" s="137">
        <f>H161*I161</f>
        <v>0</v>
      </c>
      <c r="K161" s="134" t="s">
        <v>159</v>
      </c>
      <c r="L161" s="28"/>
      <c r="M161" s="138" t="s">
        <v>1</v>
      </c>
      <c r="N161" s="139" t="s">
        <v>38</v>
      </c>
      <c r="O161" s="140">
        <v>0.019</v>
      </c>
      <c r="P161" s="140">
        <f>O161*H161</f>
        <v>2.185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160</v>
      </c>
      <c r="AT161" s="142" t="s">
        <v>155</v>
      </c>
      <c r="AU161" s="142" t="s">
        <v>82</v>
      </c>
      <c r="AY161" s="16" t="s">
        <v>153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80</v>
      </c>
      <c r="BK161" s="143">
        <f>ROUND(I161*H161,2)</f>
        <v>0</v>
      </c>
      <c r="BL161" s="16" t="s">
        <v>160</v>
      </c>
      <c r="BM161" s="142" t="s">
        <v>211</v>
      </c>
    </row>
    <row r="162" spans="2:47" s="1" customFormat="1" ht="19.2">
      <c r="B162" s="28"/>
      <c r="D162" s="144" t="s">
        <v>162</v>
      </c>
      <c r="F162" s="145" t="s">
        <v>210</v>
      </c>
      <c r="L162" s="28"/>
      <c r="M162" s="146"/>
      <c r="T162" s="52"/>
      <c r="AT162" s="16" t="s">
        <v>162</v>
      </c>
      <c r="AU162" s="16" t="s">
        <v>82</v>
      </c>
    </row>
    <row r="163" spans="2:65" s="1" customFormat="1" ht="33" customHeight="1">
      <c r="B163" s="131"/>
      <c r="C163" s="132" t="s">
        <v>212</v>
      </c>
      <c r="D163" s="132" t="s">
        <v>155</v>
      </c>
      <c r="E163" s="133" t="s">
        <v>213</v>
      </c>
      <c r="F163" s="134" t="s">
        <v>214</v>
      </c>
      <c r="G163" s="135" t="s">
        <v>158</v>
      </c>
      <c r="H163" s="136">
        <v>723.1</v>
      </c>
      <c r="I163" s="137"/>
      <c r="J163" s="137">
        <f>H163*I163</f>
        <v>0</v>
      </c>
      <c r="K163" s="134" t="s">
        <v>159</v>
      </c>
      <c r="L163" s="28"/>
      <c r="M163" s="138" t="s">
        <v>1</v>
      </c>
      <c r="N163" s="139" t="s">
        <v>38</v>
      </c>
      <c r="O163" s="140">
        <v>0.025</v>
      </c>
      <c r="P163" s="140">
        <f>O163*H163</f>
        <v>18.0775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82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215</v>
      </c>
    </row>
    <row r="164" spans="2:47" s="1" customFormat="1" ht="19.2">
      <c r="B164" s="28"/>
      <c r="D164" s="144" t="s">
        <v>162</v>
      </c>
      <c r="F164" s="145" t="s">
        <v>214</v>
      </c>
      <c r="L164" s="28"/>
      <c r="M164" s="146"/>
      <c r="T164" s="52"/>
      <c r="AT164" s="16" t="s">
        <v>162</v>
      </c>
      <c r="AU164" s="16" t="s">
        <v>82</v>
      </c>
    </row>
    <row r="165" spans="2:63" s="11" customFormat="1" ht="22.8" customHeight="1">
      <c r="B165" s="120"/>
      <c r="D165" s="121" t="s">
        <v>72</v>
      </c>
      <c r="E165" s="129" t="s">
        <v>160</v>
      </c>
      <c r="F165" s="129" t="s">
        <v>216</v>
      </c>
      <c r="J165" s="130">
        <f>J166+J170</f>
        <v>0</v>
      </c>
      <c r="L165" s="120"/>
      <c r="M165" s="124"/>
      <c r="P165" s="125">
        <f>SUM(P166:P173)</f>
        <v>4.847250000000001</v>
      </c>
      <c r="R165" s="125">
        <f>SUM(R166:R173)</f>
        <v>0.022770000000000002</v>
      </c>
      <c r="T165" s="126">
        <f>SUM(T166:T173)</f>
        <v>0</v>
      </c>
      <c r="AR165" s="121" t="s">
        <v>80</v>
      </c>
      <c r="AT165" s="127" t="s">
        <v>72</v>
      </c>
      <c r="AU165" s="127" t="s">
        <v>80</v>
      </c>
      <c r="AY165" s="121" t="s">
        <v>153</v>
      </c>
      <c r="BK165" s="128">
        <f>SUM(BK166:BK173)</f>
        <v>0</v>
      </c>
    </row>
    <row r="166" spans="2:65" s="1" customFormat="1" ht="76.35" customHeight="1">
      <c r="B166" s="131"/>
      <c r="C166" s="132" t="s">
        <v>217</v>
      </c>
      <c r="D166" s="132" t="s">
        <v>155</v>
      </c>
      <c r="E166" s="133" t="s">
        <v>218</v>
      </c>
      <c r="F166" s="134" t="s">
        <v>219</v>
      </c>
      <c r="G166" s="135" t="s">
        <v>176</v>
      </c>
      <c r="H166" s="136">
        <v>3.45</v>
      </c>
      <c r="I166" s="137"/>
      <c r="J166" s="137">
        <f>H166*I166</f>
        <v>0</v>
      </c>
      <c r="K166" s="134" t="s">
        <v>159</v>
      </c>
      <c r="L166" s="28"/>
      <c r="M166" s="138" t="s">
        <v>1</v>
      </c>
      <c r="N166" s="139" t="s">
        <v>38</v>
      </c>
      <c r="O166" s="140">
        <v>1.405</v>
      </c>
      <c r="P166" s="140">
        <f>O166*H166</f>
        <v>4.847250000000001</v>
      </c>
      <c r="Q166" s="140">
        <v>0.0066</v>
      </c>
      <c r="R166" s="140">
        <f>Q166*H166</f>
        <v>0.022770000000000002</v>
      </c>
      <c r="S166" s="140">
        <v>0</v>
      </c>
      <c r="T166" s="141">
        <f>S166*H166</f>
        <v>0</v>
      </c>
      <c r="AR166" s="142" t="s">
        <v>160</v>
      </c>
      <c r="AT166" s="142" t="s">
        <v>155</v>
      </c>
      <c r="AU166" s="142" t="s">
        <v>82</v>
      </c>
      <c r="AY166" s="16" t="s">
        <v>153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80</v>
      </c>
      <c r="BK166" s="143">
        <f>ROUND(I166*H166,2)</f>
        <v>0</v>
      </c>
      <c r="BL166" s="16" t="s">
        <v>160</v>
      </c>
      <c r="BM166" s="142" t="s">
        <v>220</v>
      </c>
    </row>
    <row r="167" spans="2:47" s="1" customFormat="1" ht="57.6">
      <c r="B167" s="28"/>
      <c r="D167" s="144" t="s">
        <v>162</v>
      </c>
      <c r="F167" s="145" t="s">
        <v>221</v>
      </c>
      <c r="L167" s="28"/>
      <c r="M167" s="146"/>
      <c r="T167" s="52"/>
      <c r="AT167" s="16" t="s">
        <v>162</v>
      </c>
      <c r="AU167" s="16" t="s">
        <v>82</v>
      </c>
    </row>
    <row r="168" spans="2:51" s="12" customFormat="1" ht="12">
      <c r="B168" s="147"/>
      <c r="D168" s="144" t="s">
        <v>183</v>
      </c>
      <c r="E168" s="148" t="s">
        <v>1</v>
      </c>
      <c r="F168" s="149">
        <v>3.45</v>
      </c>
      <c r="H168" s="150">
        <v>3.45</v>
      </c>
      <c r="L168" s="147"/>
      <c r="M168" s="151"/>
      <c r="T168" s="152"/>
      <c r="AT168" s="148" t="s">
        <v>183</v>
      </c>
      <c r="AU168" s="148" t="s">
        <v>82</v>
      </c>
      <c r="AV168" s="12" t="s">
        <v>82</v>
      </c>
      <c r="AW168" s="12" t="s">
        <v>29</v>
      </c>
      <c r="AX168" s="12" t="s">
        <v>73</v>
      </c>
      <c r="AY168" s="148" t="s">
        <v>153</v>
      </c>
    </row>
    <row r="169" spans="2:51" s="13" customFormat="1" ht="12">
      <c r="B169" s="153"/>
      <c r="D169" s="144" t="s">
        <v>183</v>
      </c>
      <c r="E169" s="154" t="s">
        <v>1</v>
      </c>
      <c r="F169" s="155" t="s">
        <v>184</v>
      </c>
      <c r="H169" s="156">
        <v>3.45</v>
      </c>
      <c r="L169" s="153"/>
      <c r="M169" s="157"/>
      <c r="T169" s="158"/>
      <c r="AT169" s="154" t="s">
        <v>183</v>
      </c>
      <c r="AU169" s="154" t="s">
        <v>82</v>
      </c>
      <c r="AV169" s="13" t="s">
        <v>160</v>
      </c>
      <c r="AW169" s="13" t="s">
        <v>29</v>
      </c>
      <c r="AX169" s="13" t="s">
        <v>80</v>
      </c>
      <c r="AY169" s="154" t="s">
        <v>153</v>
      </c>
    </row>
    <row r="170" spans="2:65" s="1" customFormat="1" ht="16.5" customHeight="1">
      <c r="B170" s="131"/>
      <c r="C170" s="159" t="s">
        <v>8</v>
      </c>
      <c r="D170" s="159" t="s">
        <v>190</v>
      </c>
      <c r="E170" s="160" t="s">
        <v>222</v>
      </c>
      <c r="F170" s="161" t="s">
        <v>223</v>
      </c>
      <c r="G170" s="162" t="s">
        <v>176</v>
      </c>
      <c r="H170" s="163">
        <v>3.45</v>
      </c>
      <c r="I170" s="164"/>
      <c r="J170" s="137">
        <f>H170*I170</f>
        <v>0</v>
      </c>
      <c r="K170" s="161" t="s">
        <v>1</v>
      </c>
      <c r="L170" s="165"/>
      <c r="M170" s="166" t="s">
        <v>1</v>
      </c>
      <c r="N170" s="167" t="s">
        <v>38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189</v>
      </c>
      <c r="AT170" s="142" t="s">
        <v>190</v>
      </c>
      <c r="AU170" s="142" t="s">
        <v>82</v>
      </c>
      <c r="AY170" s="16" t="s">
        <v>153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80</v>
      </c>
      <c r="BK170" s="143">
        <f>ROUND(I170*H170,2)</f>
        <v>0</v>
      </c>
      <c r="BL170" s="16" t="s">
        <v>160</v>
      </c>
      <c r="BM170" s="142" t="s">
        <v>224</v>
      </c>
    </row>
    <row r="171" spans="2:47" s="1" customFormat="1" ht="12">
      <c r="B171" s="28"/>
      <c r="D171" s="144" t="s">
        <v>162</v>
      </c>
      <c r="F171" s="145" t="s">
        <v>223</v>
      </c>
      <c r="L171" s="28"/>
      <c r="M171" s="146"/>
      <c r="T171" s="52"/>
      <c r="AT171" s="16" t="s">
        <v>162</v>
      </c>
      <c r="AU171" s="16" t="s">
        <v>82</v>
      </c>
    </row>
    <row r="172" spans="2:51" s="12" customFormat="1" ht="12">
      <c r="B172" s="147"/>
      <c r="D172" s="144" t="s">
        <v>183</v>
      </c>
      <c r="E172" s="148" t="s">
        <v>1</v>
      </c>
      <c r="F172" s="149">
        <v>3.45</v>
      </c>
      <c r="H172" s="150">
        <v>3.45</v>
      </c>
      <c r="L172" s="147"/>
      <c r="M172" s="151"/>
      <c r="T172" s="152"/>
      <c r="AT172" s="148" t="s">
        <v>183</v>
      </c>
      <c r="AU172" s="148" t="s">
        <v>82</v>
      </c>
      <c r="AV172" s="12" t="s">
        <v>82</v>
      </c>
      <c r="AW172" s="12" t="s">
        <v>29</v>
      </c>
      <c r="AX172" s="12" t="s">
        <v>73</v>
      </c>
      <c r="AY172" s="148" t="s">
        <v>153</v>
      </c>
    </row>
    <row r="173" spans="2:51" s="13" customFormat="1" ht="12">
      <c r="B173" s="153"/>
      <c r="D173" s="144" t="s">
        <v>183</v>
      </c>
      <c r="E173" s="154" t="s">
        <v>1</v>
      </c>
      <c r="F173" s="155" t="s">
        <v>184</v>
      </c>
      <c r="H173" s="156">
        <v>3.45</v>
      </c>
      <c r="L173" s="153"/>
      <c r="M173" s="157"/>
      <c r="T173" s="158"/>
      <c r="AT173" s="154" t="s">
        <v>183</v>
      </c>
      <c r="AU173" s="154" t="s">
        <v>82</v>
      </c>
      <c r="AV173" s="13" t="s">
        <v>160</v>
      </c>
      <c r="AW173" s="13" t="s">
        <v>29</v>
      </c>
      <c r="AX173" s="13" t="s">
        <v>80</v>
      </c>
      <c r="AY173" s="154" t="s">
        <v>153</v>
      </c>
    </row>
    <row r="174" spans="2:63" s="11" customFormat="1" ht="22.8" customHeight="1">
      <c r="B174" s="120"/>
      <c r="D174" s="121" t="s">
        <v>72</v>
      </c>
      <c r="E174" s="129" t="s">
        <v>173</v>
      </c>
      <c r="F174" s="129" t="s">
        <v>225</v>
      </c>
      <c r="J174" s="130">
        <f>J175+J179+J183+J187+J190+J193+J197+J201+J204+J208+J211+J216+J221</f>
        <v>0</v>
      </c>
      <c r="L174" s="120"/>
      <c r="M174" s="124"/>
      <c r="P174" s="125">
        <f>SUM(P175:P225)</f>
        <v>543.9062</v>
      </c>
      <c r="R174" s="125">
        <f>SUM(R175:R225)</f>
        <v>1035.15387</v>
      </c>
      <c r="T174" s="126">
        <f>SUM(T175:T225)</f>
        <v>0</v>
      </c>
      <c r="AR174" s="121" t="s">
        <v>80</v>
      </c>
      <c r="AT174" s="127" t="s">
        <v>72</v>
      </c>
      <c r="AU174" s="127" t="s">
        <v>80</v>
      </c>
      <c r="AY174" s="121" t="s">
        <v>153</v>
      </c>
      <c r="BK174" s="128">
        <f>SUM(BK175:BK225)</f>
        <v>0</v>
      </c>
    </row>
    <row r="175" spans="2:65" s="1" customFormat="1" ht="37.8" customHeight="1">
      <c r="B175" s="131"/>
      <c r="C175" s="132" t="s">
        <v>226</v>
      </c>
      <c r="D175" s="132" t="s">
        <v>155</v>
      </c>
      <c r="E175" s="133" t="s">
        <v>227</v>
      </c>
      <c r="F175" s="134" t="s">
        <v>228</v>
      </c>
      <c r="G175" s="135" t="s">
        <v>158</v>
      </c>
      <c r="H175" s="136">
        <v>1.4</v>
      </c>
      <c r="I175" s="137"/>
      <c r="J175" s="137">
        <f>H175*I175</f>
        <v>0</v>
      </c>
      <c r="K175" s="134" t="s">
        <v>159</v>
      </c>
      <c r="L175" s="28"/>
      <c r="M175" s="138" t="s">
        <v>1</v>
      </c>
      <c r="N175" s="139" t="s">
        <v>38</v>
      </c>
      <c r="O175" s="140">
        <v>0.023</v>
      </c>
      <c r="P175" s="140">
        <f>O175*H175</f>
        <v>0.0322</v>
      </c>
      <c r="Q175" s="140">
        <v>0.69</v>
      </c>
      <c r="R175" s="140">
        <f>Q175*H175</f>
        <v>0.9659999999999999</v>
      </c>
      <c r="S175" s="140">
        <v>0</v>
      </c>
      <c r="T175" s="141">
        <f>S175*H175</f>
        <v>0</v>
      </c>
      <c r="AR175" s="142" t="s">
        <v>160</v>
      </c>
      <c r="AT175" s="142" t="s">
        <v>155</v>
      </c>
      <c r="AU175" s="142" t="s">
        <v>82</v>
      </c>
      <c r="AY175" s="16" t="s">
        <v>153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80</v>
      </c>
      <c r="BK175" s="143">
        <f>ROUND(I175*H175,2)</f>
        <v>0</v>
      </c>
      <c r="BL175" s="16" t="s">
        <v>160</v>
      </c>
      <c r="BM175" s="142" t="s">
        <v>229</v>
      </c>
    </row>
    <row r="176" spans="2:47" s="1" customFormat="1" ht="19.2">
      <c r="B176" s="28"/>
      <c r="D176" s="144" t="s">
        <v>162</v>
      </c>
      <c r="F176" s="145" t="s">
        <v>228</v>
      </c>
      <c r="L176" s="28"/>
      <c r="M176" s="146"/>
      <c r="T176" s="52"/>
      <c r="AT176" s="16" t="s">
        <v>162</v>
      </c>
      <c r="AU176" s="16" t="s">
        <v>82</v>
      </c>
    </row>
    <row r="177" spans="2:51" s="12" customFormat="1" ht="12">
      <c r="B177" s="147"/>
      <c r="D177" s="144" t="s">
        <v>183</v>
      </c>
      <c r="E177" s="148" t="s">
        <v>1</v>
      </c>
      <c r="F177" s="149" t="s">
        <v>1110</v>
      </c>
      <c r="H177" s="150">
        <v>1.1</v>
      </c>
      <c r="L177" s="147"/>
      <c r="M177" s="151"/>
      <c r="T177" s="152"/>
      <c r="AT177" s="148" t="s">
        <v>183</v>
      </c>
      <c r="AU177" s="148" t="s">
        <v>82</v>
      </c>
      <c r="AV177" s="12" t="s">
        <v>82</v>
      </c>
      <c r="AW177" s="12" t="s">
        <v>29</v>
      </c>
      <c r="AX177" s="12" t="s">
        <v>73</v>
      </c>
      <c r="AY177" s="148" t="s">
        <v>153</v>
      </c>
    </row>
    <row r="178" spans="2:51" s="13" customFormat="1" ht="12">
      <c r="B178" s="153"/>
      <c r="D178" s="144" t="s">
        <v>183</v>
      </c>
      <c r="E178" s="154" t="s">
        <v>1</v>
      </c>
      <c r="F178" s="155" t="s">
        <v>184</v>
      </c>
      <c r="H178" s="156">
        <v>1.1</v>
      </c>
      <c r="L178" s="153"/>
      <c r="M178" s="157"/>
      <c r="T178" s="158"/>
      <c r="AT178" s="154" t="s">
        <v>183</v>
      </c>
      <c r="AU178" s="154" t="s">
        <v>82</v>
      </c>
      <c r="AV178" s="13" t="s">
        <v>160</v>
      </c>
      <c r="AW178" s="13" t="s">
        <v>29</v>
      </c>
      <c r="AX178" s="13" t="s">
        <v>80</v>
      </c>
      <c r="AY178" s="154" t="s">
        <v>153</v>
      </c>
    </row>
    <row r="179" spans="2:65" s="1" customFormat="1" ht="24.15" customHeight="1">
      <c r="B179" s="131"/>
      <c r="C179" s="132" t="s">
        <v>230</v>
      </c>
      <c r="D179" s="132" t="s">
        <v>155</v>
      </c>
      <c r="E179" s="133" t="s">
        <v>231</v>
      </c>
      <c r="F179" s="134" t="s">
        <v>232</v>
      </c>
      <c r="G179" s="135" t="s">
        <v>158</v>
      </c>
      <c r="H179" s="136">
        <v>240</v>
      </c>
      <c r="I179" s="137"/>
      <c r="J179" s="137">
        <f>H179*I179</f>
        <v>0</v>
      </c>
      <c r="K179" s="134" t="s">
        <v>159</v>
      </c>
      <c r="L179" s="28"/>
      <c r="M179" s="138" t="s">
        <v>1</v>
      </c>
      <c r="N179" s="139" t="s">
        <v>38</v>
      </c>
      <c r="O179" s="140">
        <v>0.029</v>
      </c>
      <c r="P179" s="140">
        <f>O179*H179</f>
        <v>6.96</v>
      </c>
      <c r="Q179" s="140">
        <v>0.46</v>
      </c>
      <c r="R179" s="140">
        <f>Q179*H179</f>
        <v>110.4</v>
      </c>
      <c r="S179" s="140">
        <v>0</v>
      </c>
      <c r="T179" s="141">
        <f>S179*H179</f>
        <v>0</v>
      </c>
      <c r="AR179" s="142" t="s">
        <v>160</v>
      </c>
      <c r="AT179" s="142" t="s">
        <v>155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160</v>
      </c>
      <c r="BM179" s="142" t="s">
        <v>233</v>
      </c>
    </row>
    <row r="180" spans="2:47" s="1" customFormat="1" ht="19.2">
      <c r="B180" s="28"/>
      <c r="D180" s="144" t="s">
        <v>162</v>
      </c>
      <c r="F180" s="145" t="s">
        <v>232</v>
      </c>
      <c r="L180" s="28"/>
      <c r="M180" s="146"/>
      <c r="T180" s="52"/>
      <c r="AT180" s="16" t="s">
        <v>162</v>
      </c>
      <c r="AU180" s="16" t="s">
        <v>82</v>
      </c>
    </row>
    <row r="181" spans="2:51" s="12" customFormat="1" ht="12">
      <c r="B181" s="147"/>
      <c r="D181" s="144" t="s">
        <v>183</v>
      </c>
      <c r="E181" s="148" t="s">
        <v>1</v>
      </c>
      <c r="F181" s="149"/>
      <c r="H181" s="150">
        <v>240</v>
      </c>
      <c r="L181" s="147"/>
      <c r="M181" s="151"/>
      <c r="T181" s="152"/>
      <c r="AT181" s="148" t="s">
        <v>183</v>
      </c>
      <c r="AU181" s="148" t="s">
        <v>82</v>
      </c>
      <c r="AV181" s="12" t="s">
        <v>82</v>
      </c>
      <c r="AW181" s="12" t="s">
        <v>29</v>
      </c>
      <c r="AX181" s="12" t="s">
        <v>73</v>
      </c>
      <c r="AY181" s="148" t="s">
        <v>153</v>
      </c>
    </row>
    <row r="182" spans="2:51" s="13" customFormat="1" ht="12">
      <c r="B182" s="153"/>
      <c r="D182" s="144" t="s">
        <v>183</v>
      </c>
      <c r="E182" s="154" t="s">
        <v>1</v>
      </c>
      <c r="F182" s="155" t="s">
        <v>184</v>
      </c>
      <c r="H182" s="156">
        <v>240</v>
      </c>
      <c r="L182" s="153"/>
      <c r="M182" s="157"/>
      <c r="T182" s="158"/>
      <c r="AT182" s="154" t="s">
        <v>183</v>
      </c>
      <c r="AU182" s="154" t="s">
        <v>82</v>
      </c>
      <c r="AV182" s="13" t="s">
        <v>160</v>
      </c>
      <c r="AW182" s="13" t="s">
        <v>29</v>
      </c>
      <c r="AX182" s="13" t="s">
        <v>80</v>
      </c>
      <c r="AY182" s="154" t="s">
        <v>153</v>
      </c>
    </row>
    <row r="183" spans="2:65" s="1" customFormat="1" ht="24.15" customHeight="1">
      <c r="B183" s="131"/>
      <c r="C183" s="132" t="s">
        <v>234</v>
      </c>
      <c r="D183" s="132" t="s">
        <v>155</v>
      </c>
      <c r="E183" s="133" t="s">
        <v>235</v>
      </c>
      <c r="F183" s="134" t="s">
        <v>236</v>
      </c>
      <c r="G183" s="135" t="s">
        <v>158</v>
      </c>
      <c r="H183" s="136">
        <v>482</v>
      </c>
      <c r="I183" s="137"/>
      <c r="J183" s="137">
        <f>H183*I183</f>
        <v>0</v>
      </c>
      <c r="K183" s="134" t="s">
        <v>159</v>
      </c>
      <c r="L183" s="28"/>
      <c r="M183" s="138" t="s">
        <v>1</v>
      </c>
      <c r="N183" s="139" t="s">
        <v>38</v>
      </c>
      <c r="O183" s="140">
        <v>0.031</v>
      </c>
      <c r="P183" s="140">
        <f>O183*H183</f>
        <v>14.942</v>
      </c>
      <c r="Q183" s="140">
        <v>0.575</v>
      </c>
      <c r="R183" s="140">
        <f>Q183*H183</f>
        <v>277.15</v>
      </c>
      <c r="S183" s="140">
        <v>0</v>
      </c>
      <c r="T183" s="141">
        <f>S183*H183</f>
        <v>0</v>
      </c>
      <c r="AR183" s="142" t="s">
        <v>160</v>
      </c>
      <c r="AT183" s="142" t="s">
        <v>155</v>
      </c>
      <c r="AU183" s="142" t="s">
        <v>82</v>
      </c>
      <c r="AY183" s="16" t="s">
        <v>153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80</v>
      </c>
      <c r="BK183" s="143">
        <f>ROUND(I183*H183,2)</f>
        <v>0</v>
      </c>
      <c r="BL183" s="16" t="s">
        <v>160</v>
      </c>
      <c r="BM183" s="142" t="s">
        <v>237</v>
      </c>
    </row>
    <row r="184" spans="2:47" s="1" customFormat="1" ht="19.2">
      <c r="B184" s="28"/>
      <c r="D184" s="144" t="s">
        <v>162</v>
      </c>
      <c r="F184" s="145" t="s">
        <v>236</v>
      </c>
      <c r="L184" s="28"/>
      <c r="M184" s="146"/>
      <c r="T184" s="52"/>
      <c r="AT184" s="16" t="s">
        <v>162</v>
      </c>
      <c r="AU184" s="16" t="s">
        <v>82</v>
      </c>
    </row>
    <row r="185" spans="2:51" s="12" customFormat="1" ht="12">
      <c r="B185" s="147"/>
      <c r="D185" s="144" t="s">
        <v>183</v>
      </c>
      <c r="E185" s="148" t="s">
        <v>1</v>
      </c>
      <c r="F185" s="149"/>
      <c r="H185" s="150">
        <v>482</v>
      </c>
      <c r="L185" s="147"/>
      <c r="M185" s="151"/>
      <c r="T185" s="152"/>
      <c r="AT185" s="148" t="s">
        <v>183</v>
      </c>
      <c r="AU185" s="148" t="s">
        <v>82</v>
      </c>
      <c r="AV185" s="12" t="s">
        <v>82</v>
      </c>
      <c r="AW185" s="12" t="s">
        <v>29</v>
      </c>
      <c r="AX185" s="12" t="s">
        <v>73</v>
      </c>
      <c r="AY185" s="148" t="s">
        <v>153</v>
      </c>
    </row>
    <row r="186" spans="2:51" s="13" customFormat="1" ht="12">
      <c r="B186" s="153"/>
      <c r="D186" s="144" t="s">
        <v>183</v>
      </c>
      <c r="E186" s="154" t="s">
        <v>1</v>
      </c>
      <c r="F186" s="155" t="s">
        <v>184</v>
      </c>
      <c r="H186" s="156">
        <v>482</v>
      </c>
      <c r="L186" s="153"/>
      <c r="M186" s="157"/>
      <c r="T186" s="158"/>
      <c r="AT186" s="154" t="s">
        <v>183</v>
      </c>
      <c r="AU186" s="154" t="s">
        <v>82</v>
      </c>
      <c r="AV186" s="13" t="s">
        <v>160</v>
      </c>
      <c r="AW186" s="13" t="s">
        <v>29</v>
      </c>
      <c r="AX186" s="13" t="s">
        <v>80</v>
      </c>
      <c r="AY186" s="154" t="s">
        <v>153</v>
      </c>
    </row>
    <row r="187" spans="2:65" s="1" customFormat="1" ht="37.8" customHeight="1">
      <c r="B187" s="131"/>
      <c r="C187" s="132" t="s">
        <v>238</v>
      </c>
      <c r="D187" s="132" t="s">
        <v>155</v>
      </c>
      <c r="E187" s="133" t="s">
        <v>239</v>
      </c>
      <c r="F187" s="134" t="s">
        <v>240</v>
      </c>
      <c r="G187" s="135" t="s">
        <v>158</v>
      </c>
      <c r="H187" s="136">
        <v>482</v>
      </c>
      <c r="I187" s="137"/>
      <c r="J187" s="137">
        <f>H187*I187</f>
        <v>0</v>
      </c>
      <c r="K187" s="134" t="s">
        <v>159</v>
      </c>
      <c r="L187" s="28"/>
      <c r="M187" s="138" t="s">
        <v>1</v>
      </c>
      <c r="N187" s="139" t="s">
        <v>38</v>
      </c>
      <c r="O187" s="140">
        <v>0.031</v>
      </c>
      <c r="P187" s="140">
        <f>O187*H187</f>
        <v>14.942</v>
      </c>
      <c r="Q187" s="140">
        <v>0.42149</v>
      </c>
      <c r="R187" s="140">
        <f>Q187*H187</f>
        <v>203.15818</v>
      </c>
      <c r="S187" s="140">
        <v>0</v>
      </c>
      <c r="T187" s="141">
        <f>S187*H187</f>
        <v>0</v>
      </c>
      <c r="AR187" s="142" t="s">
        <v>160</v>
      </c>
      <c r="AT187" s="142" t="s">
        <v>155</v>
      </c>
      <c r="AU187" s="142" t="s">
        <v>82</v>
      </c>
      <c r="AY187" s="16" t="s">
        <v>153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6" t="s">
        <v>80</v>
      </c>
      <c r="BK187" s="143">
        <f>ROUND(I187*H187,2)</f>
        <v>0</v>
      </c>
      <c r="BL187" s="16" t="s">
        <v>160</v>
      </c>
      <c r="BM187" s="142" t="s">
        <v>241</v>
      </c>
    </row>
    <row r="188" spans="2:47" s="1" customFormat="1" ht="19.2">
      <c r="B188" s="28"/>
      <c r="D188" s="144" t="s">
        <v>162</v>
      </c>
      <c r="F188" s="145" t="s">
        <v>240</v>
      </c>
      <c r="L188" s="28"/>
      <c r="M188" s="146"/>
      <c r="T188" s="52"/>
      <c r="AT188" s="16" t="s">
        <v>162</v>
      </c>
      <c r="AU188" s="16" t="s">
        <v>82</v>
      </c>
    </row>
    <row r="189" spans="2:51" s="12" customFormat="1" ht="12">
      <c r="B189" s="147"/>
      <c r="D189" s="144" t="s">
        <v>183</v>
      </c>
      <c r="E189" s="148" t="s">
        <v>1</v>
      </c>
      <c r="F189" s="149">
        <v>2</v>
      </c>
      <c r="H189" s="150">
        <v>482</v>
      </c>
      <c r="L189" s="147"/>
      <c r="M189" s="151"/>
      <c r="T189" s="152"/>
      <c r="AT189" s="148" t="s">
        <v>183</v>
      </c>
      <c r="AU189" s="148" t="s">
        <v>82</v>
      </c>
      <c r="AV189" s="12" t="s">
        <v>82</v>
      </c>
      <c r="AW189" s="12" t="s">
        <v>29</v>
      </c>
      <c r="AX189" s="12" t="s">
        <v>80</v>
      </c>
      <c r="AY189" s="148" t="s">
        <v>153</v>
      </c>
    </row>
    <row r="190" spans="2:65" s="1" customFormat="1" ht="49.05" customHeight="1">
      <c r="B190" s="131"/>
      <c r="C190" s="132" t="s">
        <v>242</v>
      </c>
      <c r="D190" s="132" t="s">
        <v>155</v>
      </c>
      <c r="E190" s="133" t="s">
        <v>243</v>
      </c>
      <c r="F190" s="134" t="s">
        <v>244</v>
      </c>
      <c r="G190" s="135" t="s">
        <v>158</v>
      </c>
      <c r="H190" s="136">
        <v>482</v>
      </c>
      <c r="I190" s="137"/>
      <c r="J190" s="137">
        <f>H190*I190</f>
        <v>0</v>
      </c>
      <c r="K190" s="134" t="s">
        <v>159</v>
      </c>
      <c r="L190" s="28"/>
      <c r="M190" s="138" t="s">
        <v>1</v>
      </c>
      <c r="N190" s="139" t="s">
        <v>38</v>
      </c>
      <c r="O190" s="140">
        <v>0.149</v>
      </c>
      <c r="P190" s="140">
        <f>O190*H190</f>
        <v>71.818</v>
      </c>
      <c r="Q190" s="140">
        <v>0.13188</v>
      </c>
      <c r="R190" s="140">
        <f>Q190*H190</f>
        <v>63.566159999999996</v>
      </c>
      <c r="S190" s="140">
        <v>0</v>
      </c>
      <c r="T190" s="141">
        <f>S190*H190</f>
        <v>0</v>
      </c>
      <c r="AR190" s="142" t="s">
        <v>160</v>
      </c>
      <c r="AT190" s="142" t="s">
        <v>155</v>
      </c>
      <c r="AU190" s="142" t="s">
        <v>82</v>
      </c>
      <c r="AY190" s="16" t="s">
        <v>153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80</v>
      </c>
      <c r="BK190" s="143">
        <f>ROUND(I190*H190,2)</f>
        <v>0</v>
      </c>
      <c r="BL190" s="16" t="s">
        <v>160</v>
      </c>
      <c r="BM190" s="142" t="s">
        <v>245</v>
      </c>
    </row>
    <row r="191" spans="2:47" s="1" customFormat="1" ht="28.8">
      <c r="B191" s="28"/>
      <c r="D191" s="144" t="s">
        <v>162</v>
      </c>
      <c r="F191" s="145" t="s">
        <v>244</v>
      </c>
      <c r="L191" s="28"/>
      <c r="M191" s="146"/>
      <c r="T191" s="52"/>
      <c r="AT191" s="16" t="s">
        <v>162</v>
      </c>
      <c r="AU191" s="16" t="s">
        <v>82</v>
      </c>
    </row>
    <row r="192" spans="2:51" s="12" customFormat="1" ht="12">
      <c r="B192" s="147"/>
      <c r="D192" s="144" t="s">
        <v>183</v>
      </c>
      <c r="E192" s="148" t="s">
        <v>1</v>
      </c>
      <c r="F192" s="149"/>
      <c r="H192" s="150">
        <v>482</v>
      </c>
      <c r="L192" s="147"/>
      <c r="M192" s="151"/>
      <c r="T192" s="152"/>
      <c r="AT192" s="148" t="s">
        <v>183</v>
      </c>
      <c r="AU192" s="148" t="s">
        <v>82</v>
      </c>
      <c r="AV192" s="12" t="s">
        <v>82</v>
      </c>
      <c r="AW192" s="12" t="s">
        <v>29</v>
      </c>
      <c r="AX192" s="12" t="s">
        <v>80</v>
      </c>
      <c r="AY192" s="148" t="s">
        <v>153</v>
      </c>
    </row>
    <row r="193" spans="2:65" s="1" customFormat="1" ht="45.6" customHeight="1">
      <c r="B193" s="131"/>
      <c r="C193" s="132" t="s">
        <v>7</v>
      </c>
      <c r="D193" s="184" t="s">
        <v>155</v>
      </c>
      <c r="E193" s="185" t="s">
        <v>1111</v>
      </c>
      <c r="F193" s="186" t="s">
        <v>1112</v>
      </c>
      <c r="G193" s="187" t="s">
        <v>158</v>
      </c>
      <c r="H193" s="188">
        <v>631</v>
      </c>
      <c r="I193" s="137"/>
      <c r="J193" s="137">
        <f>H193*I193</f>
        <v>0</v>
      </c>
      <c r="K193" s="134" t="s">
        <v>159</v>
      </c>
      <c r="L193" s="28"/>
      <c r="M193" s="138" t="s">
        <v>1</v>
      </c>
      <c r="N193" s="139" t="s">
        <v>38</v>
      </c>
      <c r="O193" s="140">
        <v>0.008</v>
      </c>
      <c r="P193" s="140">
        <f>O193*H193</f>
        <v>5.048</v>
      </c>
      <c r="Q193" s="140">
        <v>0.00034</v>
      </c>
      <c r="R193" s="140">
        <f>Q193*H193</f>
        <v>0.21454</v>
      </c>
      <c r="S193" s="140">
        <v>0</v>
      </c>
      <c r="T193" s="141">
        <f>S193*H193</f>
        <v>0</v>
      </c>
      <c r="AR193" s="142" t="s">
        <v>160</v>
      </c>
      <c r="AT193" s="142" t="s">
        <v>155</v>
      </c>
      <c r="AU193" s="142" t="s">
        <v>82</v>
      </c>
      <c r="AY193" s="16" t="s">
        <v>153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80</v>
      </c>
      <c r="BK193" s="143">
        <f>ROUND(I193*H193,2)</f>
        <v>0</v>
      </c>
      <c r="BL193" s="16" t="s">
        <v>160</v>
      </c>
      <c r="BM193" s="142" t="s">
        <v>246</v>
      </c>
    </row>
    <row r="194" spans="2:47" s="1" customFormat="1" ht="12">
      <c r="B194" s="28"/>
      <c r="D194" s="144" t="s">
        <v>162</v>
      </c>
      <c r="F194" s="145"/>
      <c r="L194" s="28"/>
      <c r="M194" s="146"/>
      <c r="T194" s="52"/>
      <c r="AT194" s="16" t="s">
        <v>162</v>
      </c>
      <c r="AU194" s="16" t="s">
        <v>82</v>
      </c>
    </row>
    <row r="195" spans="2:51" s="12" customFormat="1" ht="12">
      <c r="B195" s="147"/>
      <c r="D195" s="144" t="s">
        <v>183</v>
      </c>
      <c r="E195" s="148" t="s">
        <v>1</v>
      </c>
      <c r="F195" s="149">
        <v>631</v>
      </c>
      <c r="H195" s="150">
        <v>631</v>
      </c>
      <c r="L195" s="147"/>
      <c r="M195" s="151"/>
      <c r="T195" s="152"/>
      <c r="AT195" s="148" t="s">
        <v>183</v>
      </c>
      <c r="AU195" s="148" t="s">
        <v>82</v>
      </c>
      <c r="AV195" s="12" t="s">
        <v>82</v>
      </c>
      <c r="AW195" s="12" t="s">
        <v>29</v>
      </c>
      <c r="AX195" s="12" t="s">
        <v>73</v>
      </c>
      <c r="AY195" s="148" t="s">
        <v>153</v>
      </c>
    </row>
    <row r="196" spans="2:51" s="13" customFormat="1" ht="12">
      <c r="B196" s="153"/>
      <c r="D196" s="144" t="s">
        <v>183</v>
      </c>
      <c r="E196" s="154" t="s">
        <v>1</v>
      </c>
      <c r="F196" s="155" t="s">
        <v>184</v>
      </c>
      <c r="H196" s="156">
        <v>631</v>
      </c>
      <c r="L196" s="153"/>
      <c r="M196" s="157"/>
      <c r="T196" s="158"/>
      <c r="AT196" s="154" t="s">
        <v>183</v>
      </c>
      <c r="AU196" s="154" t="s">
        <v>82</v>
      </c>
      <c r="AV196" s="13" t="s">
        <v>160</v>
      </c>
      <c r="AW196" s="13" t="s">
        <v>29</v>
      </c>
      <c r="AX196" s="13" t="s">
        <v>80</v>
      </c>
      <c r="AY196" s="154" t="s">
        <v>153</v>
      </c>
    </row>
    <row r="197" spans="2:65" s="1" customFormat="1" ht="24.15" customHeight="1">
      <c r="B197" s="131"/>
      <c r="C197" s="132" t="s">
        <v>247</v>
      </c>
      <c r="D197" s="132" t="s">
        <v>155</v>
      </c>
      <c r="E197" s="133" t="s">
        <v>248</v>
      </c>
      <c r="F197" s="134" t="s">
        <v>249</v>
      </c>
      <c r="G197" s="135" t="s">
        <v>158</v>
      </c>
      <c r="H197" s="136">
        <v>1113</v>
      </c>
      <c r="I197" s="137"/>
      <c r="J197" s="137">
        <f>H197*I197</f>
        <v>0</v>
      </c>
      <c r="K197" s="134" t="s">
        <v>159</v>
      </c>
      <c r="L197" s="28"/>
      <c r="M197" s="138" t="s">
        <v>1</v>
      </c>
      <c r="N197" s="139" t="s">
        <v>38</v>
      </c>
      <c r="O197" s="140">
        <v>0.002</v>
      </c>
      <c r="P197" s="140">
        <f>O197*H197</f>
        <v>2.226</v>
      </c>
      <c r="Q197" s="140">
        <v>0.00051</v>
      </c>
      <c r="R197" s="140">
        <f>Q197*H197</f>
        <v>0.5676300000000001</v>
      </c>
      <c r="S197" s="140">
        <v>0</v>
      </c>
      <c r="T197" s="141">
        <f>S197*H197</f>
        <v>0</v>
      </c>
      <c r="AR197" s="142" t="s">
        <v>160</v>
      </c>
      <c r="AT197" s="142" t="s">
        <v>155</v>
      </c>
      <c r="AU197" s="142" t="s">
        <v>82</v>
      </c>
      <c r="AY197" s="16" t="s">
        <v>153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6" t="s">
        <v>80</v>
      </c>
      <c r="BK197" s="143">
        <f>ROUND(I197*H197,2)</f>
        <v>0</v>
      </c>
      <c r="BL197" s="16" t="s">
        <v>160</v>
      </c>
      <c r="BM197" s="142" t="s">
        <v>250</v>
      </c>
    </row>
    <row r="198" spans="2:47" s="1" customFormat="1" ht="19.2">
      <c r="B198" s="28"/>
      <c r="D198" s="144" t="s">
        <v>162</v>
      </c>
      <c r="F198" s="145" t="s">
        <v>249</v>
      </c>
      <c r="L198" s="28"/>
      <c r="M198" s="146"/>
      <c r="T198" s="52"/>
      <c r="AT198" s="16" t="s">
        <v>162</v>
      </c>
      <c r="AU198" s="16" t="s">
        <v>82</v>
      </c>
    </row>
    <row r="199" spans="2:51" s="12" customFormat="1" ht="12">
      <c r="B199" s="147"/>
      <c r="D199" s="144" t="s">
        <v>183</v>
      </c>
      <c r="E199" s="148" t="s">
        <v>1</v>
      </c>
      <c r="F199" s="149">
        <v>1113</v>
      </c>
      <c r="H199" s="150">
        <v>1113</v>
      </c>
      <c r="L199" s="147"/>
      <c r="M199" s="151"/>
      <c r="T199" s="152"/>
      <c r="AT199" s="148" t="s">
        <v>183</v>
      </c>
      <c r="AU199" s="148" t="s">
        <v>82</v>
      </c>
      <c r="AV199" s="12" t="s">
        <v>82</v>
      </c>
      <c r="AW199" s="12" t="s">
        <v>29</v>
      </c>
      <c r="AX199" s="12" t="s">
        <v>73</v>
      </c>
      <c r="AY199" s="148" t="s">
        <v>153</v>
      </c>
    </row>
    <row r="200" spans="2:51" s="13" customFormat="1" ht="12">
      <c r="B200" s="153"/>
      <c r="D200" s="144" t="s">
        <v>183</v>
      </c>
      <c r="E200" s="154" t="s">
        <v>1</v>
      </c>
      <c r="F200" s="155" t="s">
        <v>184</v>
      </c>
      <c r="H200" s="156">
        <v>1113</v>
      </c>
      <c r="L200" s="153"/>
      <c r="M200" s="157"/>
      <c r="T200" s="158"/>
      <c r="AT200" s="154" t="s">
        <v>183</v>
      </c>
      <c r="AU200" s="154" t="s">
        <v>82</v>
      </c>
      <c r="AV200" s="13" t="s">
        <v>160</v>
      </c>
      <c r="AW200" s="13" t="s">
        <v>29</v>
      </c>
      <c r="AX200" s="13" t="s">
        <v>80</v>
      </c>
      <c r="AY200" s="154" t="s">
        <v>153</v>
      </c>
    </row>
    <row r="201" spans="2:65" s="1" customFormat="1" ht="44.25" customHeight="1">
      <c r="B201" s="131"/>
      <c r="C201" s="132" t="s">
        <v>251</v>
      </c>
      <c r="D201" s="132" t="s">
        <v>155</v>
      </c>
      <c r="E201" s="133" t="s">
        <v>252</v>
      </c>
      <c r="F201" s="134" t="s">
        <v>253</v>
      </c>
      <c r="G201" s="135" t="s">
        <v>158</v>
      </c>
      <c r="H201" s="136">
        <v>1113</v>
      </c>
      <c r="I201" s="137"/>
      <c r="J201" s="137">
        <f>H201*I201</f>
        <v>0</v>
      </c>
      <c r="K201" s="134" t="s">
        <v>159</v>
      </c>
      <c r="L201" s="28"/>
      <c r="M201" s="138" t="s">
        <v>1</v>
      </c>
      <c r="N201" s="139" t="s">
        <v>38</v>
      </c>
      <c r="O201" s="140">
        <v>0.066</v>
      </c>
      <c r="P201" s="140">
        <f>O201*H201</f>
        <v>73.458</v>
      </c>
      <c r="Q201" s="140">
        <v>0.10373</v>
      </c>
      <c r="R201" s="140">
        <f>Q201*H201</f>
        <v>115.45149</v>
      </c>
      <c r="S201" s="140">
        <v>0</v>
      </c>
      <c r="T201" s="141">
        <f>S201*H201</f>
        <v>0</v>
      </c>
      <c r="AR201" s="142" t="s">
        <v>160</v>
      </c>
      <c r="AT201" s="142" t="s">
        <v>155</v>
      </c>
      <c r="AU201" s="142" t="s">
        <v>82</v>
      </c>
      <c r="AY201" s="16" t="s">
        <v>153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80</v>
      </c>
      <c r="BK201" s="143">
        <f>ROUND(I201*H201,2)</f>
        <v>0</v>
      </c>
      <c r="BL201" s="16" t="s">
        <v>160</v>
      </c>
      <c r="BM201" s="142" t="s">
        <v>254</v>
      </c>
    </row>
    <row r="202" spans="2:47" s="1" customFormat="1" ht="28.8">
      <c r="B202" s="28"/>
      <c r="D202" s="144" t="s">
        <v>162</v>
      </c>
      <c r="F202" s="145" t="s">
        <v>253</v>
      </c>
      <c r="L202" s="28"/>
      <c r="M202" s="146"/>
      <c r="T202" s="52"/>
      <c r="AT202" s="16" t="s">
        <v>162</v>
      </c>
      <c r="AU202" s="16" t="s">
        <v>82</v>
      </c>
    </row>
    <row r="203" spans="2:51" s="12" customFormat="1" ht="12">
      <c r="B203" s="147"/>
      <c r="D203" s="144" t="s">
        <v>183</v>
      </c>
      <c r="E203" s="148" t="s">
        <v>1</v>
      </c>
      <c r="F203" s="149"/>
      <c r="H203" s="150">
        <v>1113</v>
      </c>
      <c r="L203" s="147"/>
      <c r="M203" s="151"/>
      <c r="T203" s="152"/>
      <c r="AT203" s="148" t="s">
        <v>183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153</v>
      </c>
    </row>
    <row r="204" spans="2:65" s="1" customFormat="1" ht="44.25" customHeight="1">
      <c r="B204" s="131"/>
      <c r="C204" s="132" t="s">
        <v>255</v>
      </c>
      <c r="D204" s="132" t="s">
        <v>155</v>
      </c>
      <c r="E204" s="133" t="s">
        <v>256</v>
      </c>
      <c r="F204" s="134" t="s">
        <v>257</v>
      </c>
      <c r="G204" s="135" t="s">
        <v>158</v>
      </c>
      <c r="H204" s="136">
        <v>1113</v>
      </c>
      <c r="I204" s="137"/>
      <c r="J204" s="137">
        <f>H204*I204</f>
        <v>0</v>
      </c>
      <c r="K204" s="134" t="s">
        <v>159</v>
      </c>
      <c r="L204" s="28"/>
      <c r="M204" s="138" t="s">
        <v>1</v>
      </c>
      <c r="N204" s="139" t="s">
        <v>38</v>
      </c>
      <c r="O204" s="140">
        <v>0.08</v>
      </c>
      <c r="P204" s="140">
        <f>O204*H204</f>
        <v>89.04</v>
      </c>
      <c r="Q204" s="140">
        <v>0.15559</v>
      </c>
      <c r="R204" s="140">
        <f>Q204*H204</f>
        <v>173.17167</v>
      </c>
      <c r="S204" s="140">
        <v>0</v>
      </c>
      <c r="T204" s="141">
        <f>S204*H204</f>
        <v>0</v>
      </c>
      <c r="AR204" s="142" t="s">
        <v>160</v>
      </c>
      <c r="AT204" s="142" t="s">
        <v>155</v>
      </c>
      <c r="AU204" s="142" t="s">
        <v>82</v>
      </c>
      <c r="AY204" s="16" t="s">
        <v>153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80</v>
      </c>
      <c r="BK204" s="143">
        <f>ROUND(I204*H204,2)</f>
        <v>0</v>
      </c>
      <c r="BL204" s="16" t="s">
        <v>160</v>
      </c>
      <c r="BM204" s="142" t="s">
        <v>258</v>
      </c>
    </row>
    <row r="205" spans="2:47" s="1" customFormat="1" ht="28.8">
      <c r="B205" s="28"/>
      <c r="D205" s="144" t="s">
        <v>162</v>
      </c>
      <c r="F205" s="145" t="s">
        <v>257</v>
      </c>
      <c r="L205" s="28"/>
      <c r="M205" s="146"/>
      <c r="T205" s="52"/>
      <c r="AT205" s="16" t="s">
        <v>162</v>
      </c>
      <c r="AU205" s="16" t="s">
        <v>82</v>
      </c>
    </row>
    <row r="206" spans="2:51" s="12" customFormat="1" ht="12">
      <c r="B206" s="147"/>
      <c r="D206" s="144" t="s">
        <v>183</v>
      </c>
      <c r="E206" s="148" t="s">
        <v>1</v>
      </c>
      <c r="F206" s="149">
        <v>1113</v>
      </c>
      <c r="H206" s="150">
        <v>1113</v>
      </c>
      <c r="L206" s="147"/>
      <c r="M206" s="151"/>
      <c r="T206" s="152"/>
      <c r="AT206" s="148" t="s">
        <v>183</v>
      </c>
      <c r="AU206" s="148" t="s">
        <v>82</v>
      </c>
      <c r="AV206" s="12" t="s">
        <v>82</v>
      </c>
      <c r="AW206" s="12" t="s">
        <v>29</v>
      </c>
      <c r="AX206" s="12" t="s">
        <v>73</v>
      </c>
      <c r="AY206" s="148" t="s">
        <v>153</v>
      </c>
    </row>
    <row r="207" spans="2:51" s="13" customFormat="1" ht="12">
      <c r="B207" s="153"/>
      <c r="D207" s="144" t="s">
        <v>183</v>
      </c>
      <c r="E207" s="154" t="s">
        <v>1</v>
      </c>
      <c r="F207" s="155" t="s">
        <v>184</v>
      </c>
      <c r="H207" s="156">
        <v>1113</v>
      </c>
      <c r="L207" s="153"/>
      <c r="M207" s="157"/>
      <c r="T207" s="158"/>
      <c r="AT207" s="154" t="s">
        <v>183</v>
      </c>
      <c r="AU207" s="154" t="s">
        <v>82</v>
      </c>
      <c r="AV207" s="13" t="s">
        <v>160</v>
      </c>
      <c r="AW207" s="13" t="s">
        <v>29</v>
      </c>
      <c r="AX207" s="13" t="s">
        <v>80</v>
      </c>
      <c r="AY207" s="154" t="s">
        <v>153</v>
      </c>
    </row>
    <row r="208" spans="2:65" s="1" customFormat="1" ht="55.5" customHeight="1">
      <c r="B208" s="131"/>
      <c r="C208" s="132" t="s">
        <v>259</v>
      </c>
      <c r="D208" s="132" t="s">
        <v>155</v>
      </c>
      <c r="E208" s="133" t="s">
        <v>260</v>
      </c>
      <c r="F208" s="134" t="s">
        <v>261</v>
      </c>
      <c r="G208" s="135" t="s">
        <v>158</v>
      </c>
      <c r="H208" s="136">
        <v>240</v>
      </c>
      <c r="I208" s="137"/>
      <c r="J208" s="137">
        <f>H208*I208</f>
        <v>0</v>
      </c>
      <c r="K208" s="134" t="s">
        <v>159</v>
      </c>
      <c r="L208" s="28"/>
      <c r="M208" s="138" t="s">
        <v>1</v>
      </c>
      <c r="N208" s="139" t="s">
        <v>38</v>
      </c>
      <c r="O208" s="140">
        <v>1.106</v>
      </c>
      <c r="P208" s="140">
        <f>O208*H208</f>
        <v>265.44</v>
      </c>
      <c r="Q208" s="140">
        <v>0.1837</v>
      </c>
      <c r="R208" s="140">
        <f>Q208*H208</f>
        <v>44.088</v>
      </c>
      <c r="S208" s="140">
        <v>0</v>
      </c>
      <c r="T208" s="141">
        <f>S208*H208</f>
        <v>0</v>
      </c>
      <c r="AR208" s="142" t="s">
        <v>160</v>
      </c>
      <c r="AT208" s="142" t="s">
        <v>155</v>
      </c>
      <c r="AU208" s="142" t="s">
        <v>82</v>
      </c>
      <c r="AY208" s="16" t="s">
        <v>153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6" t="s">
        <v>80</v>
      </c>
      <c r="BK208" s="143">
        <f>ROUND(I208*H208,2)</f>
        <v>0</v>
      </c>
      <c r="BL208" s="16" t="s">
        <v>160</v>
      </c>
      <c r="BM208" s="142" t="s">
        <v>262</v>
      </c>
    </row>
    <row r="209" spans="2:47" s="1" customFormat="1" ht="38.4">
      <c r="B209" s="28"/>
      <c r="D209" s="144" t="s">
        <v>162</v>
      </c>
      <c r="F209" s="145" t="s">
        <v>261</v>
      </c>
      <c r="L209" s="28"/>
      <c r="M209" s="146"/>
      <c r="T209" s="52"/>
      <c r="AT209" s="16" t="s">
        <v>162</v>
      </c>
      <c r="AU209" s="16" t="s">
        <v>82</v>
      </c>
    </row>
    <row r="210" spans="2:51" s="12" customFormat="1" ht="12">
      <c r="B210" s="147"/>
      <c r="D210" s="144" t="s">
        <v>183</v>
      </c>
      <c r="E210" s="148" t="s">
        <v>1</v>
      </c>
      <c r="F210" s="149"/>
      <c r="H210" s="150">
        <v>240</v>
      </c>
      <c r="L210" s="147"/>
      <c r="M210" s="151"/>
      <c r="T210" s="152"/>
      <c r="AT210" s="148" t="s">
        <v>183</v>
      </c>
      <c r="AU210" s="148" t="s">
        <v>82</v>
      </c>
      <c r="AV210" s="12" t="s">
        <v>82</v>
      </c>
      <c r="AW210" s="12" t="s">
        <v>29</v>
      </c>
      <c r="AX210" s="12" t="s">
        <v>80</v>
      </c>
      <c r="AY210" s="148" t="s">
        <v>153</v>
      </c>
    </row>
    <row r="211" spans="2:65" s="1" customFormat="1" ht="16.5" customHeight="1">
      <c r="B211" s="131"/>
      <c r="C211" s="159" t="s">
        <v>263</v>
      </c>
      <c r="D211" s="159" t="s">
        <v>190</v>
      </c>
      <c r="E211" s="160" t="s">
        <v>264</v>
      </c>
      <c r="F211" s="161" t="s">
        <v>1113</v>
      </c>
      <c r="G211" s="162" t="s">
        <v>158</v>
      </c>
      <c r="H211" s="163">
        <v>209.1</v>
      </c>
      <c r="I211" s="164"/>
      <c r="J211" s="137">
        <f>H211*I211</f>
        <v>0</v>
      </c>
      <c r="K211" s="161" t="s">
        <v>159</v>
      </c>
      <c r="L211" s="165"/>
      <c r="M211" s="166" t="s">
        <v>1</v>
      </c>
      <c r="N211" s="167" t="s">
        <v>38</v>
      </c>
      <c r="O211" s="140">
        <v>0</v>
      </c>
      <c r="P211" s="140">
        <f>O211*H211</f>
        <v>0</v>
      </c>
      <c r="Q211" s="140">
        <v>0.222</v>
      </c>
      <c r="R211" s="140">
        <f>Q211*H211</f>
        <v>46.4202</v>
      </c>
      <c r="S211" s="140">
        <v>0</v>
      </c>
      <c r="T211" s="141">
        <f>S211*H211</f>
        <v>0</v>
      </c>
      <c r="AR211" s="142" t="s">
        <v>189</v>
      </c>
      <c r="AT211" s="142" t="s">
        <v>190</v>
      </c>
      <c r="AU211" s="142" t="s">
        <v>82</v>
      </c>
      <c r="AY211" s="16" t="s">
        <v>153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6" t="s">
        <v>80</v>
      </c>
      <c r="BK211" s="143">
        <f>ROUND(I211*H211,2)</f>
        <v>0</v>
      </c>
      <c r="BL211" s="16" t="s">
        <v>160</v>
      </c>
      <c r="BM211" s="142" t="s">
        <v>265</v>
      </c>
    </row>
    <row r="212" spans="2:47" s="1" customFormat="1" ht="12">
      <c r="B212" s="28"/>
      <c r="D212" s="144" t="s">
        <v>162</v>
      </c>
      <c r="F212" s="145" t="s">
        <v>1114</v>
      </c>
      <c r="L212" s="28"/>
      <c r="M212" s="146"/>
      <c r="T212" s="52"/>
      <c r="AT212" s="16" t="s">
        <v>162</v>
      </c>
      <c r="AU212" s="16" t="s">
        <v>82</v>
      </c>
    </row>
    <row r="213" spans="2:51" s="14" customFormat="1" ht="12">
      <c r="B213" s="168"/>
      <c r="D213" s="144" t="s">
        <v>183</v>
      </c>
      <c r="E213" s="169" t="s">
        <v>1</v>
      </c>
      <c r="F213" s="170" t="s">
        <v>266</v>
      </c>
      <c r="H213" s="169" t="s">
        <v>1</v>
      </c>
      <c r="L213" s="168"/>
      <c r="M213" s="171"/>
      <c r="T213" s="172"/>
      <c r="AT213" s="169" t="s">
        <v>183</v>
      </c>
      <c r="AU213" s="169" t="s">
        <v>82</v>
      </c>
      <c r="AV213" s="14" t="s">
        <v>80</v>
      </c>
      <c r="AW213" s="14" t="s">
        <v>29</v>
      </c>
      <c r="AX213" s="14" t="s">
        <v>73</v>
      </c>
      <c r="AY213" s="169" t="s">
        <v>153</v>
      </c>
    </row>
    <row r="214" spans="2:51" s="12" customFormat="1" ht="12">
      <c r="B214" s="147"/>
      <c r="D214" s="144" t="s">
        <v>183</v>
      </c>
      <c r="E214" s="148" t="s">
        <v>1</v>
      </c>
      <c r="F214" s="149"/>
      <c r="H214" s="150">
        <v>209.1</v>
      </c>
      <c r="L214" s="147"/>
      <c r="M214" s="151"/>
      <c r="T214" s="152"/>
      <c r="AT214" s="148" t="s">
        <v>183</v>
      </c>
      <c r="AU214" s="148" t="s">
        <v>82</v>
      </c>
      <c r="AV214" s="12" t="s">
        <v>82</v>
      </c>
      <c r="AW214" s="12" t="s">
        <v>29</v>
      </c>
      <c r="AX214" s="12" t="s">
        <v>73</v>
      </c>
      <c r="AY214" s="148" t="s">
        <v>153</v>
      </c>
    </row>
    <row r="215" spans="2:51" s="13" customFormat="1" ht="12">
      <c r="B215" s="153"/>
      <c r="D215" s="144" t="s">
        <v>183</v>
      </c>
      <c r="E215" s="154" t="s">
        <v>1</v>
      </c>
      <c r="F215" s="155" t="s">
        <v>184</v>
      </c>
      <c r="H215" s="156">
        <v>209.1</v>
      </c>
      <c r="L215" s="153"/>
      <c r="M215" s="157"/>
      <c r="T215" s="158"/>
      <c r="AT215" s="154" t="s">
        <v>183</v>
      </c>
      <c r="AU215" s="154" t="s">
        <v>82</v>
      </c>
      <c r="AV215" s="13" t="s">
        <v>160</v>
      </c>
      <c r="AW215" s="13" t="s">
        <v>29</v>
      </c>
      <c r="AX215" s="13" t="s">
        <v>80</v>
      </c>
      <c r="AY215" s="154" t="s">
        <v>153</v>
      </c>
    </row>
    <row r="216" spans="2:65" s="1" customFormat="1" ht="16.5" customHeight="1">
      <c r="B216" s="131"/>
      <c r="C216" s="159" t="s">
        <v>267</v>
      </c>
      <c r="D216" s="159" t="s">
        <v>190</v>
      </c>
      <c r="E216" s="160" t="s">
        <v>268</v>
      </c>
      <c r="F216" s="161" t="s">
        <v>1115</v>
      </c>
      <c r="G216" s="162" t="s">
        <v>158</v>
      </c>
      <c r="H216" s="163">
        <v>13.26</v>
      </c>
      <c r="I216" s="164"/>
      <c r="J216" s="137">
        <f>H216*I216</f>
        <v>0</v>
      </c>
      <c r="K216" s="161" t="s">
        <v>1</v>
      </c>
      <c r="L216" s="165"/>
      <c r="M216" s="166" t="s">
        <v>1</v>
      </c>
      <c r="N216" s="167" t="s">
        <v>38</v>
      </c>
      <c r="O216" s="140">
        <v>0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189</v>
      </c>
      <c r="AT216" s="142" t="s">
        <v>190</v>
      </c>
      <c r="AU216" s="142" t="s">
        <v>82</v>
      </c>
      <c r="AY216" s="16" t="s">
        <v>153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6" t="s">
        <v>80</v>
      </c>
      <c r="BK216" s="143">
        <f>ROUND(I216*H216,2)</f>
        <v>0</v>
      </c>
      <c r="BL216" s="16" t="s">
        <v>160</v>
      </c>
      <c r="BM216" s="142" t="s">
        <v>269</v>
      </c>
    </row>
    <row r="217" spans="2:47" s="1" customFormat="1" ht="12">
      <c r="B217" s="28"/>
      <c r="D217" s="144" t="s">
        <v>162</v>
      </c>
      <c r="F217" s="145" t="s">
        <v>1115</v>
      </c>
      <c r="L217" s="28"/>
      <c r="M217" s="146"/>
      <c r="T217" s="52"/>
      <c r="AT217" s="16" t="s">
        <v>162</v>
      </c>
      <c r="AU217" s="16" t="s">
        <v>82</v>
      </c>
    </row>
    <row r="218" spans="2:51" s="14" customFormat="1" ht="12">
      <c r="B218" s="168"/>
      <c r="D218" s="144" t="s">
        <v>183</v>
      </c>
      <c r="E218" s="169" t="s">
        <v>1</v>
      </c>
      <c r="F218" s="170" t="s">
        <v>270</v>
      </c>
      <c r="H218" s="169" t="s">
        <v>1</v>
      </c>
      <c r="L218" s="168"/>
      <c r="M218" s="171"/>
      <c r="T218" s="172"/>
      <c r="AT218" s="169" t="s">
        <v>183</v>
      </c>
      <c r="AU218" s="169" t="s">
        <v>82</v>
      </c>
      <c r="AV218" s="14" t="s">
        <v>80</v>
      </c>
      <c r="AW218" s="14" t="s">
        <v>29</v>
      </c>
      <c r="AX218" s="14" t="s">
        <v>73</v>
      </c>
      <c r="AY218" s="169" t="s">
        <v>153</v>
      </c>
    </row>
    <row r="219" spans="2:51" s="12" customFormat="1" ht="12">
      <c r="B219" s="147"/>
      <c r="D219" s="144" t="s">
        <v>183</v>
      </c>
      <c r="E219" s="148" t="s">
        <v>1</v>
      </c>
      <c r="F219" s="149"/>
      <c r="H219" s="150">
        <v>13.26</v>
      </c>
      <c r="L219" s="147"/>
      <c r="M219" s="151"/>
      <c r="T219" s="152"/>
      <c r="AT219" s="148" t="s">
        <v>183</v>
      </c>
      <c r="AU219" s="148" t="s">
        <v>82</v>
      </c>
      <c r="AV219" s="12" t="s">
        <v>82</v>
      </c>
      <c r="AW219" s="12" t="s">
        <v>29</v>
      </c>
      <c r="AX219" s="12" t="s">
        <v>73</v>
      </c>
      <c r="AY219" s="148" t="s">
        <v>153</v>
      </c>
    </row>
    <row r="220" spans="2:51" s="13" customFormat="1" ht="12">
      <c r="B220" s="153"/>
      <c r="D220" s="144" t="s">
        <v>183</v>
      </c>
      <c r="E220" s="154" t="s">
        <v>1</v>
      </c>
      <c r="F220" s="155" t="s">
        <v>184</v>
      </c>
      <c r="H220" s="156">
        <v>13.26</v>
      </c>
      <c r="L220" s="153"/>
      <c r="M220" s="157"/>
      <c r="T220" s="158"/>
      <c r="AT220" s="154" t="s">
        <v>183</v>
      </c>
      <c r="AU220" s="154" t="s">
        <v>82</v>
      </c>
      <c r="AV220" s="13" t="s">
        <v>160</v>
      </c>
      <c r="AW220" s="13" t="s">
        <v>29</v>
      </c>
      <c r="AX220" s="13" t="s">
        <v>80</v>
      </c>
      <c r="AY220" s="154" t="s">
        <v>153</v>
      </c>
    </row>
    <row r="221" spans="2:65" s="1" customFormat="1" ht="16.5" customHeight="1">
      <c r="B221" s="131"/>
      <c r="C221" s="159" t="s">
        <v>271</v>
      </c>
      <c r="D221" s="159" t="s">
        <v>190</v>
      </c>
      <c r="E221" s="160" t="s">
        <v>272</v>
      </c>
      <c r="F221" s="161" t="s">
        <v>273</v>
      </c>
      <c r="G221" s="162" t="s">
        <v>158</v>
      </c>
      <c r="H221" s="163">
        <v>22.44</v>
      </c>
      <c r="I221" s="164"/>
      <c r="J221" s="137">
        <f>H221*I221</f>
        <v>0</v>
      </c>
      <c r="K221" s="161" t="s">
        <v>1</v>
      </c>
      <c r="L221" s="165"/>
      <c r="M221" s="166" t="s">
        <v>1</v>
      </c>
      <c r="N221" s="167" t="s">
        <v>38</v>
      </c>
      <c r="O221" s="140">
        <v>0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189</v>
      </c>
      <c r="AT221" s="142" t="s">
        <v>190</v>
      </c>
      <c r="AU221" s="142" t="s">
        <v>82</v>
      </c>
      <c r="AY221" s="16" t="s">
        <v>153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6" t="s">
        <v>80</v>
      </c>
      <c r="BK221" s="143">
        <f>ROUND(I221*H221,2)</f>
        <v>0</v>
      </c>
      <c r="BL221" s="16" t="s">
        <v>160</v>
      </c>
      <c r="BM221" s="142" t="s">
        <v>274</v>
      </c>
    </row>
    <row r="222" spans="2:47" s="1" customFormat="1" ht="12">
      <c r="B222" s="28"/>
      <c r="D222" s="144" t="s">
        <v>162</v>
      </c>
      <c r="F222" s="145" t="s">
        <v>273</v>
      </c>
      <c r="L222" s="28"/>
      <c r="M222" s="146"/>
      <c r="T222" s="52"/>
      <c r="AT222" s="16" t="s">
        <v>162</v>
      </c>
      <c r="AU222" s="16" t="s">
        <v>82</v>
      </c>
    </row>
    <row r="223" spans="2:51" s="14" customFormat="1" ht="12">
      <c r="B223" s="168"/>
      <c r="D223" s="144" t="s">
        <v>183</v>
      </c>
      <c r="E223" s="169" t="s">
        <v>1</v>
      </c>
      <c r="F223" s="170" t="s">
        <v>275</v>
      </c>
      <c r="H223" s="169" t="s">
        <v>1</v>
      </c>
      <c r="L223" s="168"/>
      <c r="M223" s="171"/>
      <c r="T223" s="172"/>
      <c r="AT223" s="169" t="s">
        <v>183</v>
      </c>
      <c r="AU223" s="169" t="s">
        <v>82</v>
      </c>
      <c r="AV223" s="14" t="s">
        <v>80</v>
      </c>
      <c r="AW223" s="14" t="s">
        <v>29</v>
      </c>
      <c r="AX223" s="14" t="s">
        <v>73</v>
      </c>
      <c r="AY223" s="169" t="s">
        <v>153</v>
      </c>
    </row>
    <row r="224" spans="2:51" s="12" customFormat="1" ht="12">
      <c r="B224" s="147"/>
      <c r="D224" s="144" t="s">
        <v>183</v>
      </c>
      <c r="E224" s="148" t="s">
        <v>1</v>
      </c>
      <c r="F224" s="149"/>
      <c r="H224" s="150">
        <v>22.44</v>
      </c>
      <c r="L224" s="147"/>
      <c r="M224" s="151"/>
      <c r="T224" s="152"/>
      <c r="AT224" s="148" t="s">
        <v>183</v>
      </c>
      <c r="AU224" s="148" t="s">
        <v>82</v>
      </c>
      <c r="AV224" s="12" t="s">
        <v>82</v>
      </c>
      <c r="AW224" s="12" t="s">
        <v>29</v>
      </c>
      <c r="AX224" s="12" t="s">
        <v>73</v>
      </c>
      <c r="AY224" s="148" t="s">
        <v>153</v>
      </c>
    </row>
    <row r="225" spans="2:51" s="13" customFormat="1" ht="12">
      <c r="B225" s="153"/>
      <c r="D225" s="144" t="s">
        <v>183</v>
      </c>
      <c r="E225" s="154" t="s">
        <v>1</v>
      </c>
      <c r="F225" s="155" t="s">
        <v>184</v>
      </c>
      <c r="H225" s="156">
        <v>22.44</v>
      </c>
      <c r="L225" s="153"/>
      <c r="M225" s="157"/>
      <c r="T225" s="158"/>
      <c r="AT225" s="154" t="s">
        <v>183</v>
      </c>
      <c r="AU225" s="154" t="s">
        <v>82</v>
      </c>
      <c r="AV225" s="13" t="s">
        <v>160</v>
      </c>
      <c r="AW225" s="13" t="s">
        <v>29</v>
      </c>
      <c r="AX225" s="13" t="s">
        <v>80</v>
      </c>
      <c r="AY225" s="154" t="s">
        <v>153</v>
      </c>
    </row>
    <row r="226" spans="2:51" s="13" customFormat="1" ht="13.2">
      <c r="B226" s="153"/>
      <c r="C226" s="11"/>
      <c r="D226" s="121" t="s">
        <v>72</v>
      </c>
      <c r="E226" s="129" t="s">
        <v>189</v>
      </c>
      <c r="F226" s="129" t="s">
        <v>600</v>
      </c>
      <c r="G226" s="11"/>
      <c r="H226" s="11"/>
      <c r="I226" s="11"/>
      <c r="J226" s="130">
        <f>J227+J231+J235+J237+J239+J241+J243</f>
        <v>0</v>
      </c>
      <c r="K226" s="11"/>
      <c r="L226" s="153"/>
      <c r="M226" s="157"/>
      <c r="T226" s="158"/>
      <c r="AT226" s="154"/>
      <c r="AU226" s="154"/>
      <c r="AY226" s="154"/>
    </row>
    <row r="227" spans="2:51" s="13" customFormat="1" ht="34.2">
      <c r="B227" s="153"/>
      <c r="C227" s="184">
        <v>29</v>
      </c>
      <c r="D227" s="184" t="s">
        <v>155</v>
      </c>
      <c r="E227" s="185" t="s">
        <v>1146</v>
      </c>
      <c r="F227" s="186" t="s">
        <v>1147</v>
      </c>
      <c r="G227" s="187" t="s">
        <v>176</v>
      </c>
      <c r="H227" s="188">
        <v>93</v>
      </c>
      <c r="I227" s="189"/>
      <c r="J227" s="137">
        <f>H227*I227</f>
        <v>0</v>
      </c>
      <c r="K227" s="186" t="s">
        <v>1120</v>
      </c>
      <c r="L227" s="153"/>
      <c r="M227" s="157"/>
      <c r="T227" s="158"/>
      <c r="AT227" s="154"/>
      <c r="AU227" s="154"/>
      <c r="AY227" s="154"/>
    </row>
    <row r="228" spans="2:51" s="13" customFormat="1" ht="19.2">
      <c r="B228" s="153"/>
      <c r="C228" s="1"/>
      <c r="D228" s="144" t="s">
        <v>162</v>
      </c>
      <c r="E228" s="1"/>
      <c r="F228" s="145" t="s">
        <v>1147</v>
      </c>
      <c r="G228" s="1"/>
      <c r="H228" s="1"/>
      <c r="I228" s="1"/>
      <c r="J228" s="1"/>
      <c r="K228" s="1"/>
      <c r="L228" s="153"/>
      <c r="M228" s="157"/>
      <c r="T228" s="158"/>
      <c r="AT228" s="154"/>
      <c r="AU228" s="154"/>
      <c r="AY228" s="154"/>
    </row>
    <row r="229" spans="2:51" s="13" customFormat="1" ht="12">
      <c r="B229" s="153"/>
      <c r="C229" s="12"/>
      <c r="D229" s="144" t="s">
        <v>183</v>
      </c>
      <c r="E229" s="148" t="s">
        <v>1</v>
      </c>
      <c r="F229" s="149" t="s">
        <v>1148</v>
      </c>
      <c r="G229" s="12"/>
      <c r="H229" s="150">
        <v>93</v>
      </c>
      <c r="I229" s="12"/>
      <c r="J229" s="12"/>
      <c r="K229" s="12"/>
      <c r="L229" s="153"/>
      <c r="M229" s="157"/>
      <c r="T229" s="158"/>
      <c r="AT229" s="154"/>
      <c r="AU229" s="154"/>
      <c r="AY229" s="154"/>
    </row>
    <row r="230" spans="2:51" s="13" customFormat="1" ht="12">
      <c r="B230" s="153"/>
      <c r="D230" s="144" t="s">
        <v>183</v>
      </c>
      <c r="E230" s="154" t="s">
        <v>1</v>
      </c>
      <c r="F230" s="155" t="s">
        <v>184</v>
      </c>
      <c r="H230" s="156">
        <v>93</v>
      </c>
      <c r="L230" s="153"/>
      <c r="M230" s="157"/>
      <c r="T230" s="158"/>
      <c r="AT230" s="154"/>
      <c r="AU230" s="154"/>
      <c r="AY230" s="154"/>
    </row>
    <row r="231" spans="2:51" s="13" customFormat="1" ht="34.2">
      <c r="B231" s="153"/>
      <c r="C231" s="190">
        <v>30</v>
      </c>
      <c r="D231" s="190" t="s">
        <v>190</v>
      </c>
      <c r="E231" s="191" t="s">
        <v>1149</v>
      </c>
      <c r="F231" s="192" t="s">
        <v>1150</v>
      </c>
      <c r="G231" s="193" t="s">
        <v>176</v>
      </c>
      <c r="H231" s="194">
        <v>93.93</v>
      </c>
      <c r="I231" s="195"/>
      <c r="J231" s="137">
        <f>H231*I231</f>
        <v>0</v>
      </c>
      <c r="K231" s="192" t="s">
        <v>1120</v>
      </c>
      <c r="L231" s="153"/>
      <c r="M231" s="157"/>
      <c r="T231" s="158"/>
      <c r="AT231" s="154"/>
      <c r="AU231" s="154"/>
      <c r="AY231" s="154"/>
    </row>
    <row r="232" spans="2:51" s="13" customFormat="1" ht="19.2">
      <c r="B232" s="153"/>
      <c r="C232" s="1"/>
      <c r="D232" s="144" t="s">
        <v>162</v>
      </c>
      <c r="E232" s="1"/>
      <c r="F232" s="145" t="s">
        <v>1150</v>
      </c>
      <c r="G232" s="1"/>
      <c r="H232" s="1"/>
      <c r="I232" s="1"/>
      <c r="J232" s="1"/>
      <c r="K232" s="1"/>
      <c r="L232" s="153"/>
      <c r="M232" s="157"/>
      <c r="T232" s="158"/>
      <c r="AT232" s="154"/>
      <c r="AU232" s="154"/>
      <c r="AY232" s="154"/>
    </row>
    <row r="233" spans="2:51" s="13" customFormat="1" ht="12">
      <c r="B233" s="153"/>
      <c r="C233" s="12"/>
      <c r="D233" s="144" t="s">
        <v>183</v>
      </c>
      <c r="E233" s="148" t="s">
        <v>1</v>
      </c>
      <c r="F233" s="149" t="s">
        <v>1151</v>
      </c>
      <c r="G233" s="12"/>
      <c r="H233" s="150">
        <v>93.93</v>
      </c>
      <c r="I233" s="12"/>
      <c r="J233" s="12"/>
      <c r="K233" s="12"/>
      <c r="L233" s="153"/>
      <c r="M233" s="157"/>
      <c r="T233" s="158"/>
      <c r="AT233" s="154"/>
      <c r="AU233" s="154"/>
      <c r="AY233" s="154"/>
    </row>
    <row r="234" spans="2:51" s="13" customFormat="1" ht="12">
      <c r="B234" s="153"/>
      <c r="D234" s="144" t="s">
        <v>183</v>
      </c>
      <c r="E234" s="154" t="s">
        <v>1</v>
      </c>
      <c r="F234" s="155" t="s">
        <v>184</v>
      </c>
      <c r="H234" s="156">
        <v>93.93</v>
      </c>
      <c r="L234" s="153"/>
      <c r="M234" s="157"/>
      <c r="T234" s="158"/>
      <c r="AT234" s="154"/>
      <c r="AU234" s="154"/>
      <c r="AY234" s="154"/>
    </row>
    <row r="235" spans="2:51" s="13" customFormat="1" ht="22.8">
      <c r="B235" s="153"/>
      <c r="C235" s="184">
        <v>31</v>
      </c>
      <c r="D235" s="184" t="s">
        <v>155</v>
      </c>
      <c r="E235" s="185" t="s">
        <v>1152</v>
      </c>
      <c r="F235" s="186" t="s">
        <v>1153</v>
      </c>
      <c r="G235" s="187" t="s">
        <v>425</v>
      </c>
      <c r="H235" s="188">
        <v>3</v>
      </c>
      <c r="I235" s="189"/>
      <c r="J235" s="137">
        <f>H235*I235</f>
        <v>0</v>
      </c>
      <c r="K235" s="186" t="s">
        <v>1120</v>
      </c>
      <c r="L235" s="153"/>
      <c r="M235" s="157"/>
      <c r="T235" s="158"/>
      <c r="AT235" s="154"/>
      <c r="AU235" s="154"/>
      <c r="AY235" s="154"/>
    </row>
    <row r="236" spans="2:51" s="13" customFormat="1" ht="19.2">
      <c r="B236" s="153"/>
      <c r="C236" s="1"/>
      <c r="D236" s="144" t="s">
        <v>162</v>
      </c>
      <c r="E236" s="1"/>
      <c r="F236" s="145" t="s">
        <v>1153</v>
      </c>
      <c r="G236" s="1"/>
      <c r="H236" s="1"/>
      <c r="I236" s="1"/>
      <c r="J236" s="1"/>
      <c r="K236" s="1"/>
      <c r="L236" s="153"/>
      <c r="M236" s="157"/>
      <c r="T236" s="158"/>
      <c r="AT236" s="154"/>
      <c r="AU236" s="154"/>
      <c r="AY236" s="154"/>
    </row>
    <row r="237" spans="2:51" s="13" customFormat="1" ht="11.4">
      <c r="B237" s="153"/>
      <c r="C237" s="190">
        <v>32</v>
      </c>
      <c r="D237" s="190" t="s">
        <v>190</v>
      </c>
      <c r="E237" s="191" t="s">
        <v>1154</v>
      </c>
      <c r="F237" s="192" t="s">
        <v>1155</v>
      </c>
      <c r="G237" s="193" t="s">
        <v>425</v>
      </c>
      <c r="H237" s="194">
        <v>3</v>
      </c>
      <c r="I237" s="195"/>
      <c r="J237" s="137">
        <f>H237*I237</f>
        <v>0</v>
      </c>
      <c r="K237" s="192" t="s">
        <v>1120</v>
      </c>
      <c r="L237" s="153"/>
      <c r="M237" s="157"/>
      <c r="T237" s="158"/>
      <c r="AT237" s="154"/>
      <c r="AU237" s="154"/>
      <c r="AY237" s="154"/>
    </row>
    <row r="238" spans="2:51" s="13" customFormat="1" ht="12">
      <c r="B238" s="153"/>
      <c r="C238" s="1"/>
      <c r="D238" s="144" t="s">
        <v>162</v>
      </c>
      <c r="E238" s="1"/>
      <c r="F238" s="145" t="s">
        <v>1155</v>
      </c>
      <c r="G238" s="1"/>
      <c r="H238" s="1"/>
      <c r="I238" s="1"/>
      <c r="J238" s="1"/>
      <c r="K238" s="1"/>
      <c r="L238" s="153"/>
      <c r="M238" s="157"/>
      <c r="T238" s="158"/>
      <c r="AT238" s="154"/>
      <c r="AU238" s="154"/>
      <c r="AY238" s="154"/>
    </row>
    <row r="239" spans="2:51" s="13" customFormat="1" ht="22.8">
      <c r="B239" s="153"/>
      <c r="C239" s="184">
        <v>33</v>
      </c>
      <c r="D239" s="184" t="s">
        <v>155</v>
      </c>
      <c r="E239" s="185" t="s">
        <v>1156</v>
      </c>
      <c r="F239" s="186" t="s">
        <v>1157</v>
      </c>
      <c r="G239" s="187" t="s">
        <v>425</v>
      </c>
      <c r="H239" s="188">
        <v>3</v>
      </c>
      <c r="I239" s="189"/>
      <c r="J239" s="137">
        <f>H239*I239</f>
        <v>0</v>
      </c>
      <c r="K239" s="186" t="s">
        <v>1120</v>
      </c>
      <c r="L239" s="153"/>
      <c r="M239" s="157"/>
      <c r="T239" s="158"/>
      <c r="AT239" s="154"/>
      <c r="AU239" s="154"/>
      <c r="AY239" s="154"/>
    </row>
    <row r="240" spans="2:51" s="13" customFormat="1" ht="19.2">
      <c r="B240" s="153"/>
      <c r="C240" s="1"/>
      <c r="D240" s="144" t="s">
        <v>162</v>
      </c>
      <c r="E240" s="1"/>
      <c r="F240" s="145" t="s">
        <v>1157</v>
      </c>
      <c r="G240" s="1"/>
      <c r="H240" s="1"/>
      <c r="I240" s="1"/>
      <c r="J240" s="1"/>
      <c r="K240" s="1"/>
      <c r="L240" s="153"/>
      <c r="M240" s="157"/>
      <c r="T240" s="158"/>
      <c r="AT240" s="154"/>
      <c r="AU240" s="154"/>
      <c r="AY240" s="154"/>
    </row>
    <row r="241" spans="2:51" s="13" customFormat="1" ht="11.4">
      <c r="B241" s="153"/>
      <c r="C241" s="190">
        <v>34</v>
      </c>
      <c r="D241" s="190" t="s">
        <v>190</v>
      </c>
      <c r="E241" s="191" t="s">
        <v>1158</v>
      </c>
      <c r="F241" s="192" t="s">
        <v>1159</v>
      </c>
      <c r="G241" s="193" t="s">
        <v>425</v>
      </c>
      <c r="H241" s="194">
        <v>3</v>
      </c>
      <c r="I241" s="195"/>
      <c r="J241" s="137">
        <f>H241*I241</f>
        <v>0</v>
      </c>
      <c r="K241" s="192" t="s">
        <v>1120</v>
      </c>
      <c r="L241" s="153"/>
      <c r="M241" s="157"/>
      <c r="T241" s="158"/>
      <c r="AT241" s="154"/>
      <c r="AU241" s="154"/>
      <c r="AY241" s="154"/>
    </row>
    <row r="242" spans="2:51" s="13" customFormat="1" ht="12">
      <c r="B242" s="153"/>
      <c r="C242" s="1"/>
      <c r="D242" s="144" t="s">
        <v>162</v>
      </c>
      <c r="E242" s="1"/>
      <c r="F242" s="145" t="s">
        <v>1159</v>
      </c>
      <c r="G242" s="1"/>
      <c r="H242" s="1"/>
      <c r="I242" s="1"/>
      <c r="J242" s="1"/>
      <c r="K242" s="1"/>
      <c r="L242" s="153"/>
      <c r="M242" s="157"/>
      <c r="T242" s="158"/>
      <c r="AT242" s="154"/>
      <c r="AU242" s="154"/>
      <c r="AY242" s="154"/>
    </row>
    <row r="243" spans="2:51" s="13" customFormat="1" ht="22.8">
      <c r="B243" s="153"/>
      <c r="C243" s="190">
        <v>35</v>
      </c>
      <c r="D243" s="190" t="s">
        <v>190</v>
      </c>
      <c r="E243" s="191" t="s">
        <v>1160</v>
      </c>
      <c r="F243" s="192" t="s">
        <v>1161</v>
      </c>
      <c r="G243" s="193" t="s">
        <v>425</v>
      </c>
      <c r="H243" s="194">
        <v>3</v>
      </c>
      <c r="I243" s="195"/>
      <c r="J243" s="137">
        <f>H243*I243</f>
        <v>0</v>
      </c>
      <c r="K243" s="192" t="s">
        <v>1120</v>
      </c>
      <c r="L243" s="153"/>
      <c r="M243" s="157"/>
      <c r="T243" s="158"/>
      <c r="AT243" s="154"/>
      <c r="AU243" s="154"/>
      <c r="AY243" s="154"/>
    </row>
    <row r="244" spans="2:51" s="13" customFormat="1" ht="12">
      <c r="B244" s="153"/>
      <c r="C244" s="1"/>
      <c r="D244" s="144" t="s">
        <v>162</v>
      </c>
      <c r="E244" s="1"/>
      <c r="F244" s="145" t="s">
        <v>1161</v>
      </c>
      <c r="G244" s="1"/>
      <c r="H244" s="1"/>
      <c r="I244" s="1"/>
      <c r="J244" s="1"/>
      <c r="K244" s="1"/>
      <c r="L244" s="153"/>
      <c r="M244" s="157"/>
      <c r="T244" s="158"/>
      <c r="AT244" s="154"/>
      <c r="AU244" s="154"/>
      <c r="AY244" s="154"/>
    </row>
    <row r="245" spans="2:63" s="11" customFormat="1" ht="22.8" customHeight="1">
      <c r="B245" s="120"/>
      <c r="D245" s="121" t="s">
        <v>72</v>
      </c>
      <c r="E245" s="129" t="s">
        <v>194</v>
      </c>
      <c r="F245" s="129" t="s">
        <v>276</v>
      </c>
      <c r="J245" s="130">
        <f>J246+J250+J252+J254+J256+J260+J264+J266+J271+J275+J279+J283+J285+J287</f>
        <v>0</v>
      </c>
      <c r="L245" s="120"/>
      <c r="M245" s="124"/>
      <c r="P245" s="125">
        <f>SUM(P246:P284)</f>
        <v>172.136</v>
      </c>
      <c r="R245" s="125">
        <f>SUM(R246:R284)</f>
        <v>62.881769999999996</v>
      </c>
      <c r="T245" s="126">
        <f>SUM(T246:T284)</f>
        <v>0</v>
      </c>
      <c r="AR245" s="121" t="s">
        <v>80</v>
      </c>
      <c r="AT245" s="127" t="s">
        <v>72</v>
      </c>
      <c r="AU245" s="127" t="s">
        <v>80</v>
      </c>
      <c r="AY245" s="121" t="s">
        <v>153</v>
      </c>
      <c r="BK245" s="128">
        <f>SUM(BK246:BK284)</f>
        <v>0</v>
      </c>
    </row>
    <row r="246" spans="2:65" s="1" customFormat="1" ht="24.15" customHeight="1">
      <c r="B246" s="131"/>
      <c r="C246" s="184">
        <v>36</v>
      </c>
      <c r="D246" s="184" t="s">
        <v>155</v>
      </c>
      <c r="E246" s="185" t="s">
        <v>1129</v>
      </c>
      <c r="F246" s="186" t="s">
        <v>1130</v>
      </c>
      <c r="G246" s="187" t="s">
        <v>425</v>
      </c>
      <c r="H246" s="188">
        <v>6</v>
      </c>
      <c r="I246" s="189"/>
      <c r="J246" s="137">
        <f>H246*I246</f>
        <v>0</v>
      </c>
      <c r="K246" s="186" t="s">
        <v>1120</v>
      </c>
      <c r="L246" s="28"/>
      <c r="M246" s="138" t="s">
        <v>1</v>
      </c>
      <c r="N246" s="139" t="s">
        <v>38</v>
      </c>
      <c r="O246" s="140">
        <v>0.1</v>
      </c>
      <c r="P246" s="140">
        <f>O246*H246</f>
        <v>0.6000000000000001</v>
      </c>
      <c r="Q246" s="140">
        <v>0.00014</v>
      </c>
      <c r="R246" s="140">
        <f>Q246*H246</f>
        <v>0.0008399999999999999</v>
      </c>
      <c r="S246" s="140">
        <v>0</v>
      </c>
      <c r="T246" s="141">
        <f>S246*H246</f>
        <v>0</v>
      </c>
      <c r="AR246" s="142" t="s">
        <v>160</v>
      </c>
      <c r="AT246" s="142" t="s">
        <v>155</v>
      </c>
      <c r="AU246" s="142" t="s">
        <v>82</v>
      </c>
      <c r="AY246" s="16" t="s">
        <v>153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80</v>
      </c>
      <c r="BK246" s="143">
        <f>ROUND(I246*H246,2)</f>
        <v>0</v>
      </c>
      <c r="BL246" s="16" t="s">
        <v>160</v>
      </c>
      <c r="BM246" s="142" t="s">
        <v>278</v>
      </c>
    </row>
    <row r="247" spans="2:47" s="1" customFormat="1" ht="19.2">
      <c r="B247" s="28"/>
      <c r="D247" s="144" t="s">
        <v>162</v>
      </c>
      <c r="F247" s="145" t="s">
        <v>1130</v>
      </c>
      <c r="L247" s="28"/>
      <c r="M247" s="146"/>
      <c r="T247" s="52"/>
      <c r="AT247" s="16" t="s">
        <v>162</v>
      </c>
      <c r="AU247" s="16" t="s">
        <v>82</v>
      </c>
    </row>
    <row r="248" spans="2:47" s="1" customFormat="1" ht="12">
      <c r="B248" s="28"/>
      <c r="C248" s="12"/>
      <c r="D248" s="144" t="s">
        <v>183</v>
      </c>
      <c r="E248" s="148" t="s">
        <v>1</v>
      </c>
      <c r="F248" s="149" t="s">
        <v>1131</v>
      </c>
      <c r="G248" s="12"/>
      <c r="H248" s="150">
        <v>6</v>
      </c>
      <c r="I248" s="12"/>
      <c r="J248" s="12"/>
      <c r="K248" s="12"/>
      <c r="L248" s="28"/>
      <c r="M248" s="146"/>
      <c r="T248" s="52"/>
      <c r="AT248" s="16"/>
      <c r="AU248" s="16"/>
    </row>
    <row r="249" spans="2:47" s="1" customFormat="1" ht="12">
      <c r="B249" s="28"/>
      <c r="C249" s="13"/>
      <c r="D249" s="144" t="s">
        <v>183</v>
      </c>
      <c r="E249" s="154" t="s">
        <v>1</v>
      </c>
      <c r="F249" s="155" t="s">
        <v>184</v>
      </c>
      <c r="G249" s="13"/>
      <c r="H249" s="156">
        <v>6</v>
      </c>
      <c r="I249" s="13"/>
      <c r="J249" s="13"/>
      <c r="K249" s="13"/>
      <c r="L249" s="28"/>
      <c r="M249" s="146"/>
      <c r="T249" s="52"/>
      <c r="AT249" s="16"/>
      <c r="AU249" s="16"/>
    </row>
    <row r="250" spans="2:47" s="1" customFormat="1" ht="22.8">
      <c r="B250" s="28"/>
      <c r="C250" s="184">
        <v>37</v>
      </c>
      <c r="D250" s="184" t="s">
        <v>155</v>
      </c>
      <c r="E250" s="185" t="s">
        <v>1132</v>
      </c>
      <c r="F250" s="186" t="s">
        <v>1133</v>
      </c>
      <c r="G250" s="187" t="s">
        <v>176</v>
      </c>
      <c r="H250" s="188">
        <v>96</v>
      </c>
      <c r="I250" s="189"/>
      <c r="J250" s="137">
        <f>H250*I250</f>
        <v>0</v>
      </c>
      <c r="K250" s="186" t="s">
        <v>1120</v>
      </c>
      <c r="L250" s="28"/>
      <c r="M250" s="146"/>
      <c r="T250" s="52"/>
      <c r="AT250" s="16"/>
      <c r="AU250" s="16"/>
    </row>
    <row r="251" spans="2:47" s="1" customFormat="1" ht="19.2">
      <c r="B251" s="28"/>
      <c r="D251" s="144" t="s">
        <v>162</v>
      </c>
      <c r="F251" s="145" t="s">
        <v>1133</v>
      </c>
      <c r="L251" s="28"/>
      <c r="M251" s="146"/>
      <c r="T251" s="52"/>
      <c r="AT251" s="16"/>
      <c r="AU251" s="16"/>
    </row>
    <row r="252" spans="2:47" s="1" customFormat="1" ht="22.8">
      <c r="B252" s="28"/>
      <c r="C252" s="184">
        <v>38</v>
      </c>
      <c r="D252" s="184" t="s">
        <v>155</v>
      </c>
      <c r="E252" s="185" t="s">
        <v>1134</v>
      </c>
      <c r="F252" s="186" t="s">
        <v>1135</v>
      </c>
      <c r="G252" s="187" t="s">
        <v>176</v>
      </c>
      <c r="H252" s="188">
        <v>225</v>
      </c>
      <c r="I252" s="189"/>
      <c r="J252" s="137">
        <f>H252*I252</f>
        <v>0</v>
      </c>
      <c r="K252" s="186" t="s">
        <v>1120</v>
      </c>
      <c r="L252" s="28"/>
      <c r="M252" s="146"/>
      <c r="T252" s="52"/>
      <c r="AT252" s="16"/>
      <c r="AU252" s="16"/>
    </row>
    <row r="253" spans="2:47" s="1" customFormat="1" ht="19.2">
      <c r="B253" s="28"/>
      <c r="D253" s="144" t="s">
        <v>162</v>
      </c>
      <c r="F253" s="145" t="s">
        <v>1135</v>
      </c>
      <c r="L253" s="28"/>
      <c r="M253" s="146"/>
      <c r="T253" s="52"/>
      <c r="AT253" s="16"/>
      <c r="AU253" s="16"/>
    </row>
    <row r="254" spans="2:47" s="1" customFormat="1" ht="34.2">
      <c r="B254" s="28"/>
      <c r="C254" s="184">
        <v>39</v>
      </c>
      <c r="D254" s="184" t="s">
        <v>155</v>
      </c>
      <c r="E254" s="185" t="s">
        <v>1136</v>
      </c>
      <c r="F254" s="186" t="s">
        <v>1137</v>
      </c>
      <c r="G254" s="187" t="s">
        <v>176</v>
      </c>
      <c r="H254" s="188">
        <v>115</v>
      </c>
      <c r="I254" s="189"/>
      <c r="J254" s="137">
        <f>H254*I254</f>
        <v>0</v>
      </c>
      <c r="K254" s="186" t="s">
        <v>1120</v>
      </c>
      <c r="L254" s="28"/>
      <c r="M254" s="146"/>
      <c r="T254" s="52"/>
      <c r="AT254" s="16"/>
      <c r="AU254" s="16"/>
    </row>
    <row r="255" spans="2:47" s="1" customFormat="1" ht="19.2">
      <c r="B255" s="28"/>
      <c r="D255" s="144" t="s">
        <v>162</v>
      </c>
      <c r="F255" s="145" t="s">
        <v>1137</v>
      </c>
      <c r="L255" s="28"/>
      <c r="M255" s="146"/>
      <c r="T255" s="52"/>
      <c r="AT255" s="16"/>
      <c r="AU255" s="16"/>
    </row>
    <row r="256" spans="2:47" s="1" customFormat="1" ht="34.2">
      <c r="B256" s="28"/>
      <c r="C256" s="184">
        <v>40</v>
      </c>
      <c r="D256" s="184" t="s">
        <v>155</v>
      </c>
      <c r="E256" s="185" t="s">
        <v>1138</v>
      </c>
      <c r="F256" s="186" t="s">
        <v>1139</v>
      </c>
      <c r="G256" s="187" t="s">
        <v>158</v>
      </c>
      <c r="H256" s="188">
        <v>51.5</v>
      </c>
      <c r="I256" s="189"/>
      <c r="J256" s="137">
        <f>H256*I256</f>
        <v>0</v>
      </c>
      <c r="K256" s="186" t="s">
        <v>1120</v>
      </c>
      <c r="L256" s="28"/>
      <c r="M256" s="146"/>
      <c r="T256" s="52"/>
      <c r="AT256" s="16"/>
      <c r="AU256" s="16"/>
    </row>
    <row r="257" spans="2:47" s="1" customFormat="1" ht="19.2">
      <c r="B257" s="28"/>
      <c r="D257" s="144" t="s">
        <v>162</v>
      </c>
      <c r="F257" s="145" t="s">
        <v>1139</v>
      </c>
      <c r="L257" s="28"/>
      <c r="M257" s="146"/>
      <c r="T257" s="52"/>
      <c r="AT257" s="16"/>
      <c r="AU257" s="16"/>
    </row>
    <row r="258" spans="2:47" s="1" customFormat="1" ht="12">
      <c r="B258" s="28"/>
      <c r="C258" s="12"/>
      <c r="D258" s="144" t="s">
        <v>183</v>
      </c>
      <c r="E258" s="148" t="s">
        <v>1</v>
      </c>
      <c r="F258" s="149" t="s">
        <v>1140</v>
      </c>
      <c r="G258" s="12"/>
      <c r="H258" s="150">
        <v>51.5</v>
      </c>
      <c r="I258" s="12"/>
      <c r="J258" s="12"/>
      <c r="K258" s="12"/>
      <c r="L258" s="28"/>
      <c r="M258" s="146"/>
      <c r="T258" s="52"/>
      <c r="AT258" s="16"/>
      <c r="AU258" s="16"/>
    </row>
    <row r="259" spans="2:47" s="1" customFormat="1" ht="12">
      <c r="B259" s="28"/>
      <c r="C259" s="13"/>
      <c r="D259" s="144" t="s">
        <v>183</v>
      </c>
      <c r="E259" s="154" t="s">
        <v>1</v>
      </c>
      <c r="F259" s="155" t="s">
        <v>184</v>
      </c>
      <c r="G259" s="13"/>
      <c r="H259" s="156">
        <v>51.5</v>
      </c>
      <c r="I259" s="13"/>
      <c r="J259" s="13"/>
      <c r="K259" s="13"/>
      <c r="L259" s="28"/>
      <c r="M259" s="146"/>
      <c r="T259" s="52"/>
      <c r="AT259" s="16"/>
      <c r="AU259" s="16"/>
    </row>
    <row r="260" spans="2:47" s="1" customFormat="1" ht="34.2">
      <c r="B260" s="28"/>
      <c r="C260" s="184">
        <v>41</v>
      </c>
      <c r="D260" s="184" t="s">
        <v>155</v>
      </c>
      <c r="E260" s="185" t="s">
        <v>1141</v>
      </c>
      <c r="F260" s="186" t="s">
        <v>1142</v>
      </c>
      <c r="G260" s="187" t="s">
        <v>176</v>
      </c>
      <c r="H260" s="188">
        <v>436</v>
      </c>
      <c r="I260" s="189"/>
      <c r="J260" s="137">
        <f>H260*I260</f>
        <v>0</v>
      </c>
      <c r="K260" s="186" t="s">
        <v>1120</v>
      </c>
      <c r="L260" s="28"/>
      <c r="M260" s="146"/>
      <c r="T260" s="52"/>
      <c r="AT260" s="16"/>
      <c r="AU260" s="16"/>
    </row>
    <row r="261" spans="2:47" s="1" customFormat="1" ht="19.2">
      <c r="B261" s="28"/>
      <c r="D261" s="144" t="s">
        <v>162</v>
      </c>
      <c r="F261" s="145" t="s">
        <v>1142</v>
      </c>
      <c r="L261" s="28"/>
      <c r="M261" s="146"/>
      <c r="T261" s="52"/>
      <c r="AT261" s="16"/>
      <c r="AU261" s="16"/>
    </row>
    <row r="262" spans="2:47" s="1" customFormat="1" ht="12">
      <c r="B262" s="28"/>
      <c r="C262" s="12"/>
      <c r="D262" s="144" t="s">
        <v>183</v>
      </c>
      <c r="E262" s="148" t="s">
        <v>1</v>
      </c>
      <c r="F262" s="149" t="s">
        <v>1143</v>
      </c>
      <c r="G262" s="12"/>
      <c r="H262" s="150">
        <v>436</v>
      </c>
      <c r="I262" s="12"/>
      <c r="J262" s="12"/>
      <c r="K262" s="12"/>
      <c r="L262" s="28"/>
      <c r="M262" s="146"/>
      <c r="T262" s="52"/>
      <c r="AT262" s="16"/>
      <c r="AU262" s="16"/>
    </row>
    <row r="263" spans="2:47" s="1" customFormat="1" ht="12">
      <c r="B263" s="28"/>
      <c r="C263" s="13"/>
      <c r="D263" s="144" t="s">
        <v>183</v>
      </c>
      <c r="E263" s="154" t="s">
        <v>1</v>
      </c>
      <c r="F263" s="155" t="s">
        <v>184</v>
      </c>
      <c r="G263" s="13"/>
      <c r="H263" s="156">
        <v>436</v>
      </c>
      <c r="I263" s="13"/>
      <c r="J263" s="13"/>
      <c r="K263" s="13"/>
      <c r="L263" s="28"/>
      <c r="M263" s="146"/>
      <c r="T263" s="52"/>
      <c r="AT263" s="16"/>
      <c r="AU263" s="16"/>
    </row>
    <row r="264" spans="2:47" s="1" customFormat="1" ht="34.2">
      <c r="B264" s="28"/>
      <c r="C264" s="184">
        <v>42</v>
      </c>
      <c r="D264" s="184" t="s">
        <v>155</v>
      </c>
      <c r="E264" s="185" t="s">
        <v>1144</v>
      </c>
      <c r="F264" s="186" t="s">
        <v>1145</v>
      </c>
      <c r="G264" s="187" t="s">
        <v>158</v>
      </c>
      <c r="H264" s="188">
        <v>51.5</v>
      </c>
      <c r="I264" s="189"/>
      <c r="J264" s="137">
        <f>H264*I264</f>
        <v>0</v>
      </c>
      <c r="K264" s="186" t="s">
        <v>1120</v>
      </c>
      <c r="L264" s="28"/>
      <c r="M264" s="146"/>
      <c r="T264" s="52"/>
      <c r="AT264" s="16"/>
      <c r="AU264" s="16"/>
    </row>
    <row r="265" spans="2:47" s="1" customFormat="1" ht="19.2">
      <c r="B265" s="28"/>
      <c r="D265" s="144" t="s">
        <v>162</v>
      </c>
      <c r="F265" s="145" t="s">
        <v>1145</v>
      </c>
      <c r="L265" s="28"/>
      <c r="M265" s="146"/>
      <c r="T265" s="52"/>
      <c r="AT265" s="16"/>
      <c r="AU265" s="16"/>
    </row>
    <row r="266" spans="2:65" s="1" customFormat="1" ht="49.05" customHeight="1">
      <c r="B266" s="131"/>
      <c r="C266" s="132">
        <v>43</v>
      </c>
      <c r="D266" s="132" t="s">
        <v>155</v>
      </c>
      <c r="E266" s="133" t="s">
        <v>280</v>
      </c>
      <c r="F266" s="134" t="s">
        <v>281</v>
      </c>
      <c r="G266" s="135" t="s">
        <v>176</v>
      </c>
      <c r="H266" s="136">
        <v>279</v>
      </c>
      <c r="I266" s="137"/>
      <c r="J266" s="137">
        <f>H266*I266</f>
        <v>0</v>
      </c>
      <c r="K266" s="134" t="s">
        <v>159</v>
      </c>
      <c r="L266" s="28"/>
      <c r="M266" s="138" t="s">
        <v>1</v>
      </c>
      <c r="N266" s="139" t="s">
        <v>38</v>
      </c>
      <c r="O266" s="140">
        <v>0.234</v>
      </c>
      <c r="P266" s="140">
        <f>O266*H266</f>
        <v>65.286</v>
      </c>
      <c r="Q266" s="140">
        <v>0.14067</v>
      </c>
      <c r="R266" s="140">
        <f>Q266*H266</f>
        <v>39.24693</v>
      </c>
      <c r="S266" s="140">
        <v>0</v>
      </c>
      <c r="T266" s="141">
        <f>S266*H266</f>
        <v>0</v>
      </c>
      <c r="AR266" s="142" t="s">
        <v>160</v>
      </c>
      <c r="AT266" s="142" t="s">
        <v>155</v>
      </c>
      <c r="AU266" s="142" t="s">
        <v>82</v>
      </c>
      <c r="AY266" s="16" t="s">
        <v>153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6" t="s">
        <v>80</v>
      </c>
      <c r="BK266" s="143">
        <f>ROUND(I266*H266,2)</f>
        <v>0</v>
      </c>
      <c r="BL266" s="16" t="s">
        <v>160</v>
      </c>
      <c r="BM266" s="142" t="s">
        <v>282</v>
      </c>
    </row>
    <row r="267" spans="2:47" s="1" customFormat="1" ht="28.8">
      <c r="B267" s="28"/>
      <c r="D267" s="144" t="s">
        <v>162</v>
      </c>
      <c r="F267" s="145" t="s">
        <v>281</v>
      </c>
      <c r="L267" s="28"/>
      <c r="M267" s="146"/>
      <c r="T267" s="52"/>
      <c r="AT267" s="16" t="s">
        <v>162</v>
      </c>
      <c r="AU267" s="16" t="s">
        <v>82</v>
      </c>
    </row>
    <row r="268" spans="2:51" s="12" customFormat="1" ht="12">
      <c r="B268" s="147"/>
      <c r="D268" s="144" t="s">
        <v>183</v>
      </c>
      <c r="E268" s="148" t="s">
        <v>1</v>
      </c>
      <c r="F268" s="149"/>
      <c r="H268" s="150"/>
      <c r="L268" s="147"/>
      <c r="M268" s="151"/>
      <c r="T268" s="152"/>
      <c r="AT268" s="148" t="s">
        <v>183</v>
      </c>
      <c r="AU268" s="148" t="s">
        <v>82</v>
      </c>
      <c r="AV268" s="12" t="s">
        <v>82</v>
      </c>
      <c r="AW268" s="12" t="s">
        <v>29</v>
      </c>
      <c r="AX268" s="12" t="s">
        <v>73</v>
      </c>
      <c r="AY268" s="148" t="s">
        <v>153</v>
      </c>
    </row>
    <row r="269" spans="2:51" s="12" customFormat="1" ht="12">
      <c r="B269" s="147"/>
      <c r="D269" s="144" t="s">
        <v>183</v>
      </c>
      <c r="E269" s="148" t="s">
        <v>1</v>
      </c>
      <c r="F269" s="149"/>
      <c r="H269" s="150"/>
      <c r="L269" s="147"/>
      <c r="M269" s="151"/>
      <c r="T269" s="152"/>
      <c r="AT269" s="148" t="s">
        <v>183</v>
      </c>
      <c r="AU269" s="148" t="s">
        <v>82</v>
      </c>
      <c r="AV269" s="12" t="s">
        <v>82</v>
      </c>
      <c r="AW269" s="12" t="s">
        <v>29</v>
      </c>
      <c r="AX269" s="12" t="s">
        <v>73</v>
      </c>
      <c r="AY269" s="148" t="s">
        <v>153</v>
      </c>
    </row>
    <row r="270" spans="2:51" s="13" customFormat="1" ht="12">
      <c r="B270" s="153"/>
      <c r="D270" s="144" t="s">
        <v>183</v>
      </c>
      <c r="E270" s="154" t="s">
        <v>1</v>
      </c>
      <c r="F270" s="155" t="s">
        <v>184</v>
      </c>
      <c r="H270" s="156">
        <v>279</v>
      </c>
      <c r="L270" s="153"/>
      <c r="M270" s="157"/>
      <c r="T270" s="158"/>
      <c r="AT270" s="154" t="s">
        <v>183</v>
      </c>
      <c r="AU270" s="154" t="s">
        <v>82</v>
      </c>
      <c r="AV270" s="13" t="s">
        <v>160</v>
      </c>
      <c r="AW270" s="13" t="s">
        <v>29</v>
      </c>
      <c r="AX270" s="13" t="s">
        <v>80</v>
      </c>
      <c r="AY270" s="154" t="s">
        <v>153</v>
      </c>
    </row>
    <row r="271" spans="2:65" s="1" customFormat="1" ht="16.5" customHeight="1">
      <c r="B271" s="131"/>
      <c r="C271" s="159">
        <v>44</v>
      </c>
      <c r="D271" s="159" t="s">
        <v>190</v>
      </c>
      <c r="E271" s="160" t="s">
        <v>284</v>
      </c>
      <c r="F271" s="161" t="s">
        <v>285</v>
      </c>
      <c r="G271" s="162" t="s">
        <v>176</v>
      </c>
      <c r="H271" s="163">
        <v>227.25</v>
      </c>
      <c r="I271" s="164"/>
      <c r="J271" s="137">
        <f>H271*I271</f>
        <v>0</v>
      </c>
      <c r="K271" s="161" t="s">
        <v>159</v>
      </c>
      <c r="L271" s="165"/>
      <c r="M271" s="166" t="s">
        <v>1</v>
      </c>
      <c r="N271" s="167" t="s">
        <v>38</v>
      </c>
      <c r="O271" s="140">
        <v>0</v>
      </c>
      <c r="P271" s="140">
        <f>O271*H271</f>
        <v>0</v>
      </c>
      <c r="Q271" s="140">
        <v>0.104</v>
      </c>
      <c r="R271" s="140">
        <f>Q271*H271</f>
        <v>23.634</v>
      </c>
      <c r="S271" s="140">
        <v>0</v>
      </c>
      <c r="T271" s="141">
        <f>S271*H271</f>
        <v>0</v>
      </c>
      <c r="AR271" s="142" t="s">
        <v>189</v>
      </c>
      <c r="AT271" s="142" t="s">
        <v>190</v>
      </c>
      <c r="AU271" s="142" t="s">
        <v>82</v>
      </c>
      <c r="AY271" s="16" t="s">
        <v>153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6" t="s">
        <v>80</v>
      </c>
      <c r="BK271" s="143">
        <f>ROUND(I271*H271,2)</f>
        <v>0</v>
      </c>
      <c r="BL271" s="16" t="s">
        <v>160</v>
      </c>
      <c r="BM271" s="142" t="s">
        <v>286</v>
      </c>
    </row>
    <row r="272" spans="2:47" s="1" customFormat="1" ht="12">
      <c r="B272" s="28"/>
      <c r="D272" s="144" t="s">
        <v>162</v>
      </c>
      <c r="F272" s="145" t="s">
        <v>287</v>
      </c>
      <c r="L272" s="28"/>
      <c r="M272" s="146"/>
      <c r="T272" s="52"/>
      <c r="AT272" s="16" t="s">
        <v>162</v>
      </c>
      <c r="AU272" s="16" t="s">
        <v>82</v>
      </c>
    </row>
    <row r="273" spans="2:51" s="12" customFormat="1" ht="12">
      <c r="B273" s="147"/>
      <c r="D273" s="144" t="s">
        <v>183</v>
      </c>
      <c r="E273" s="148" t="s">
        <v>1</v>
      </c>
      <c r="F273" s="149"/>
      <c r="H273" s="150">
        <v>227.25</v>
      </c>
      <c r="L273" s="147"/>
      <c r="M273" s="151"/>
      <c r="T273" s="152"/>
      <c r="AT273" s="148" t="s">
        <v>183</v>
      </c>
      <c r="AU273" s="148" t="s">
        <v>82</v>
      </c>
      <c r="AV273" s="12" t="s">
        <v>82</v>
      </c>
      <c r="AW273" s="12" t="s">
        <v>29</v>
      </c>
      <c r="AX273" s="12" t="s">
        <v>73</v>
      </c>
      <c r="AY273" s="148" t="s">
        <v>153</v>
      </c>
    </row>
    <row r="274" spans="2:51" s="13" customFormat="1" ht="12">
      <c r="B274" s="153"/>
      <c r="D274" s="144" t="s">
        <v>183</v>
      </c>
      <c r="E274" s="154" t="s">
        <v>1</v>
      </c>
      <c r="F274" s="155" t="s">
        <v>184</v>
      </c>
      <c r="H274" s="156">
        <v>227.25</v>
      </c>
      <c r="L274" s="153"/>
      <c r="M274" s="157"/>
      <c r="T274" s="158"/>
      <c r="AT274" s="154" t="s">
        <v>183</v>
      </c>
      <c r="AU274" s="154" t="s">
        <v>82</v>
      </c>
      <c r="AV274" s="13" t="s">
        <v>160</v>
      </c>
      <c r="AW274" s="13" t="s">
        <v>29</v>
      </c>
      <c r="AX274" s="13" t="s">
        <v>80</v>
      </c>
      <c r="AY274" s="154" t="s">
        <v>153</v>
      </c>
    </row>
    <row r="275" spans="2:65" s="1" customFormat="1" ht="16.5" customHeight="1">
      <c r="B275" s="131"/>
      <c r="C275" s="159">
        <v>45</v>
      </c>
      <c r="D275" s="159" t="s">
        <v>190</v>
      </c>
      <c r="E275" s="160" t="s">
        <v>289</v>
      </c>
      <c r="F275" s="161" t="s">
        <v>290</v>
      </c>
      <c r="G275" s="162" t="s">
        <v>176</v>
      </c>
      <c r="H275" s="163">
        <v>54.54</v>
      </c>
      <c r="I275" s="164"/>
      <c r="J275" s="137">
        <f>H275*I275</f>
        <v>0</v>
      </c>
      <c r="K275" s="161" t="s">
        <v>1</v>
      </c>
      <c r="L275" s="165"/>
      <c r="M275" s="166" t="s">
        <v>1</v>
      </c>
      <c r="N275" s="167" t="s">
        <v>38</v>
      </c>
      <c r="O275" s="140">
        <v>0</v>
      </c>
      <c r="P275" s="140">
        <f>O275*H275</f>
        <v>0</v>
      </c>
      <c r="Q275" s="140">
        <v>0</v>
      </c>
      <c r="R275" s="140">
        <f>Q275*H275</f>
        <v>0</v>
      </c>
      <c r="S275" s="140">
        <v>0</v>
      </c>
      <c r="T275" s="141">
        <f>S275*H275</f>
        <v>0</v>
      </c>
      <c r="AR275" s="142" t="s">
        <v>189</v>
      </c>
      <c r="AT275" s="142" t="s">
        <v>190</v>
      </c>
      <c r="AU275" s="142" t="s">
        <v>82</v>
      </c>
      <c r="AY275" s="16" t="s">
        <v>153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6" t="s">
        <v>80</v>
      </c>
      <c r="BK275" s="143">
        <f>ROUND(I275*H275,2)</f>
        <v>0</v>
      </c>
      <c r="BL275" s="16" t="s">
        <v>160</v>
      </c>
      <c r="BM275" s="142" t="s">
        <v>291</v>
      </c>
    </row>
    <row r="276" spans="2:47" s="1" customFormat="1" ht="12">
      <c r="B276" s="28"/>
      <c r="D276" s="144" t="s">
        <v>162</v>
      </c>
      <c r="F276" s="145" t="s">
        <v>290</v>
      </c>
      <c r="L276" s="28"/>
      <c r="M276" s="146"/>
      <c r="T276" s="52"/>
      <c r="AT276" s="16" t="s">
        <v>162</v>
      </c>
      <c r="AU276" s="16" t="s">
        <v>82</v>
      </c>
    </row>
    <row r="277" spans="2:51" s="12" customFormat="1" ht="12">
      <c r="B277" s="147"/>
      <c r="D277" s="144" t="s">
        <v>183</v>
      </c>
      <c r="E277" s="148" t="s">
        <v>1</v>
      </c>
      <c r="F277" s="149"/>
      <c r="H277" s="150">
        <v>54.54</v>
      </c>
      <c r="L277" s="147"/>
      <c r="M277" s="151"/>
      <c r="T277" s="152"/>
      <c r="AT277" s="148" t="s">
        <v>183</v>
      </c>
      <c r="AU277" s="148" t="s">
        <v>82</v>
      </c>
      <c r="AV277" s="12" t="s">
        <v>82</v>
      </c>
      <c r="AW277" s="12" t="s">
        <v>29</v>
      </c>
      <c r="AX277" s="12" t="s">
        <v>73</v>
      </c>
      <c r="AY277" s="148" t="s">
        <v>153</v>
      </c>
    </row>
    <row r="278" spans="2:51" s="13" customFormat="1" ht="12">
      <c r="B278" s="153"/>
      <c r="D278" s="144" t="s">
        <v>183</v>
      </c>
      <c r="E278" s="154" t="s">
        <v>1</v>
      </c>
      <c r="F278" s="155" t="s">
        <v>184</v>
      </c>
      <c r="H278" s="156">
        <v>54.54</v>
      </c>
      <c r="L278" s="153"/>
      <c r="M278" s="157"/>
      <c r="T278" s="158"/>
      <c r="AT278" s="154" t="s">
        <v>183</v>
      </c>
      <c r="AU278" s="154" t="s">
        <v>82</v>
      </c>
      <c r="AV278" s="13" t="s">
        <v>160</v>
      </c>
      <c r="AW278" s="13" t="s">
        <v>29</v>
      </c>
      <c r="AX278" s="13" t="s">
        <v>80</v>
      </c>
      <c r="AY278" s="154" t="s">
        <v>153</v>
      </c>
    </row>
    <row r="279" spans="2:65" s="1" customFormat="1" ht="44.25" customHeight="1">
      <c r="B279" s="131"/>
      <c r="C279" s="132">
        <v>46</v>
      </c>
      <c r="D279" s="132" t="s">
        <v>155</v>
      </c>
      <c r="E279" s="133" t="s">
        <v>293</v>
      </c>
      <c r="F279" s="134" t="s">
        <v>294</v>
      </c>
      <c r="G279" s="135" t="s">
        <v>176</v>
      </c>
      <c r="H279" s="136">
        <v>250</v>
      </c>
      <c r="I279" s="137"/>
      <c r="J279" s="137">
        <f>H279*I279</f>
        <v>0</v>
      </c>
      <c r="K279" s="134" t="s">
        <v>159</v>
      </c>
      <c r="L279" s="28"/>
      <c r="M279" s="138" t="s">
        <v>1</v>
      </c>
      <c r="N279" s="139" t="s">
        <v>38</v>
      </c>
      <c r="O279" s="140">
        <v>0.12</v>
      </c>
      <c r="P279" s="140">
        <f>O279*H279</f>
        <v>30</v>
      </c>
      <c r="Q279" s="140">
        <v>0</v>
      </c>
      <c r="R279" s="140">
        <f>Q279*H279</f>
        <v>0</v>
      </c>
      <c r="S279" s="140">
        <v>0</v>
      </c>
      <c r="T279" s="141">
        <f>S279*H279</f>
        <v>0</v>
      </c>
      <c r="AR279" s="142" t="s">
        <v>160</v>
      </c>
      <c r="AT279" s="142" t="s">
        <v>155</v>
      </c>
      <c r="AU279" s="142" t="s">
        <v>82</v>
      </c>
      <c r="AY279" s="16" t="s">
        <v>153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6" t="s">
        <v>80</v>
      </c>
      <c r="BK279" s="143">
        <f>ROUND(I279*H279,2)</f>
        <v>0</v>
      </c>
      <c r="BL279" s="16" t="s">
        <v>160</v>
      </c>
      <c r="BM279" s="142" t="s">
        <v>295</v>
      </c>
    </row>
    <row r="280" spans="2:47" s="1" customFormat="1" ht="28.8">
      <c r="B280" s="28"/>
      <c r="D280" s="144" t="s">
        <v>162</v>
      </c>
      <c r="F280" s="145" t="s">
        <v>294</v>
      </c>
      <c r="L280" s="28"/>
      <c r="M280" s="146"/>
      <c r="T280" s="52"/>
      <c r="AT280" s="16" t="s">
        <v>162</v>
      </c>
      <c r="AU280" s="16" t="s">
        <v>82</v>
      </c>
    </row>
    <row r="281" spans="2:51" s="12" customFormat="1" ht="12">
      <c r="B281" s="147"/>
      <c r="D281" s="144" t="s">
        <v>183</v>
      </c>
      <c r="E281" s="148" t="s">
        <v>1</v>
      </c>
      <c r="F281" s="149"/>
      <c r="H281" s="150">
        <v>250</v>
      </c>
      <c r="L281" s="147"/>
      <c r="M281" s="151"/>
      <c r="T281" s="152"/>
      <c r="AT281" s="148" t="s">
        <v>183</v>
      </c>
      <c r="AU281" s="148" t="s">
        <v>82</v>
      </c>
      <c r="AV281" s="12" t="s">
        <v>82</v>
      </c>
      <c r="AW281" s="12" t="s">
        <v>29</v>
      </c>
      <c r="AX281" s="12" t="s">
        <v>73</v>
      </c>
      <c r="AY281" s="148" t="s">
        <v>153</v>
      </c>
    </row>
    <row r="282" spans="2:51" s="13" customFormat="1" ht="12">
      <c r="B282" s="153"/>
      <c r="D282" s="144" t="s">
        <v>183</v>
      </c>
      <c r="E282" s="154" t="s">
        <v>1</v>
      </c>
      <c r="F282" s="155" t="s">
        <v>184</v>
      </c>
      <c r="H282" s="156">
        <v>250</v>
      </c>
      <c r="L282" s="153"/>
      <c r="M282" s="157"/>
      <c r="T282" s="158"/>
      <c r="AT282" s="154" t="s">
        <v>183</v>
      </c>
      <c r="AU282" s="154" t="s">
        <v>82</v>
      </c>
      <c r="AV282" s="13" t="s">
        <v>160</v>
      </c>
      <c r="AW282" s="13" t="s">
        <v>29</v>
      </c>
      <c r="AX282" s="13" t="s">
        <v>80</v>
      </c>
      <c r="AY282" s="154" t="s">
        <v>153</v>
      </c>
    </row>
    <row r="283" spans="2:65" s="1" customFormat="1" ht="24.15" customHeight="1">
      <c r="B283" s="131"/>
      <c r="C283" s="132">
        <v>47</v>
      </c>
      <c r="D283" s="132" t="s">
        <v>155</v>
      </c>
      <c r="E283" s="133" t="s">
        <v>297</v>
      </c>
      <c r="F283" s="134" t="s">
        <v>298</v>
      </c>
      <c r="G283" s="135" t="s">
        <v>176</v>
      </c>
      <c r="H283" s="136">
        <v>250</v>
      </c>
      <c r="I283" s="137"/>
      <c r="J283" s="137">
        <f>H283*I283</f>
        <v>0</v>
      </c>
      <c r="K283" s="134" t="s">
        <v>159</v>
      </c>
      <c r="L283" s="28"/>
      <c r="M283" s="138" t="s">
        <v>1</v>
      </c>
      <c r="N283" s="139" t="s">
        <v>38</v>
      </c>
      <c r="O283" s="140">
        <v>0.305</v>
      </c>
      <c r="P283" s="140">
        <f>O283*H283</f>
        <v>76.25</v>
      </c>
      <c r="Q283" s="140">
        <v>0</v>
      </c>
      <c r="R283" s="140">
        <f>Q283*H283</f>
        <v>0</v>
      </c>
      <c r="S283" s="140">
        <v>0</v>
      </c>
      <c r="T283" s="141">
        <f>S283*H283</f>
        <v>0</v>
      </c>
      <c r="AR283" s="142" t="s">
        <v>160</v>
      </c>
      <c r="AT283" s="142" t="s">
        <v>155</v>
      </c>
      <c r="AU283" s="142" t="s">
        <v>82</v>
      </c>
      <c r="AY283" s="16" t="s">
        <v>153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6" t="s">
        <v>80</v>
      </c>
      <c r="BK283" s="143">
        <f>ROUND(I283*H283,2)</f>
        <v>0</v>
      </c>
      <c r="BL283" s="16" t="s">
        <v>160</v>
      </c>
      <c r="BM283" s="142" t="s">
        <v>299</v>
      </c>
    </row>
    <row r="284" spans="2:47" s="1" customFormat="1" ht="19.2">
      <c r="B284" s="28"/>
      <c r="D284" s="144" t="s">
        <v>162</v>
      </c>
      <c r="F284" s="145" t="s">
        <v>298</v>
      </c>
      <c r="L284" s="28"/>
      <c r="M284" s="146"/>
      <c r="T284" s="52"/>
      <c r="AT284" s="16" t="s">
        <v>162</v>
      </c>
      <c r="AU284" s="16" t="s">
        <v>82</v>
      </c>
    </row>
    <row r="285" spans="2:47" s="1" customFormat="1" ht="45.6">
      <c r="B285" s="28"/>
      <c r="C285" s="184">
        <v>48</v>
      </c>
      <c r="D285" s="184" t="s">
        <v>155</v>
      </c>
      <c r="E285" s="185" t="s">
        <v>1125</v>
      </c>
      <c r="F285" s="186" t="s">
        <v>1126</v>
      </c>
      <c r="G285" s="187" t="s">
        <v>425</v>
      </c>
      <c r="H285" s="188">
        <v>6</v>
      </c>
      <c r="I285" s="189"/>
      <c r="J285" s="137">
        <f>H285*I285</f>
        <v>0</v>
      </c>
      <c r="K285" s="186" t="s">
        <v>1120</v>
      </c>
      <c r="L285" s="28"/>
      <c r="M285" s="146"/>
      <c r="T285" s="52"/>
      <c r="AT285" s="16"/>
      <c r="AU285" s="16"/>
    </row>
    <row r="286" spans="2:47" s="1" customFormat="1" ht="38.4">
      <c r="B286" s="28"/>
      <c r="D286" s="144" t="s">
        <v>162</v>
      </c>
      <c r="F286" s="145" t="s">
        <v>1126</v>
      </c>
      <c r="L286" s="28"/>
      <c r="M286" s="146"/>
      <c r="T286" s="52"/>
      <c r="AT286" s="16"/>
      <c r="AU286" s="16"/>
    </row>
    <row r="287" spans="2:47" s="1" customFormat="1" ht="11.4">
      <c r="B287" s="28"/>
      <c r="C287" s="184">
        <v>49</v>
      </c>
      <c r="D287" s="184" t="s">
        <v>155</v>
      </c>
      <c r="E287" s="185" t="s">
        <v>1127</v>
      </c>
      <c r="F287" s="186" t="s">
        <v>1128</v>
      </c>
      <c r="G287" s="187" t="s">
        <v>181</v>
      </c>
      <c r="H287" s="188">
        <v>40</v>
      </c>
      <c r="I287" s="189"/>
      <c r="J287" s="137">
        <f>H287*I287</f>
        <v>0</v>
      </c>
      <c r="K287" s="186" t="s">
        <v>1120</v>
      </c>
      <c r="L287" s="28"/>
      <c r="M287" s="146"/>
      <c r="T287" s="52"/>
      <c r="AT287" s="16"/>
      <c r="AU287" s="16"/>
    </row>
    <row r="288" spans="2:47" s="1" customFormat="1" ht="12">
      <c r="B288" s="28"/>
      <c r="D288" s="144" t="s">
        <v>162</v>
      </c>
      <c r="F288" s="145" t="s">
        <v>1128</v>
      </c>
      <c r="L288" s="28"/>
      <c r="M288" s="146"/>
      <c r="T288" s="52"/>
      <c r="AT288" s="16"/>
      <c r="AU288" s="16"/>
    </row>
    <row r="289" spans="2:63" s="11" customFormat="1" ht="22.8" customHeight="1">
      <c r="B289" s="120"/>
      <c r="D289" s="121" t="s">
        <v>72</v>
      </c>
      <c r="E289" s="129" t="s">
        <v>300</v>
      </c>
      <c r="F289" s="129" t="s">
        <v>301</v>
      </c>
      <c r="J289" s="130">
        <f>J290+J294+J298+J302</f>
        <v>0</v>
      </c>
      <c r="L289" s="120"/>
      <c r="M289" s="124"/>
      <c r="P289" s="125">
        <f>SUM(P290:P305)</f>
        <v>108.364373</v>
      </c>
      <c r="R289" s="125">
        <f>SUM(R290:R305)</f>
        <v>0</v>
      </c>
      <c r="T289" s="126">
        <f>SUM(T290:T305)</f>
        <v>0</v>
      </c>
      <c r="AR289" s="121" t="s">
        <v>80</v>
      </c>
      <c r="AT289" s="127" t="s">
        <v>72</v>
      </c>
      <c r="AU289" s="127" t="s">
        <v>80</v>
      </c>
      <c r="AY289" s="121" t="s">
        <v>153</v>
      </c>
      <c r="BK289" s="128">
        <f>SUM(BK290:BK305)</f>
        <v>0</v>
      </c>
    </row>
    <row r="290" spans="2:65" s="1" customFormat="1" ht="37.8" customHeight="1">
      <c r="B290" s="131"/>
      <c r="C290" s="132">
        <v>50</v>
      </c>
      <c r="D290" s="132" t="s">
        <v>155</v>
      </c>
      <c r="E290" s="133" t="s">
        <v>303</v>
      </c>
      <c r="F290" s="134" t="s">
        <v>304</v>
      </c>
      <c r="G290" s="135" t="s">
        <v>305</v>
      </c>
      <c r="H290" s="136">
        <v>436.386</v>
      </c>
      <c r="I290" s="137"/>
      <c r="J290" s="137">
        <f>H290*I290</f>
        <v>0</v>
      </c>
      <c r="K290" s="134" t="s">
        <v>159</v>
      </c>
      <c r="L290" s="28"/>
      <c r="M290" s="138" t="s">
        <v>1</v>
      </c>
      <c r="N290" s="139" t="s">
        <v>38</v>
      </c>
      <c r="O290" s="140">
        <v>0.03</v>
      </c>
      <c r="P290" s="140">
        <f>O290*H290</f>
        <v>13.09158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160</v>
      </c>
      <c r="AT290" s="142" t="s">
        <v>155</v>
      </c>
      <c r="AU290" s="142" t="s">
        <v>82</v>
      </c>
      <c r="AY290" s="16" t="s">
        <v>153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6" t="s">
        <v>80</v>
      </c>
      <c r="BK290" s="143">
        <f>ROUND(I290*H290,2)</f>
        <v>0</v>
      </c>
      <c r="BL290" s="16" t="s">
        <v>160</v>
      </c>
      <c r="BM290" s="142" t="s">
        <v>306</v>
      </c>
    </row>
    <row r="291" spans="2:47" s="1" customFormat="1" ht="28.8">
      <c r="B291" s="28"/>
      <c r="D291" s="144" t="s">
        <v>162</v>
      </c>
      <c r="F291" s="145" t="s">
        <v>304</v>
      </c>
      <c r="L291" s="28"/>
      <c r="M291" s="146"/>
      <c r="T291" s="52"/>
      <c r="AT291" s="16" t="s">
        <v>162</v>
      </c>
      <c r="AU291" s="16" t="s">
        <v>82</v>
      </c>
    </row>
    <row r="292" spans="2:51" s="12" customFormat="1" ht="12">
      <c r="B292" s="147"/>
      <c r="D292" s="144" t="s">
        <v>183</v>
      </c>
      <c r="E292" s="148" t="s">
        <v>1</v>
      </c>
      <c r="F292" s="149"/>
      <c r="H292" s="150">
        <v>436.386</v>
      </c>
      <c r="L292" s="147"/>
      <c r="M292" s="151"/>
      <c r="T292" s="152"/>
      <c r="AT292" s="148" t="s">
        <v>183</v>
      </c>
      <c r="AU292" s="148" t="s">
        <v>82</v>
      </c>
      <c r="AV292" s="12" t="s">
        <v>82</v>
      </c>
      <c r="AW292" s="12" t="s">
        <v>29</v>
      </c>
      <c r="AX292" s="12" t="s">
        <v>73</v>
      </c>
      <c r="AY292" s="148" t="s">
        <v>153</v>
      </c>
    </row>
    <row r="293" spans="2:51" s="13" customFormat="1" ht="12">
      <c r="B293" s="153"/>
      <c r="D293" s="144" t="s">
        <v>183</v>
      </c>
      <c r="E293" s="154" t="s">
        <v>1</v>
      </c>
      <c r="F293" s="155" t="s">
        <v>184</v>
      </c>
      <c r="H293" s="156">
        <v>436.38</v>
      </c>
      <c r="L293" s="153"/>
      <c r="M293" s="157"/>
      <c r="T293" s="158"/>
      <c r="AT293" s="154" t="s">
        <v>183</v>
      </c>
      <c r="AU293" s="154" t="s">
        <v>82</v>
      </c>
      <c r="AV293" s="13" t="s">
        <v>160</v>
      </c>
      <c r="AW293" s="13" t="s">
        <v>29</v>
      </c>
      <c r="AX293" s="13" t="s">
        <v>80</v>
      </c>
      <c r="AY293" s="154" t="s">
        <v>153</v>
      </c>
    </row>
    <row r="294" spans="2:65" s="1" customFormat="1" ht="37.8" customHeight="1">
      <c r="B294" s="131"/>
      <c r="C294" s="132">
        <v>51</v>
      </c>
      <c r="D294" s="132" t="s">
        <v>155</v>
      </c>
      <c r="E294" s="133" t="s">
        <v>308</v>
      </c>
      <c r="F294" s="134" t="s">
        <v>309</v>
      </c>
      <c r="G294" s="135" t="s">
        <v>305</v>
      </c>
      <c r="H294" s="136">
        <v>21382.914</v>
      </c>
      <c r="I294" s="137"/>
      <c r="J294" s="137">
        <f>H294*I294</f>
        <v>0</v>
      </c>
      <c r="K294" s="134" t="s">
        <v>159</v>
      </c>
      <c r="L294" s="28"/>
      <c r="M294" s="138" t="s">
        <v>1</v>
      </c>
      <c r="N294" s="139" t="s">
        <v>38</v>
      </c>
      <c r="O294" s="140">
        <v>0.002</v>
      </c>
      <c r="P294" s="140">
        <f>O294*H294</f>
        <v>42.765828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160</v>
      </c>
      <c r="AT294" s="142" t="s">
        <v>155</v>
      </c>
      <c r="AU294" s="142" t="s">
        <v>82</v>
      </c>
      <c r="AY294" s="16" t="s">
        <v>153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6" t="s">
        <v>80</v>
      </c>
      <c r="BK294" s="143">
        <f>ROUND(I294*H294,2)</f>
        <v>0</v>
      </c>
      <c r="BL294" s="16" t="s">
        <v>160</v>
      </c>
      <c r="BM294" s="142" t="s">
        <v>310</v>
      </c>
    </row>
    <row r="295" spans="2:47" s="1" customFormat="1" ht="28.8">
      <c r="B295" s="28"/>
      <c r="D295" s="144" t="s">
        <v>162</v>
      </c>
      <c r="F295" s="145" t="s">
        <v>309</v>
      </c>
      <c r="L295" s="28"/>
      <c r="M295" s="146"/>
      <c r="T295" s="52"/>
      <c r="AT295" s="16" t="s">
        <v>162</v>
      </c>
      <c r="AU295" s="16" t="s">
        <v>82</v>
      </c>
    </row>
    <row r="296" spans="2:51" s="12" customFormat="1" ht="12">
      <c r="B296" s="147"/>
      <c r="D296" s="144" t="s">
        <v>183</v>
      </c>
      <c r="E296" s="148" t="s">
        <v>1</v>
      </c>
      <c r="F296" s="149" t="s">
        <v>1165</v>
      </c>
      <c r="H296" s="150">
        <v>36271.564</v>
      </c>
      <c r="L296" s="147"/>
      <c r="M296" s="151"/>
      <c r="T296" s="152"/>
      <c r="AT296" s="148" t="s">
        <v>183</v>
      </c>
      <c r="AU296" s="148" t="s">
        <v>82</v>
      </c>
      <c r="AV296" s="12" t="s">
        <v>82</v>
      </c>
      <c r="AW296" s="12" t="s">
        <v>29</v>
      </c>
      <c r="AX296" s="12" t="s">
        <v>73</v>
      </c>
      <c r="AY296" s="148" t="s">
        <v>153</v>
      </c>
    </row>
    <row r="297" spans="2:51" s="13" customFormat="1" ht="12">
      <c r="B297" s="153"/>
      <c r="D297" s="144" t="s">
        <v>183</v>
      </c>
      <c r="E297" s="154" t="s">
        <v>1</v>
      </c>
      <c r="F297" s="155" t="s">
        <v>184</v>
      </c>
      <c r="H297" s="156">
        <v>36271.564</v>
      </c>
      <c r="L297" s="153"/>
      <c r="M297" s="157"/>
      <c r="T297" s="158"/>
      <c r="AT297" s="154" t="s">
        <v>183</v>
      </c>
      <c r="AU297" s="154" t="s">
        <v>82</v>
      </c>
      <c r="AV297" s="13" t="s">
        <v>160</v>
      </c>
      <c r="AW297" s="13" t="s">
        <v>29</v>
      </c>
      <c r="AX297" s="13" t="s">
        <v>80</v>
      </c>
      <c r="AY297" s="154" t="s">
        <v>153</v>
      </c>
    </row>
    <row r="298" spans="2:65" s="1" customFormat="1" ht="37.8" customHeight="1">
      <c r="B298" s="131"/>
      <c r="C298" s="132">
        <v>52</v>
      </c>
      <c r="D298" s="132" t="s">
        <v>155</v>
      </c>
      <c r="E298" s="133" t="s">
        <v>312</v>
      </c>
      <c r="F298" s="134" t="s">
        <v>313</v>
      </c>
      <c r="G298" s="135" t="s">
        <v>305</v>
      </c>
      <c r="H298" s="136">
        <v>293.335</v>
      </c>
      <c r="I298" s="137"/>
      <c r="J298" s="137">
        <f>H298*I298</f>
        <v>0</v>
      </c>
      <c r="K298" s="134" t="s">
        <v>159</v>
      </c>
      <c r="L298" s="28"/>
      <c r="M298" s="138" t="s">
        <v>1</v>
      </c>
      <c r="N298" s="139" t="s">
        <v>38</v>
      </c>
      <c r="O298" s="140">
        <v>0.032</v>
      </c>
      <c r="P298" s="140">
        <f>O298*H298</f>
        <v>9.38672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160</v>
      </c>
      <c r="AT298" s="142" t="s">
        <v>155</v>
      </c>
      <c r="AU298" s="142" t="s">
        <v>82</v>
      </c>
      <c r="AY298" s="16" t="s">
        <v>153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6" t="s">
        <v>80</v>
      </c>
      <c r="BK298" s="143">
        <f>ROUND(I298*H298,2)</f>
        <v>0</v>
      </c>
      <c r="BL298" s="16" t="s">
        <v>160</v>
      </c>
      <c r="BM298" s="142" t="s">
        <v>314</v>
      </c>
    </row>
    <row r="299" spans="2:47" s="1" customFormat="1" ht="28.8">
      <c r="B299" s="28"/>
      <c r="D299" s="144" t="s">
        <v>162</v>
      </c>
      <c r="F299" s="145" t="s">
        <v>313</v>
      </c>
      <c r="L299" s="28"/>
      <c r="M299" s="146"/>
      <c r="T299" s="52"/>
      <c r="AT299" s="16" t="s">
        <v>162</v>
      </c>
      <c r="AU299" s="16" t="s">
        <v>82</v>
      </c>
    </row>
    <row r="300" spans="2:51" s="12" customFormat="1" ht="12">
      <c r="B300" s="147"/>
      <c r="D300" s="144" t="s">
        <v>183</v>
      </c>
      <c r="E300" s="148" t="s">
        <v>1</v>
      </c>
      <c r="F300" s="149"/>
      <c r="H300" s="150">
        <v>293.335</v>
      </c>
      <c r="L300" s="147"/>
      <c r="M300" s="151"/>
      <c r="T300" s="152"/>
      <c r="AT300" s="148" t="s">
        <v>183</v>
      </c>
      <c r="AU300" s="148" t="s">
        <v>82</v>
      </c>
      <c r="AV300" s="12" t="s">
        <v>82</v>
      </c>
      <c r="AW300" s="12" t="s">
        <v>29</v>
      </c>
      <c r="AX300" s="12" t="s">
        <v>73</v>
      </c>
      <c r="AY300" s="148" t="s">
        <v>153</v>
      </c>
    </row>
    <row r="301" spans="2:51" s="13" customFormat="1" ht="12">
      <c r="B301" s="153"/>
      <c r="D301" s="144" t="s">
        <v>183</v>
      </c>
      <c r="E301" s="154" t="s">
        <v>1</v>
      </c>
      <c r="F301" s="155" t="s">
        <v>184</v>
      </c>
      <c r="H301" s="156">
        <v>293.335</v>
      </c>
      <c r="L301" s="153"/>
      <c r="M301" s="157"/>
      <c r="T301" s="158"/>
      <c r="AT301" s="154" t="s">
        <v>183</v>
      </c>
      <c r="AU301" s="154" t="s">
        <v>82</v>
      </c>
      <c r="AV301" s="13" t="s">
        <v>160</v>
      </c>
      <c r="AW301" s="13" t="s">
        <v>29</v>
      </c>
      <c r="AX301" s="13" t="s">
        <v>80</v>
      </c>
      <c r="AY301" s="154" t="s">
        <v>153</v>
      </c>
    </row>
    <row r="302" spans="2:65" s="1" customFormat="1" ht="37.8" customHeight="1">
      <c r="B302" s="131"/>
      <c r="C302" s="132">
        <v>53</v>
      </c>
      <c r="D302" s="132" t="s">
        <v>155</v>
      </c>
      <c r="E302" s="133" t="s">
        <v>315</v>
      </c>
      <c r="F302" s="134" t="s">
        <v>309</v>
      </c>
      <c r="G302" s="135" t="s">
        <v>305</v>
      </c>
      <c r="H302" s="136">
        <v>14373.415</v>
      </c>
      <c r="I302" s="137"/>
      <c r="J302" s="137">
        <f>H302*I302</f>
        <v>0</v>
      </c>
      <c r="K302" s="134" t="s">
        <v>159</v>
      </c>
      <c r="L302" s="28"/>
      <c r="M302" s="138" t="s">
        <v>1</v>
      </c>
      <c r="N302" s="139" t="s">
        <v>38</v>
      </c>
      <c r="O302" s="140">
        <v>0.003</v>
      </c>
      <c r="P302" s="140">
        <f>O302*H302</f>
        <v>43.120245000000004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160</v>
      </c>
      <c r="AT302" s="142" t="s">
        <v>155</v>
      </c>
      <c r="AU302" s="142" t="s">
        <v>82</v>
      </c>
      <c r="AY302" s="16" t="s">
        <v>153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6" t="s">
        <v>80</v>
      </c>
      <c r="BK302" s="143">
        <f>ROUND(I302*H302,2)</f>
        <v>0</v>
      </c>
      <c r="BL302" s="16" t="s">
        <v>160</v>
      </c>
      <c r="BM302" s="142" t="s">
        <v>316</v>
      </c>
    </row>
    <row r="303" spans="2:47" s="1" customFormat="1" ht="28.8">
      <c r="B303" s="28"/>
      <c r="D303" s="144" t="s">
        <v>162</v>
      </c>
      <c r="F303" s="145" t="s">
        <v>309</v>
      </c>
      <c r="L303" s="28"/>
      <c r="M303" s="146"/>
      <c r="T303" s="52"/>
      <c r="AT303" s="16" t="s">
        <v>162</v>
      </c>
      <c r="AU303" s="16" t="s">
        <v>82</v>
      </c>
    </row>
    <row r="304" spans="2:51" s="12" customFormat="1" ht="12">
      <c r="B304" s="147"/>
      <c r="D304" s="144" t="s">
        <v>183</v>
      </c>
      <c r="E304" s="148" t="s">
        <v>1</v>
      </c>
      <c r="F304" s="149" t="s">
        <v>1123</v>
      </c>
      <c r="H304" s="150">
        <v>14373.415</v>
      </c>
      <c r="L304" s="147"/>
      <c r="M304" s="151"/>
      <c r="T304" s="152"/>
      <c r="AT304" s="148" t="s">
        <v>183</v>
      </c>
      <c r="AU304" s="148" t="s">
        <v>82</v>
      </c>
      <c r="AV304" s="12" t="s">
        <v>82</v>
      </c>
      <c r="AW304" s="12" t="s">
        <v>29</v>
      </c>
      <c r="AX304" s="12" t="s">
        <v>73</v>
      </c>
      <c r="AY304" s="148" t="s">
        <v>153</v>
      </c>
    </row>
    <row r="305" spans="2:51" s="13" customFormat="1" ht="12">
      <c r="B305" s="153"/>
      <c r="D305" s="144" t="s">
        <v>183</v>
      </c>
      <c r="E305" s="154" t="s">
        <v>1</v>
      </c>
      <c r="F305" s="155" t="s">
        <v>184</v>
      </c>
      <c r="H305" s="156"/>
      <c r="L305" s="153"/>
      <c r="M305" s="157"/>
      <c r="T305" s="158"/>
      <c r="AT305" s="154" t="s">
        <v>183</v>
      </c>
      <c r="AU305" s="154" t="s">
        <v>82</v>
      </c>
      <c r="AV305" s="13" t="s">
        <v>160</v>
      </c>
      <c r="AW305" s="13" t="s">
        <v>29</v>
      </c>
      <c r="AX305" s="13" t="s">
        <v>80</v>
      </c>
      <c r="AY305" s="154" t="s">
        <v>153</v>
      </c>
    </row>
    <row r="306" spans="2:63" s="11" customFormat="1" ht="22.8" customHeight="1">
      <c r="B306" s="120"/>
      <c r="D306" s="121" t="s">
        <v>72</v>
      </c>
      <c r="E306" s="129" t="s">
        <v>319</v>
      </c>
      <c r="F306" s="129" t="s">
        <v>320</v>
      </c>
      <c r="J306" s="130">
        <f>J307</f>
        <v>0</v>
      </c>
      <c r="L306" s="120"/>
      <c r="M306" s="124"/>
      <c r="P306" s="125">
        <f>SUM(P307:P308)</f>
        <v>76.093182</v>
      </c>
      <c r="R306" s="125">
        <f>SUM(R307:R308)</f>
        <v>0</v>
      </c>
      <c r="T306" s="126">
        <f>SUM(T307:T308)</f>
        <v>0</v>
      </c>
      <c r="AR306" s="121" t="s">
        <v>80</v>
      </c>
      <c r="AT306" s="127" t="s">
        <v>72</v>
      </c>
      <c r="AU306" s="127" t="s">
        <v>80</v>
      </c>
      <c r="AY306" s="121" t="s">
        <v>153</v>
      </c>
      <c r="BK306" s="128">
        <f>SUM(BK307:BK308)</f>
        <v>0</v>
      </c>
    </row>
    <row r="307" spans="2:65" s="1" customFormat="1" ht="44.25" customHeight="1">
      <c r="B307" s="131"/>
      <c r="C307" s="132">
        <v>54</v>
      </c>
      <c r="D307" s="132" t="s">
        <v>155</v>
      </c>
      <c r="E307" s="133" t="s">
        <v>321</v>
      </c>
      <c r="F307" s="134" t="s">
        <v>322</v>
      </c>
      <c r="G307" s="135" t="s">
        <v>305</v>
      </c>
      <c r="H307" s="136">
        <v>1152.927</v>
      </c>
      <c r="I307" s="137"/>
      <c r="J307" s="137">
        <f>H307*I307</f>
        <v>0</v>
      </c>
      <c r="K307" s="134" t="s">
        <v>159</v>
      </c>
      <c r="L307" s="28"/>
      <c r="M307" s="138" t="s">
        <v>1</v>
      </c>
      <c r="N307" s="139" t="s">
        <v>38</v>
      </c>
      <c r="O307" s="140">
        <v>0.066</v>
      </c>
      <c r="P307" s="140">
        <f>O307*H307</f>
        <v>76.093182</v>
      </c>
      <c r="Q307" s="140">
        <v>0</v>
      </c>
      <c r="R307" s="140">
        <f>Q307*H307</f>
        <v>0</v>
      </c>
      <c r="S307" s="140">
        <v>0</v>
      </c>
      <c r="T307" s="141">
        <f>S307*H307</f>
        <v>0</v>
      </c>
      <c r="AR307" s="142" t="s">
        <v>160</v>
      </c>
      <c r="AT307" s="142" t="s">
        <v>155</v>
      </c>
      <c r="AU307" s="142" t="s">
        <v>82</v>
      </c>
      <c r="AY307" s="16" t="s">
        <v>153</v>
      </c>
      <c r="BE307" s="143">
        <f>IF(N307="základní",J307,0)</f>
        <v>0</v>
      </c>
      <c r="BF307" s="143">
        <f>IF(N307="snížená",J307,0)</f>
        <v>0</v>
      </c>
      <c r="BG307" s="143">
        <f>IF(N307="zákl. přenesená",J307,0)</f>
        <v>0</v>
      </c>
      <c r="BH307" s="143">
        <f>IF(N307="sníž. přenesená",J307,0)</f>
        <v>0</v>
      </c>
      <c r="BI307" s="143">
        <f>IF(N307="nulová",J307,0)</f>
        <v>0</v>
      </c>
      <c r="BJ307" s="16" t="s">
        <v>80</v>
      </c>
      <c r="BK307" s="143">
        <f>ROUND(I307*H307,2)</f>
        <v>0</v>
      </c>
      <c r="BL307" s="16" t="s">
        <v>160</v>
      </c>
      <c r="BM307" s="142" t="s">
        <v>323</v>
      </c>
    </row>
    <row r="308" spans="2:47" s="1" customFormat="1" ht="28.8">
      <c r="B308" s="28"/>
      <c r="D308" s="144" t="s">
        <v>162</v>
      </c>
      <c r="F308" s="145" t="s">
        <v>322</v>
      </c>
      <c r="L308" s="28"/>
      <c r="M308" s="173"/>
      <c r="N308" s="174"/>
      <c r="O308" s="174"/>
      <c r="P308" s="174"/>
      <c r="Q308" s="174"/>
      <c r="R308" s="174"/>
      <c r="S308" s="174"/>
      <c r="T308" s="175"/>
      <c r="AT308" s="16" t="s">
        <v>162</v>
      </c>
      <c r="AU308" s="16" t="s">
        <v>82</v>
      </c>
    </row>
    <row r="309" spans="2:12" s="1" customFormat="1" ht="6.9" customHeight="1">
      <c r="B309" s="40"/>
      <c r="C309" s="41"/>
      <c r="D309" s="41"/>
      <c r="E309" s="41"/>
      <c r="F309" s="41"/>
      <c r="G309" s="41"/>
      <c r="H309" s="41"/>
      <c r="I309" s="41"/>
      <c r="J309" s="41"/>
      <c r="K309" s="41"/>
      <c r="L309" s="28"/>
    </row>
  </sheetData>
  <autoFilter ref="C127:K308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58"/>
  <sheetViews>
    <sheetView showGridLines="0" workbookViewId="0" topLeftCell="A154">
      <selection activeCell="J254" sqref="J25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90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324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J98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J32</f>
        <v>0</v>
      </c>
      <c r="I35" s="92">
        <v>0.21</v>
      </c>
      <c r="J35" s="82">
        <f>J32*0.21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ROUND((SUM(BF132:BF250)),2)</f>
        <v>0</v>
      </c>
      <c r="I36" s="92">
        <v>0.15</v>
      </c>
      <c r="J36" s="82">
        <f>ROUND(((SUM(BF132:BF250))*I36),2)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ROUND((SUM(BG132:BG250)),2)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ROUND((SUM(BH132:BH250)),2)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ROUND((SUM(BI132:BI250)),2)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J32+J35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A01b - SO 01 komunikace a zpevněné plochy - OZ2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J132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J133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J134</f>
        <v>0</v>
      </c>
      <c r="L100" s="108"/>
    </row>
    <row r="101" spans="2:12" s="9" customFormat="1" ht="19.95" customHeight="1">
      <c r="B101" s="108"/>
      <c r="D101" s="109" t="s">
        <v>325</v>
      </c>
      <c r="E101" s="110"/>
      <c r="F101" s="110"/>
      <c r="G101" s="110"/>
      <c r="H101" s="110"/>
      <c r="I101" s="110"/>
      <c r="J101" s="111">
        <f>J159</f>
        <v>0</v>
      </c>
      <c r="L101" s="108"/>
    </row>
    <row r="102" spans="2:12" s="9" customFormat="1" ht="19.95" customHeight="1">
      <c r="B102" s="108"/>
      <c r="D102" s="109" t="s">
        <v>326</v>
      </c>
      <c r="E102" s="110"/>
      <c r="F102" s="110"/>
      <c r="G102" s="110"/>
      <c r="H102" s="110"/>
      <c r="I102" s="110"/>
      <c r="J102" s="111">
        <f>J178</f>
        <v>0</v>
      </c>
      <c r="L102" s="108"/>
    </row>
    <row r="103" spans="2:12" s="9" customFormat="1" ht="19.95" customHeight="1">
      <c r="B103" s="108"/>
      <c r="D103" s="109" t="s">
        <v>135</v>
      </c>
      <c r="E103" s="110"/>
      <c r="F103" s="110"/>
      <c r="G103" s="110"/>
      <c r="H103" s="110"/>
      <c r="I103" s="110"/>
      <c r="J103" s="111">
        <f>J203</f>
        <v>0</v>
      </c>
      <c r="L103" s="108"/>
    </row>
    <row r="104" spans="2:12" s="9" customFormat="1" ht="19.95" customHeight="1">
      <c r="B104" s="108"/>
      <c r="D104" s="109" t="s">
        <v>137</v>
      </c>
      <c r="E104" s="110"/>
      <c r="F104" s="110"/>
      <c r="G104" s="110"/>
      <c r="H104" s="110"/>
      <c r="I104" s="110"/>
      <c r="J104" s="111">
        <f>J217</f>
        <v>0</v>
      </c>
      <c r="L104" s="108"/>
    </row>
    <row r="105" spans="2:12" s="8" customFormat="1" ht="24.9" customHeight="1">
      <c r="B105" s="104"/>
      <c r="D105" s="105" t="s">
        <v>327</v>
      </c>
      <c r="E105" s="106"/>
      <c r="F105" s="106"/>
      <c r="G105" s="106"/>
      <c r="H105" s="106"/>
      <c r="I105" s="106"/>
      <c r="J105" s="107">
        <f>J220</f>
        <v>0</v>
      </c>
      <c r="L105" s="104"/>
    </row>
    <row r="106" spans="2:12" s="9" customFormat="1" ht="19.95" customHeight="1">
      <c r="B106" s="108"/>
      <c r="D106" s="109" t="s">
        <v>328</v>
      </c>
      <c r="E106" s="110"/>
      <c r="F106" s="110"/>
      <c r="G106" s="110"/>
      <c r="H106" s="110"/>
      <c r="I106" s="110"/>
      <c r="J106" s="111">
        <f>J221</f>
        <v>0</v>
      </c>
      <c r="L106" s="108"/>
    </row>
    <row r="107" spans="2:12" s="9" customFormat="1" ht="19.95" customHeight="1">
      <c r="B107" s="108"/>
      <c r="D107" s="109" t="s">
        <v>329</v>
      </c>
      <c r="E107" s="110"/>
      <c r="F107" s="110"/>
      <c r="G107" s="110"/>
      <c r="H107" s="110"/>
      <c r="I107" s="110"/>
      <c r="J107" s="111">
        <f>J227</f>
        <v>0</v>
      </c>
      <c r="L107" s="108"/>
    </row>
    <row r="108" spans="2:12" s="9" customFormat="1" ht="19.95" customHeight="1">
      <c r="B108" s="108"/>
      <c r="D108" s="109" t="s">
        <v>330</v>
      </c>
      <c r="E108" s="110"/>
      <c r="F108" s="110"/>
      <c r="G108" s="110"/>
      <c r="H108" s="110"/>
      <c r="I108" s="110"/>
      <c r="J108" s="111">
        <f>J234</f>
        <v>0</v>
      </c>
      <c r="L108" s="108"/>
    </row>
    <row r="109" spans="2:12" s="9" customFormat="1" ht="19.95" customHeight="1">
      <c r="B109" s="108"/>
      <c r="D109" s="109" t="s">
        <v>331</v>
      </c>
      <c r="E109" s="110"/>
      <c r="F109" s="110"/>
      <c r="G109" s="110"/>
      <c r="H109" s="110"/>
      <c r="I109" s="110"/>
      <c r="J109" s="111">
        <f>J242</f>
        <v>0</v>
      </c>
      <c r="L109" s="108"/>
    </row>
    <row r="110" spans="2:12" s="9" customFormat="1" ht="19.95" customHeight="1">
      <c r="B110" s="108"/>
      <c r="D110" s="196"/>
      <c r="E110" s="9" t="s">
        <v>1164</v>
      </c>
      <c r="J110" s="183">
        <f>J251</f>
        <v>0</v>
      </c>
      <c r="L110" s="108"/>
    </row>
    <row r="111" spans="2:12" s="1" customFormat="1" ht="21.75" customHeight="1">
      <c r="B111" s="28"/>
      <c r="L111" s="28"/>
    </row>
    <row r="112" spans="2:12" s="1" customFormat="1" ht="6.9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28"/>
    </row>
    <row r="116" spans="2:12" s="1" customFormat="1" ht="6.9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28"/>
    </row>
    <row r="117" spans="2:12" s="1" customFormat="1" ht="24.9" customHeight="1">
      <c r="B117" s="28"/>
      <c r="C117" s="20" t="s">
        <v>138</v>
      </c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5" t="s">
        <v>14</v>
      </c>
      <c r="L119" s="28"/>
    </row>
    <row r="120" spans="2:12" s="1" customFormat="1" ht="16.5" customHeight="1">
      <c r="B120" s="28"/>
      <c r="E120" s="236" t="str">
        <f>E7</f>
        <v>Zajištění bezpečnosti v Zámecké ul.</v>
      </c>
      <c r="F120" s="237"/>
      <c r="G120" s="237"/>
      <c r="H120" s="237"/>
      <c r="L120" s="28"/>
    </row>
    <row r="121" spans="2:12" ht="12" customHeight="1">
      <c r="B121" s="19"/>
      <c r="C121" s="25" t="s">
        <v>122</v>
      </c>
      <c r="L121" s="19"/>
    </row>
    <row r="122" spans="2:12" s="1" customFormat="1" ht="16.5" customHeight="1">
      <c r="B122" s="28"/>
      <c r="E122" s="236" t="s">
        <v>123</v>
      </c>
      <c r="F122" s="235"/>
      <c r="G122" s="235"/>
      <c r="H122" s="235"/>
      <c r="L122" s="28"/>
    </row>
    <row r="123" spans="2:12" s="1" customFormat="1" ht="12" customHeight="1">
      <c r="B123" s="28"/>
      <c r="C123" s="25" t="s">
        <v>124</v>
      </c>
      <c r="L123" s="28"/>
    </row>
    <row r="124" spans="2:12" s="1" customFormat="1" ht="16.5" customHeight="1">
      <c r="B124" s="28"/>
      <c r="E124" s="198" t="str">
        <f>E11</f>
        <v>A01b - SO 01 komunikace a zpevněné plochy - OZ2</v>
      </c>
      <c r="F124" s="235"/>
      <c r="G124" s="235"/>
      <c r="H124" s="235"/>
      <c r="L124" s="28"/>
    </row>
    <row r="125" spans="2:12" s="1" customFormat="1" ht="6.9" customHeight="1">
      <c r="B125" s="28"/>
      <c r="L125" s="28"/>
    </row>
    <row r="126" spans="2:12" s="1" customFormat="1" ht="12" customHeight="1">
      <c r="B126" s="28"/>
      <c r="C126" s="25" t="s">
        <v>18</v>
      </c>
      <c r="F126" s="23" t="str">
        <f>F14</f>
        <v>Šluknov</v>
      </c>
      <c r="I126" s="25" t="s">
        <v>20</v>
      </c>
      <c r="J126" s="48" t="str">
        <f>IF(J14="","",J14)</f>
        <v>27. 2. 2023</v>
      </c>
      <c r="L126" s="28"/>
    </row>
    <row r="127" spans="2:12" s="1" customFormat="1" ht="6.9" customHeight="1">
      <c r="B127" s="28"/>
      <c r="L127" s="28"/>
    </row>
    <row r="128" spans="2:12" s="1" customFormat="1" ht="15.15" customHeight="1">
      <c r="B128" s="28"/>
      <c r="C128" s="25" t="s">
        <v>22</v>
      </c>
      <c r="F128" s="23" t="str">
        <f>E17</f>
        <v>Město Šluknov</v>
      </c>
      <c r="I128" s="25" t="s">
        <v>28</v>
      </c>
      <c r="J128" s="26" t="str">
        <f>E23</f>
        <v xml:space="preserve"> </v>
      </c>
      <c r="L128" s="28"/>
    </row>
    <row r="129" spans="2:12" s="1" customFormat="1" ht="15.15" customHeight="1">
      <c r="B129" s="28"/>
      <c r="C129" s="25" t="s">
        <v>26</v>
      </c>
      <c r="F129" s="23" t="str">
        <f>IF(E20="","",E20)</f>
        <v xml:space="preserve"> </v>
      </c>
      <c r="I129" s="25" t="s">
        <v>30</v>
      </c>
      <c r="J129" s="26" t="str">
        <f>E26</f>
        <v>J. Nešněra</v>
      </c>
      <c r="L129" s="28"/>
    </row>
    <row r="130" spans="2:12" s="1" customFormat="1" ht="10.35" customHeight="1">
      <c r="B130" s="28"/>
      <c r="L130" s="28"/>
    </row>
    <row r="131" spans="2:20" s="10" customFormat="1" ht="29.25" customHeight="1">
      <c r="B131" s="112"/>
      <c r="C131" s="113" t="s">
        <v>139</v>
      </c>
      <c r="D131" s="114" t="s">
        <v>58</v>
      </c>
      <c r="E131" s="114" t="s">
        <v>54</v>
      </c>
      <c r="F131" s="114" t="s">
        <v>55</v>
      </c>
      <c r="G131" s="114" t="s">
        <v>140</v>
      </c>
      <c r="H131" s="114" t="s">
        <v>141</v>
      </c>
      <c r="I131" s="114" t="s">
        <v>142</v>
      </c>
      <c r="J131" s="114" t="s">
        <v>128</v>
      </c>
      <c r="K131" s="115" t="s">
        <v>143</v>
      </c>
      <c r="L131" s="112"/>
      <c r="M131" s="55" t="s">
        <v>1</v>
      </c>
      <c r="N131" s="56" t="s">
        <v>37</v>
      </c>
      <c r="O131" s="56" t="s">
        <v>144</v>
      </c>
      <c r="P131" s="56" t="s">
        <v>145</v>
      </c>
      <c r="Q131" s="56" t="s">
        <v>146</v>
      </c>
      <c r="R131" s="56" t="s">
        <v>147</v>
      </c>
      <c r="S131" s="56" t="s">
        <v>148</v>
      </c>
      <c r="T131" s="57" t="s">
        <v>149</v>
      </c>
    </row>
    <row r="132" spans="2:63" s="1" customFormat="1" ht="22.8" customHeight="1">
      <c r="B132" s="28"/>
      <c r="C132" s="60" t="s">
        <v>150</v>
      </c>
      <c r="J132" s="116">
        <f>J133+J220</f>
        <v>0</v>
      </c>
      <c r="L132" s="28"/>
      <c r="M132" s="58"/>
      <c r="N132" s="49"/>
      <c r="O132" s="49"/>
      <c r="P132" s="117">
        <f>P133+P220</f>
        <v>2107.191444</v>
      </c>
      <c r="Q132" s="49"/>
      <c r="R132" s="117">
        <f>R133+R220</f>
        <v>234.52452461</v>
      </c>
      <c r="S132" s="49"/>
      <c r="T132" s="118">
        <f>T133+T220</f>
        <v>0</v>
      </c>
      <c r="AT132" s="16" t="s">
        <v>72</v>
      </c>
      <c r="AU132" s="16" t="s">
        <v>130</v>
      </c>
      <c r="BK132" s="119">
        <f>BK133+BK220</f>
        <v>0</v>
      </c>
    </row>
    <row r="133" spans="2:63" s="11" customFormat="1" ht="25.95" customHeight="1">
      <c r="B133" s="120"/>
      <c r="D133" s="121" t="s">
        <v>72</v>
      </c>
      <c r="E133" s="122" t="s">
        <v>151</v>
      </c>
      <c r="F133" s="122" t="s">
        <v>152</v>
      </c>
      <c r="J133" s="123">
        <f>J134+J159+J178+J203+J217</f>
        <v>0</v>
      </c>
      <c r="L133" s="120"/>
      <c r="M133" s="124"/>
      <c r="P133" s="125">
        <f>P134+P159+P178+P203+P217</f>
        <v>2001.502496</v>
      </c>
      <c r="R133" s="125">
        <f>R134+R159+R178+R203+R217</f>
        <v>226.54548960999998</v>
      </c>
      <c r="T133" s="126">
        <f>T134+T159+T178+T203+T217</f>
        <v>0</v>
      </c>
      <c r="AR133" s="121" t="s">
        <v>80</v>
      </c>
      <c r="AT133" s="127" t="s">
        <v>72</v>
      </c>
      <c r="AU133" s="127" t="s">
        <v>73</v>
      </c>
      <c r="AY133" s="121" t="s">
        <v>153</v>
      </c>
      <c r="BK133" s="128">
        <f>BK134+BK159+BK178+BK203+BK217</f>
        <v>0</v>
      </c>
    </row>
    <row r="134" spans="2:63" s="11" customFormat="1" ht="22.8" customHeight="1">
      <c r="B134" s="120"/>
      <c r="D134" s="121" t="s">
        <v>72</v>
      </c>
      <c r="E134" s="129" t="s">
        <v>80</v>
      </c>
      <c r="F134" s="129" t="s">
        <v>154</v>
      </c>
      <c r="J134" s="130">
        <f>J135+J138+J141+J144+J147+J151+J153+J156</f>
        <v>0</v>
      </c>
      <c r="L134" s="120"/>
      <c r="M134" s="124"/>
      <c r="P134" s="125">
        <f>SUM(P135:P158)</f>
        <v>115.029</v>
      </c>
      <c r="R134" s="125">
        <f>SUM(R135:R158)</f>
        <v>164.70149999999998</v>
      </c>
      <c r="T134" s="126">
        <f>SUM(T135:T158)</f>
        <v>0</v>
      </c>
      <c r="AR134" s="121" t="s">
        <v>80</v>
      </c>
      <c r="AT134" s="127" t="s">
        <v>72</v>
      </c>
      <c r="AU134" s="127" t="s">
        <v>80</v>
      </c>
      <c r="AY134" s="121" t="s">
        <v>153</v>
      </c>
      <c r="BK134" s="128">
        <f>SUM(BK135:BK158)</f>
        <v>0</v>
      </c>
    </row>
    <row r="135" spans="2:65" s="1" customFormat="1" ht="24.15" customHeight="1">
      <c r="B135" s="131"/>
      <c r="C135" s="132" t="s">
        <v>80</v>
      </c>
      <c r="D135" s="132" t="s">
        <v>155</v>
      </c>
      <c r="E135" s="133" t="s">
        <v>332</v>
      </c>
      <c r="F135" s="134" t="s">
        <v>333</v>
      </c>
      <c r="G135" s="135" t="s">
        <v>158</v>
      </c>
      <c r="H135" s="136">
        <v>75</v>
      </c>
      <c r="I135" s="137"/>
      <c r="J135" s="137">
        <f>H135*I135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0.076</v>
      </c>
      <c r="P135" s="140">
        <f>O135*H135</f>
        <v>5.7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334</v>
      </c>
    </row>
    <row r="136" spans="2:47" s="1" customFormat="1" ht="19.2">
      <c r="B136" s="28"/>
      <c r="D136" s="144" t="s">
        <v>162</v>
      </c>
      <c r="F136" s="145" t="s">
        <v>335</v>
      </c>
      <c r="L136" s="28"/>
      <c r="M136" s="146"/>
      <c r="T136" s="52"/>
      <c r="AT136" s="16" t="s">
        <v>162</v>
      </c>
      <c r="AU136" s="16" t="s">
        <v>82</v>
      </c>
    </row>
    <row r="137" spans="2:51" s="12" customFormat="1" ht="12">
      <c r="B137" s="147"/>
      <c r="D137" s="144" t="s">
        <v>183</v>
      </c>
      <c r="E137" s="148" t="s">
        <v>1</v>
      </c>
      <c r="F137" s="149" t="s">
        <v>336</v>
      </c>
      <c r="H137" s="150">
        <v>75</v>
      </c>
      <c r="L137" s="147"/>
      <c r="M137" s="151"/>
      <c r="T137" s="152"/>
      <c r="AT137" s="148" t="s">
        <v>183</v>
      </c>
      <c r="AU137" s="148" t="s">
        <v>82</v>
      </c>
      <c r="AV137" s="12" t="s">
        <v>82</v>
      </c>
      <c r="AW137" s="12" t="s">
        <v>29</v>
      </c>
      <c r="AX137" s="12" t="s">
        <v>80</v>
      </c>
      <c r="AY137" s="148" t="s">
        <v>153</v>
      </c>
    </row>
    <row r="138" spans="2:65" s="1" customFormat="1" ht="37.8" customHeight="1">
      <c r="B138" s="131"/>
      <c r="C138" s="132" t="s">
        <v>82</v>
      </c>
      <c r="D138" s="132" t="s">
        <v>155</v>
      </c>
      <c r="E138" s="133" t="s">
        <v>337</v>
      </c>
      <c r="F138" s="134" t="s">
        <v>338</v>
      </c>
      <c r="G138" s="135" t="s">
        <v>181</v>
      </c>
      <c r="H138" s="136">
        <v>169</v>
      </c>
      <c r="I138" s="137"/>
      <c r="J138" s="137">
        <f>H138*I138</f>
        <v>0</v>
      </c>
      <c r="K138" s="134" t="s">
        <v>159</v>
      </c>
      <c r="L138" s="28"/>
      <c r="M138" s="138" t="s">
        <v>1</v>
      </c>
      <c r="N138" s="139" t="s">
        <v>38</v>
      </c>
      <c r="O138" s="140">
        <v>0.306</v>
      </c>
      <c r="P138" s="140">
        <f>O138*H138</f>
        <v>51.714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160</v>
      </c>
      <c r="AT138" s="142" t="s">
        <v>155</v>
      </c>
      <c r="AU138" s="142" t="s">
        <v>82</v>
      </c>
      <c r="AY138" s="16" t="s">
        <v>153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6" t="s">
        <v>80</v>
      </c>
      <c r="BK138" s="143">
        <f>ROUND(I138*H138,2)</f>
        <v>0</v>
      </c>
      <c r="BL138" s="16" t="s">
        <v>160</v>
      </c>
      <c r="BM138" s="142" t="s">
        <v>339</v>
      </c>
    </row>
    <row r="139" spans="2:47" s="1" customFormat="1" ht="28.8">
      <c r="B139" s="28"/>
      <c r="D139" s="144" t="s">
        <v>162</v>
      </c>
      <c r="F139" s="145" t="s">
        <v>340</v>
      </c>
      <c r="L139" s="28"/>
      <c r="M139" s="146"/>
      <c r="T139" s="52"/>
      <c r="AT139" s="16" t="s">
        <v>162</v>
      </c>
      <c r="AU139" s="16" t="s">
        <v>82</v>
      </c>
    </row>
    <row r="140" spans="2:51" s="12" customFormat="1" ht="12">
      <c r="B140" s="147"/>
      <c r="D140" s="144" t="s">
        <v>183</v>
      </c>
      <c r="E140" s="148" t="s">
        <v>1</v>
      </c>
      <c r="F140" s="149" t="s">
        <v>341</v>
      </c>
      <c r="H140" s="150">
        <v>169</v>
      </c>
      <c r="L140" s="147"/>
      <c r="M140" s="151"/>
      <c r="T140" s="152"/>
      <c r="AT140" s="148" t="s">
        <v>183</v>
      </c>
      <c r="AU140" s="148" t="s">
        <v>82</v>
      </c>
      <c r="AV140" s="12" t="s">
        <v>82</v>
      </c>
      <c r="AW140" s="12" t="s">
        <v>29</v>
      </c>
      <c r="AX140" s="12" t="s">
        <v>80</v>
      </c>
      <c r="AY140" s="148" t="s">
        <v>153</v>
      </c>
    </row>
    <row r="141" spans="2:65" s="1" customFormat="1" ht="37.8" customHeight="1">
      <c r="B141" s="131"/>
      <c r="C141" s="132">
        <v>3</v>
      </c>
      <c r="D141" s="132" t="s">
        <v>155</v>
      </c>
      <c r="E141" s="133" t="s">
        <v>186</v>
      </c>
      <c r="F141" s="134" t="s">
        <v>342</v>
      </c>
      <c r="G141" s="135" t="s">
        <v>181</v>
      </c>
      <c r="H141" s="136">
        <v>169</v>
      </c>
      <c r="I141" s="137"/>
      <c r="J141" s="137">
        <f>H141*I141</f>
        <v>0</v>
      </c>
      <c r="K141" s="134" t="s">
        <v>159</v>
      </c>
      <c r="L141" s="28"/>
      <c r="M141" s="138" t="s">
        <v>1</v>
      </c>
      <c r="N141" s="139" t="s">
        <v>38</v>
      </c>
      <c r="O141" s="140">
        <v>0.087</v>
      </c>
      <c r="P141" s="140">
        <f>O141*H141</f>
        <v>14.703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82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343</v>
      </c>
    </row>
    <row r="142" spans="2:47" s="1" customFormat="1" ht="38.4">
      <c r="B142" s="28"/>
      <c r="D142" s="144" t="s">
        <v>162</v>
      </c>
      <c r="F142" s="145" t="s">
        <v>187</v>
      </c>
      <c r="L142" s="28"/>
      <c r="M142" s="146"/>
      <c r="T142" s="52"/>
      <c r="AT142" s="16" t="s">
        <v>162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 t="s">
        <v>344</v>
      </c>
      <c r="H143" s="150">
        <v>169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80</v>
      </c>
      <c r="AY143" s="148" t="s">
        <v>153</v>
      </c>
    </row>
    <row r="144" spans="2:65" s="1" customFormat="1" ht="24.15" customHeight="1">
      <c r="B144" s="131"/>
      <c r="C144" s="132" t="s">
        <v>160</v>
      </c>
      <c r="D144" s="132" t="s">
        <v>155</v>
      </c>
      <c r="E144" s="133" t="s">
        <v>345</v>
      </c>
      <c r="F144" s="134" t="s">
        <v>346</v>
      </c>
      <c r="G144" s="135" t="s">
        <v>181</v>
      </c>
      <c r="H144" s="136">
        <v>91.5</v>
      </c>
      <c r="I144" s="137"/>
      <c r="J144" s="137">
        <f>H144*I144</f>
        <v>0</v>
      </c>
      <c r="K144" s="134" t="s">
        <v>159</v>
      </c>
      <c r="L144" s="28"/>
      <c r="M144" s="138" t="s">
        <v>1</v>
      </c>
      <c r="N144" s="139" t="s">
        <v>38</v>
      </c>
      <c r="O144" s="140">
        <v>0.328</v>
      </c>
      <c r="P144" s="140">
        <f>O144*H144</f>
        <v>30.012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160</v>
      </c>
      <c r="AT144" s="142" t="s">
        <v>155</v>
      </c>
      <c r="AU144" s="142" t="s">
        <v>82</v>
      </c>
      <c r="AY144" s="16" t="s">
        <v>153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6" t="s">
        <v>80</v>
      </c>
      <c r="BK144" s="143">
        <f>ROUND(I144*H144,2)</f>
        <v>0</v>
      </c>
      <c r="BL144" s="16" t="s">
        <v>160</v>
      </c>
      <c r="BM144" s="142" t="s">
        <v>347</v>
      </c>
    </row>
    <row r="145" spans="2:47" s="1" customFormat="1" ht="28.8">
      <c r="B145" s="28"/>
      <c r="D145" s="144" t="s">
        <v>162</v>
      </c>
      <c r="F145" s="145" t="s">
        <v>348</v>
      </c>
      <c r="L145" s="28"/>
      <c r="M145" s="146"/>
      <c r="T145" s="52"/>
      <c r="AT145" s="16" t="s">
        <v>162</v>
      </c>
      <c r="AU145" s="16" t="s">
        <v>82</v>
      </c>
    </row>
    <row r="146" spans="2:51" s="12" customFormat="1" ht="12">
      <c r="B146" s="147"/>
      <c r="D146" s="144" t="s">
        <v>183</v>
      </c>
      <c r="E146" s="148" t="s">
        <v>1</v>
      </c>
      <c r="F146" s="149" t="s">
        <v>349</v>
      </c>
      <c r="H146" s="150">
        <v>91.5</v>
      </c>
      <c r="L146" s="147"/>
      <c r="M146" s="151"/>
      <c r="T146" s="152"/>
      <c r="AT146" s="148" t="s">
        <v>183</v>
      </c>
      <c r="AU146" s="148" t="s">
        <v>82</v>
      </c>
      <c r="AV146" s="12" t="s">
        <v>82</v>
      </c>
      <c r="AW146" s="12" t="s">
        <v>29</v>
      </c>
      <c r="AX146" s="12" t="s">
        <v>80</v>
      </c>
      <c r="AY146" s="148" t="s">
        <v>153</v>
      </c>
    </row>
    <row r="147" spans="2:65" s="1" customFormat="1" ht="16.5" customHeight="1">
      <c r="B147" s="131"/>
      <c r="C147" s="159" t="s">
        <v>173</v>
      </c>
      <c r="D147" s="159" t="s">
        <v>190</v>
      </c>
      <c r="E147" s="160" t="s">
        <v>350</v>
      </c>
      <c r="F147" s="161" t="s">
        <v>351</v>
      </c>
      <c r="G147" s="162" t="s">
        <v>305</v>
      </c>
      <c r="H147" s="163">
        <v>164.7</v>
      </c>
      <c r="I147" s="164"/>
      <c r="J147" s="137">
        <f>H147*I147</f>
        <v>0</v>
      </c>
      <c r="K147" s="161" t="s">
        <v>159</v>
      </c>
      <c r="L147" s="165"/>
      <c r="M147" s="166" t="s">
        <v>1</v>
      </c>
      <c r="N147" s="167" t="s">
        <v>38</v>
      </c>
      <c r="O147" s="140">
        <v>0</v>
      </c>
      <c r="P147" s="140">
        <f>O147*H147</f>
        <v>0</v>
      </c>
      <c r="Q147" s="140">
        <v>1</v>
      </c>
      <c r="R147" s="140">
        <f>Q147*H147</f>
        <v>164.7</v>
      </c>
      <c r="S147" s="140">
        <v>0</v>
      </c>
      <c r="T147" s="141">
        <f>S147*H147</f>
        <v>0</v>
      </c>
      <c r="AR147" s="142" t="s">
        <v>189</v>
      </c>
      <c r="AT147" s="142" t="s">
        <v>190</v>
      </c>
      <c r="AU147" s="142" t="s">
        <v>82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352</v>
      </c>
    </row>
    <row r="148" spans="2:47" s="1" customFormat="1" ht="12">
      <c r="B148" s="28"/>
      <c r="D148" s="144" t="s">
        <v>162</v>
      </c>
      <c r="F148" s="145" t="s">
        <v>351</v>
      </c>
      <c r="L148" s="28"/>
      <c r="M148" s="146"/>
      <c r="T148" s="52"/>
      <c r="AT148" s="16" t="s">
        <v>162</v>
      </c>
      <c r="AU148" s="16" t="s">
        <v>82</v>
      </c>
    </row>
    <row r="149" spans="2:51" s="12" customFormat="1" ht="12">
      <c r="B149" s="147"/>
      <c r="D149" s="144" t="s">
        <v>183</v>
      </c>
      <c r="E149" s="148" t="s">
        <v>1</v>
      </c>
      <c r="F149" s="149" t="s">
        <v>353</v>
      </c>
      <c r="H149" s="150">
        <v>91.5</v>
      </c>
      <c r="L149" s="147"/>
      <c r="M149" s="151"/>
      <c r="T149" s="152"/>
      <c r="AT149" s="148" t="s">
        <v>183</v>
      </c>
      <c r="AU149" s="148" t="s">
        <v>82</v>
      </c>
      <c r="AV149" s="12" t="s">
        <v>82</v>
      </c>
      <c r="AW149" s="12" t="s">
        <v>29</v>
      </c>
      <c r="AX149" s="12" t="s">
        <v>80</v>
      </c>
      <c r="AY149" s="148" t="s">
        <v>153</v>
      </c>
    </row>
    <row r="150" spans="2:51" s="12" customFormat="1" ht="12">
      <c r="B150" s="147"/>
      <c r="D150" s="144" t="s">
        <v>183</v>
      </c>
      <c r="F150" s="149" t="s">
        <v>354</v>
      </c>
      <c r="H150" s="150">
        <v>164.7</v>
      </c>
      <c r="L150" s="147"/>
      <c r="M150" s="151"/>
      <c r="T150" s="152"/>
      <c r="AT150" s="148" t="s">
        <v>183</v>
      </c>
      <c r="AU150" s="148" t="s">
        <v>82</v>
      </c>
      <c r="AV150" s="12" t="s">
        <v>82</v>
      </c>
      <c r="AW150" s="12" t="s">
        <v>3</v>
      </c>
      <c r="AX150" s="12" t="s">
        <v>80</v>
      </c>
      <c r="AY150" s="148" t="s">
        <v>153</v>
      </c>
    </row>
    <row r="151" spans="2:65" s="1" customFormat="1" ht="24.15" customHeight="1">
      <c r="B151" s="131"/>
      <c r="C151" s="132" t="s">
        <v>178</v>
      </c>
      <c r="D151" s="132" t="s">
        <v>155</v>
      </c>
      <c r="E151" s="133" t="s">
        <v>195</v>
      </c>
      <c r="F151" s="134" t="s">
        <v>355</v>
      </c>
      <c r="G151" s="135" t="s">
        <v>158</v>
      </c>
      <c r="H151" s="136">
        <v>75</v>
      </c>
      <c r="I151" s="137"/>
      <c r="J151" s="137">
        <f>H151*I151</f>
        <v>0</v>
      </c>
      <c r="K151" s="134" t="s">
        <v>159</v>
      </c>
      <c r="L151" s="28"/>
      <c r="M151" s="138" t="s">
        <v>1</v>
      </c>
      <c r="N151" s="139" t="s">
        <v>38</v>
      </c>
      <c r="O151" s="140">
        <v>0.114</v>
      </c>
      <c r="P151" s="140">
        <f>O151*H151</f>
        <v>8.55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160</v>
      </c>
      <c r="AT151" s="142" t="s">
        <v>155</v>
      </c>
      <c r="AU151" s="142" t="s">
        <v>82</v>
      </c>
      <c r="AY151" s="16" t="s">
        <v>153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80</v>
      </c>
      <c r="BK151" s="143">
        <f>ROUND(I151*H151,2)</f>
        <v>0</v>
      </c>
      <c r="BL151" s="16" t="s">
        <v>160</v>
      </c>
      <c r="BM151" s="142" t="s">
        <v>356</v>
      </c>
    </row>
    <row r="152" spans="2:47" s="1" customFormat="1" ht="28.8">
      <c r="B152" s="28"/>
      <c r="D152" s="144" t="s">
        <v>162</v>
      </c>
      <c r="F152" s="145" t="s">
        <v>196</v>
      </c>
      <c r="L152" s="28"/>
      <c r="M152" s="146"/>
      <c r="T152" s="52"/>
      <c r="AT152" s="16" t="s">
        <v>162</v>
      </c>
      <c r="AU152" s="16" t="s">
        <v>82</v>
      </c>
    </row>
    <row r="153" spans="2:65" s="1" customFormat="1" ht="24.15" customHeight="1">
      <c r="B153" s="131"/>
      <c r="C153" s="132" t="s">
        <v>185</v>
      </c>
      <c r="D153" s="132" t="s">
        <v>155</v>
      </c>
      <c r="E153" s="133" t="s">
        <v>199</v>
      </c>
      <c r="F153" s="134" t="s">
        <v>357</v>
      </c>
      <c r="G153" s="135" t="s">
        <v>158</v>
      </c>
      <c r="H153" s="136">
        <v>75</v>
      </c>
      <c r="I153" s="137"/>
      <c r="J153" s="137">
        <f>H153*I153</f>
        <v>0</v>
      </c>
      <c r="K153" s="134" t="s">
        <v>159</v>
      </c>
      <c r="L153" s="28"/>
      <c r="M153" s="138" t="s">
        <v>1</v>
      </c>
      <c r="N153" s="139" t="s">
        <v>38</v>
      </c>
      <c r="O153" s="140">
        <v>0.058</v>
      </c>
      <c r="P153" s="140">
        <f>O153*H153</f>
        <v>4.3500000000000005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82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358</v>
      </c>
    </row>
    <row r="154" spans="2:47" s="1" customFormat="1" ht="28.8">
      <c r="B154" s="28"/>
      <c r="D154" s="144" t="s">
        <v>162</v>
      </c>
      <c r="F154" s="145" t="s">
        <v>200</v>
      </c>
      <c r="L154" s="28"/>
      <c r="M154" s="146"/>
      <c r="T154" s="52"/>
      <c r="AT154" s="16" t="s">
        <v>162</v>
      </c>
      <c r="AU154" s="16" t="s">
        <v>82</v>
      </c>
    </row>
    <row r="155" spans="2:51" s="12" customFormat="1" ht="12">
      <c r="B155" s="147"/>
      <c r="D155" s="144" t="s">
        <v>183</v>
      </c>
      <c r="E155" s="148" t="s">
        <v>1</v>
      </c>
      <c r="F155" s="149" t="s">
        <v>359</v>
      </c>
      <c r="H155" s="150">
        <v>75</v>
      </c>
      <c r="L155" s="147"/>
      <c r="M155" s="151"/>
      <c r="T155" s="152"/>
      <c r="AT155" s="148" t="s">
        <v>183</v>
      </c>
      <c r="AU155" s="148" t="s">
        <v>82</v>
      </c>
      <c r="AV155" s="12" t="s">
        <v>82</v>
      </c>
      <c r="AW155" s="12" t="s">
        <v>29</v>
      </c>
      <c r="AX155" s="12" t="s">
        <v>80</v>
      </c>
      <c r="AY155" s="148" t="s">
        <v>153</v>
      </c>
    </row>
    <row r="156" spans="2:65" s="1" customFormat="1" ht="16.5" customHeight="1">
      <c r="B156" s="131"/>
      <c r="C156" s="159" t="s">
        <v>189</v>
      </c>
      <c r="D156" s="159" t="s">
        <v>190</v>
      </c>
      <c r="E156" s="160" t="s">
        <v>203</v>
      </c>
      <c r="F156" s="161" t="s">
        <v>204</v>
      </c>
      <c r="G156" s="162" t="s">
        <v>205</v>
      </c>
      <c r="H156" s="163">
        <v>1.5</v>
      </c>
      <c r="I156" s="164"/>
      <c r="J156" s="137">
        <f>H156*I156</f>
        <v>0</v>
      </c>
      <c r="K156" s="161" t="s">
        <v>159</v>
      </c>
      <c r="L156" s="165"/>
      <c r="M156" s="166" t="s">
        <v>1</v>
      </c>
      <c r="N156" s="167" t="s">
        <v>38</v>
      </c>
      <c r="O156" s="140">
        <v>0</v>
      </c>
      <c r="P156" s="140">
        <f>O156*H156</f>
        <v>0</v>
      </c>
      <c r="Q156" s="140">
        <v>0.001</v>
      </c>
      <c r="R156" s="140">
        <f>Q156*H156</f>
        <v>0.0015</v>
      </c>
      <c r="S156" s="140">
        <v>0</v>
      </c>
      <c r="T156" s="141">
        <f>S156*H156</f>
        <v>0</v>
      </c>
      <c r="AR156" s="142" t="s">
        <v>189</v>
      </c>
      <c r="AT156" s="142" t="s">
        <v>190</v>
      </c>
      <c r="AU156" s="142" t="s">
        <v>82</v>
      </c>
      <c r="AY156" s="16" t="s">
        <v>153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80</v>
      </c>
      <c r="BK156" s="143">
        <f>ROUND(I156*H156,2)</f>
        <v>0</v>
      </c>
      <c r="BL156" s="16" t="s">
        <v>160</v>
      </c>
      <c r="BM156" s="142" t="s">
        <v>360</v>
      </c>
    </row>
    <row r="157" spans="2:47" s="1" customFormat="1" ht="12">
      <c r="B157" s="28"/>
      <c r="D157" s="144" t="s">
        <v>162</v>
      </c>
      <c r="F157" s="145" t="s">
        <v>204</v>
      </c>
      <c r="L157" s="28"/>
      <c r="M157" s="146"/>
      <c r="T157" s="52"/>
      <c r="AT157" s="16" t="s">
        <v>162</v>
      </c>
      <c r="AU157" s="16" t="s">
        <v>82</v>
      </c>
    </row>
    <row r="158" spans="2:51" s="12" customFormat="1" ht="12">
      <c r="B158" s="147"/>
      <c r="D158" s="144" t="s">
        <v>183</v>
      </c>
      <c r="F158" s="149" t="s">
        <v>361</v>
      </c>
      <c r="H158" s="150">
        <v>1.5</v>
      </c>
      <c r="L158" s="147"/>
      <c r="M158" s="151"/>
      <c r="T158" s="152"/>
      <c r="AT158" s="148" t="s">
        <v>183</v>
      </c>
      <c r="AU158" s="148" t="s">
        <v>82</v>
      </c>
      <c r="AV158" s="12" t="s">
        <v>82</v>
      </c>
      <c r="AW158" s="12" t="s">
        <v>3</v>
      </c>
      <c r="AX158" s="12" t="s">
        <v>80</v>
      </c>
      <c r="AY158" s="148" t="s">
        <v>153</v>
      </c>
    </row>
    <row r="159" spans="2:63" s="11" customFormat="1" ht="22.8" customHeight="1">
      <c r="B159" s="120"/>
      <c r="D159" s="121" t="s">
        <v>72</v>
      </c>
      <c r="E159" s="129" t="s">
        <v>82</v>
      </c>
      <c r="F159" s="129" t="s">
        <v>362</v>
      </c>
      <c r="J159" s="130">
        <f>J160+J163+J166+J169+J172+J174</f>
        <v>0</v>
      </c>
      <c r="L159" s="120"/>
      <c r="M159" s="124"/>
      <c r="P159" s="125">
        <f>SUM(P160:P177)</f>
        <v>24.863</v>
      </c>
      <c r="R159" s="125">
        <f>SUM(R160:R177)</f>
        <v>18.3342429</v>
      </c>
      <c r="T159" s="126">
        <f>SUM(T160:T177)</f>
        <v>0</v>
      </c>
      <c r="AR159" s="121" t="s">
        <v>80</v>
      </c>
      <c r="AT159" s="127" t="s">
        <v>72</v>
      </c>
      <c r="AU159" s="127" t="s">
        <v>80</v>
      </c>
      <c r="AY159" s="121" t="s">
        <v>153</v>
      </c>
      <c r="BK159" s="128">
        <f>SUM(BK160:BK177)</f>
        <v>0</v>
      </c>
    </row>
    <row r="160" spans="2:65" s="1" customFormat="1" ht="24.15" customHeight="1">
      <c r="B160" s="131"/>
      <c r="C160" s="132" t="s">
        <v>194</v>
      </c>
      <c r="D160" s="132" t="s">
        <v>155</v>
      </c>
      <c r="E160" s="133" t="s">
        <v>363</v>
      </c>
      <c r="F160" s="134" t="s">
        <v>364</v>
      </c>
      <c r="G160" s="135" t="s">
        <v>181</v>
      </c>
      <c r="H160" s="136">
        <v>13.5</v>
      </c>
      <c r="I160" s="137"/>
      <c r="J160" s="137">
        <f>H160*I160</f>
        <v>0</v>
      </c>
      <c r="K160" s="134" t="s">
        <v>159</v>
      </c>
      <c r="L160" s="28"/>
      <c r="M160" s="138" t="s">
        <v>1</v>
      </c>
      <c r="N160" s="139" t="s">
        <v>38</v>
      </c>
      <c r="O160" s="140">
        <v>0.76</v>
      </c>
      <c r="P160" s="140">
        <f>O160*H160</f>
        <v>10.26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82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365</v>
      </c>
    </row>
    <row r="161" spans="2:47" s="1" customFormat="1" ht="28.8">
      <c r="B161" s="28"/>
      <c r="D161" s="144" t="s">
        <v>162</v>
      </c>
      <c r="F161" s="145" t="s">
        <v>366</v>
      </c>
      <c r="L161" s="28"/>
      <c r="M161" s="146"/>
      <c r="T161" s="52"/>
      <c r="AT161" s="16" t="s">
        <v>162</v>
      </c>
      <c r="AU161" s="16" t="s">
        <v>82</v>
      </c>
    </row>
    <row r="162" spans="2:51" s="12" customFormat="1" ht="12">
      <c r="B162" s="147"/>
      <c r="D162" s="144" t="s">
        <v>183</v>
      </c>
      <c r="E162" s="148" t="s">
        <v>1</v>
      </c>
      <c r="F162" s="149" t="s">
        <v>367</v>
      </c>
      <c r="H162" s="150">
        <v>13.5</v>
      </c>
      <c r="L162" s="147"/>
      <c r="M162" s="151"/>
      <c r="T162" s="152"/>
      <c r="AT162" s="148" t="s">
        <v>183</v>
      </c>
      <c r="AU162" s="148" t="s">
        <v>82</v>
      </c>
      <c r="AV162" s="12" t="s">
        <v>82</v>
      </c>
      <c r="AW162" s="12" t="s">
        <v>29</v>
      </c>
      <c r="AX162" s="12" t="s">
        <v>80</v>
      </c>
      <c r="AY162" s="148" t="s">
        <v>153</v>
      </c>
    </row>
    <row r="163" spans="2:65" s="1" customFormat="1" ht="33" customHeight="1">
      <c r="B163" s="131"/>
      <c r="C163" s="132" t="s">
        <v>198</v>
      </c>
      <c r="D163" s="132" t="s">
        <v>155</v>
      </c>
      <c r="E163" s="133" t="s">
        <v>368</v>
      </c>
      <c r="F163" s="134" t="s">
        <v>369</v>
      </c>
      <c r="G163" s="135" t="s">
        <v>158</v>
      </c>
      <c r="H163" s="136">
        <v>25</v>
      </c>
      <c r="I163" s="137"/>
      <c r="J163" s="137">
        <f>H163*I163</f>
        <v>0</v>
      </c>
      <c r="K163" s="134" t="s">
        <v>159</v>
      </c>
      <c r="L163" s="28"/>
      <c r="M163" s="138" t="s">
        <v>1</v>
      </c>
      <c r="N163" s="139" t="s">
        <v>38</v>
      </c>
      <c r="O163" s="140">
        <v>0.089</v>
      </c>
      <c r="P163" s="140">
        <f>O163*H163</f>
        <v>2.225</v>
      </c>
      <c r="Q163" s="140">
        <v>0.00031</v>
      </c>
      <c r="R163" s="140">
        <f>Q163*H163</f>
        <v>0.00775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82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370</v>
      </c>
    </row>
    <row r="164" spans="2:47" s="1" customFormat="1" ht="38.4">
      <c r="B164" s="28"/>
      <c r="D164" s="144" t="s">
        <v>162</v>
      </c>
      <c r="F164" s="145" t="s">
        <v>371</v>
      </c>
      <c r="L164" s="28"/>
      <c r="M164" s="146"/>
      <c r="T164" s="52"/>
      <c r="AT164" s="16" t="s">
        <v>162</v>
      </c>
      <c r="AU164" s="16" t="s">
        <v>82</v>
      </c>
    </row>
    <row r="165" spans="2:51" s="12" customFormat="1" ht="12">
      <c r="B165" s="147"/>
      <c r="D165" s="144" t="s">
        <v>183</v>
      </c>
      <c r="E165" s="148" t="s">
        <v>1</v>
      </c>
      <c r="F165" s="149" t="s">
        <v>372</v>
      </c>
      <c r="H165" s="150">
        <v>25</v>
      </c>
      <c r="L165" s="147"/>
      <c r="M165" s="151"/>
      <c r="T165" s="152"/>
      <c r="AT165" s="148" t="s">
        <v>183</v>
      </c>
      <c r="AU165" s="148" t="s">
        <v>82</v>
      </c>
      <c r="AV165" s="12" t="s">
        <v>82</v>
      </c>
      <c r="AW165" s="12" t="s">
        <v>29</v>
      </c>
      <c r="AX165" s="12" t="s">
        <v>80</v>
      </c>
      <c r="AY165" s="148" t="s">
        <v>153</v>
      </c>
    </row>
    <row r="166" spans="2:65" s="1" customFormat="1" ht="24.15" customHeight="1">
      <c r="B166" s="131"/>
      <c r="C166" s="159" t="s">
        <v>202</v>
      </c>
      <c r="D166" s="159" t="s">
        <v>190</v>
      </c>
      <c r="E166" s="160" t="s">
        <v>373</v>
      </c>
      <c r="F166" s="161" t="s">
        <v>374</v>
      </c>
      <c r="G166" s="162" t="s">
        <v>158</v>
      </c>
      <c r="H166" s="163">
        <v>29.613</v>
      </c>
      <c r="I166" s="164"/>
      <c r="J166" s="137">
        <f>H166*I166</f>
        <v>0</v>
      </c>
      <c r="K166" s="161" t="s">
        <v>159</v>
      </c>
      <c r="L166" s="165"/>
      <c r="M166" s="166" t="s">
        <v>1</v>
      </c>
      <c r="N166" s="167" t="s">
        <v>38</v>
      </c>
      <c r="O166" s="140">
        <v>0</v>
      </c>
      <c r="P166" s="140">
        <f>O166*H166</f>
        <v>0</v>
      </c>
      <c r="Q166" s="140">
        <v>0.0003</v>
      </c>
      <c r="R166" s="140">
        <f>Q166*H166</f>
        <v>0.008883899999999998</v>
      </c>
      <c r="S166" s="140">
        <v>0</v>
      </c>
      <c r="T166" s="141">
        <f>S166*H166</f>
        <v>0</v>
      </c>
      <c r="AR166" s="142" t="s">
        <v>189</v>
      </c>
      <c r="AT166" s="142" t="s">
        <v>190</v>
      </c>
      <c r="AU166" s="142" t="s">
        <v>82</v>
      </c>
      <c r="AY166" s="16" t="s">
        <v>153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80</v>
      </c>
      <c r="BK166" s="143">
        <f>ROUND(I166*H166,2)</f>
        <v>0</v>
      </c>
      <c r="BL166" s="16" t="s">
        <v>160</v>
      </c>
      <c r="BM166" s="142" t="s">
        <v>375</v>
      </c>
    </row>
    <row r="167" spans="2:47" s="1" customFormat="1" ht="19.2">
      <c r="B167" s="28"/>
      <c r="D167" s="144" t="s">
        <v>162</v>
      </c>
      <c r="F167" s="145" t="s">
        <v>374</v>
      </c>
      <c r="L167" s="28"/>
      <c r="M167" s="146"/>
      <c r="T167" s="52"/>
      <c r="AT167" s="16" t="s">
        <v>162</v>
      </c>
      <c r="AU167" s="16" t="s">
        <v>82</v>
      </c>
    </row>
    <row r="168" spans="2:51" s="12" customFormat="1" ht="12">
      <c r="B168" s="147"/>
      <c r="D168" s="144" t="s">
        <v>183</v>
      </c>
      <c r="F168" s="149" t="s">
        <v>376</v>
      </c>
      <c r="H168" s="150">
        <v>29.613</v>
      </c>
      <c r="L168" s="147"/>
      <c r="M168" s="151"/>
      <c r="T168" s="152"/>
      <c r="AT168" s="148" t="s">
        <v>183</v>
      </c>
      <c r="AU168" s="148" t="s">
        <v>82</v>
      </c>
      <c r="AV168" s="12" t="s">
        <v>82</v>
      </c>
      <c r="AW168" s="12" t="s">
        <v>3</v>
      </c>
      <c r="AX168" s="12" t="s">
        <v>80</v>
      </c>
      <c r="AY168" s="148" t="s">
        <v>153</v>
      </c>
    </row>
    <row r="169" spans="2:65" s="1" customFormat="1" ht="16.5" customHeight="1">
      <c r="B169" s="131"/>
      <c r="C169" s="132" t="s">
        <v>208</v>
      </c>
      <c r="D169" s="132" t="s">
        <v>155</v>
      </c>
      <c r="E169" s="133" t="s">
        <v>377</v>
      </c>
      <c r="F169" s="134" t="s">
        <v>378</v>
      </c>
      <c r="G169" s="135" t="s">
        <v>181</v>
      </c>
      <c r="H169" s="136">
        <v>4.2</v>
      </c>
      <c r="I169" s="137"/>
      <c r="J169" s="137">
        <f>H169*I169</f>
        <v>0</v>
      </c>
      <c r="K169" s="134" t="s">
        <v>159</v>
      </c>
      <c r="L169" s="28"/>
      <c r="M169" s="138" t="s">
        <v>1</v>
      </c>
      <c r="N169" s="139" t="s">
        <v>38</v>
      </c>
      <c r="O169" s="140">
        <v>1.89</v>
      </c>
      <c r="P169" s="140">
        <f>O169*H169</f>
        <v>7.938</v>
      </c>
      <c r="Q169" s="140">
        <v>2.30102</v>
      </c>
      <c r="R169" s="140">
        <f>Q169*H169</f>
        <v>9.664284</v>
      </c>
      <c r="S169" s="140">
        <v>0</v>
      </c>
      <c r="T169" s="141">
        <f>S169*H169</f>
        <v>0</v>
      </c>
      <c r="AR169" s="142" t="s">
        <v>160</v>
      </c>
      <c r="AT169" s="142" t="s">
        <v>155</v>
      </c>
      <c r="AU169" s="142" t="s">
        <v>82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379</v>
      </c>
    </row>
    <row r="170" spans="2:47" s="1" customFormat="1" ht="12">
      <c r="B170" s="28"/>
      <c r="D170" s="144" t="s">
        <v>162</v>
      </c>
      <c r="F170" s="145" t="s">
        <v>378</v>
      </c>
      <c r="L170" s="28"/>
      <c r="M170" s="146"/>
      <c r="T170" s="52"/>
      <c r="AT170" s="16" t="s">
        <v>162</v>
      </c>
      <c r="AU170" s="16" t="s">
        <v>82</v>
      </c>
    </row>
    <row r="171" spans="2:51" s="12" customFormat="1" ht="12">
      <c r="B171" s="147"/>
      <c r="D171" s="144" t="s">
        <v>183</v>
      </c>
      <c r="E171" s="148" t="s">
        <v>1</v>
      </c>
      <c r="F171" s="149" t="s">
        <v>380</v>
      </c>
      <c r="H171" s="150">
        <v>4.2</v>
      </c>
      <c r="L171" s="147"/>
      <c r="M171" s="151"/>
      <c r="T171" s="152"/>
      <c r="AT171" s="148" t="s">
        <v>183</v>
      </c>
      <c r="AU171" s="148" t="s">
        <v>82</v>
      </c>
      <c r="AV171" s="12" t="s">
        <v>82</v>
      </c>
      <c r="AW171" s="12" t="s">
        <v>29</v>
      </c>
      <c r="AX171" s="12" t="s">
        <v>80</v>
      </c>
      <c r="AY171" s="148" t="s">
        <v>153</v>
      </c>
    </row>
    <row r="172" spans="2:65" s="1" customFormat="1" ht="24.15" customHeight="1">
      <c r="B172" s="131"/>
      <c r="C172" s="132" t="s">
        <v>212</v>
      </c>
      <c r="D172" s="132" t="s">
        <v>155</v>
      </c>
      <c r="E172" s="133" t="s">
        <v>381</v>
      </c>
      <c r="F172" s="134" t="s">
        <v>382</v>
      </c>
      <c r="G172" s="135" t="s">
        <v>176</v>
      </c>
      <c r="H172" s="136">
        <v>50</v>
      </c>
      <c r="I172" s="137"/>
      <c r="J172" s="137">
        <f>H172*I172</f>
        <v>0</v>
      </c>
      <c r="K172" s="134" t="s">
        <v>159</v>
      </c>
      <c r="L172" s="28"/>
      <c r="M172" s="138" t="s">
        <v>1</v>
      </c>
      <c r="N172" s="139" t="s">
        <v>38</v>
      </c>
      <c r="O172" s="140">
        <v>0.045</v>
      </c>
      <c r="P172" s="140">
        <f>O172*H172</f>
        <v>2.25</v>
      </c>
      <c r="Q172" s="140">
        <v>0.00049</v>
      </c>
      <c r="R172" s="140">
        <f>Q172*H172</f>
        <v>0.0245</v>
      </c>
      <c r="S172" s="140">
        <v>0</v>
      </c>
      <c r="T172" s="141">
        <f>S172*H172</f>
        <v>0</v>
      </c>
      <c r="AR172" s="142" t="s">
        <v>160</v>
      </c>
      <c r="AT172" s="142" t="s">
        <v>155</v>
      </c>
      <c r="AU172" s="142" t="s">
        <v>82</v>
      </c>
      <c r="AY172" s="16" t="s">
        <v>153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80</v>
      </c>
      <c r="BK172" s="143">
        <f>ROUND(I172*H172,2)</f>
        <v>0</v>
      </c>
      <c r="BL172" s="16" t="s">
        <v>160</v>
      </c>
      <c r="BM172" s="142" t="s">
        <v>383</v>
      </c>
    </row>
    <row r="173" spans="2:47" s="1" customFormat="1" ht="19.2">
      <c r="B173" s="28"/>
      <c r="D173" s="144" t="s">
        <v>162</v>
      </c>
      <c r="F173" s="145" t="s">
        <v>384</v>
      </c>
      <c r="L173" s="28"/>
      <c r="M173" s="146"/>
      <c r="T173" s="52"/>
      <c r="AT173" s="16" t="s">
        <v>162</v>
      </c>
      <c r="AU173" s="16" t="s">
        <v>82</v>
      </c>
    </row>
    <row r="174" spans="2:65" s="1" customFormat="1" ht="16.5" customHeight="1">
      <c r="B174" s="131"/>
      <c r="C174" s="132" t="s">
        <v>217</v>
      </c>
      <c r="D174" s="132" t="s">
        <v>155</v>
      </c>
      <c r="E174" s="133" t="s">
        <v>385</v>
      </c>
      <c r="F174" s="134" t="s">
        <v>386</v>
      </c>
      <c r="G174" s="135" t="s">
        <v>181</v>
      </c>
      <c r="H174" s="136">
        <v>3.75</v>
      </c>
      <c r="I174" s="137"/>
      <c r="J174" s="137">
        <f>H174*I174</f>
        <v>0</v>
      </c>
      <c r="K174" s="134" t="s">
        <v>159</v>
      </c>
      <c r="L174" s="28"/>
      <c r="M174" s="138" t="s">
        <v>1</v>
      </c>
      <c r="N174" s="139" t="s">
        <v>38</v>
      </c>
      <c r="O174" s="140">
        <v>0.584</v>
      </c>
      <c r="P174" s="140">
        <f>O174*H174</f>
        <v>2.19</v>
      </c>
      <c r="Q174" s="140">
        <v>2.30102</v>
      </c>
      <c r="R174" s="140">
        <f>Q174*H174</f>
        <v>8.628824999999999</v>
      </c>
      <c r="S174" s="140">
        <v>0</v>
      </c>
      <c r="T174" s="141">
        <f>S174*H174</f>
        <v>0</v>
      </c>
      <c r="AR174" s="142" t="s">
        <v>160</v>
      </c>
      <c r="AT174" s="142" t="s">
        <v>155</v>
      </c>
      <c r="AU174" s="142" t="s">
        <v>82</v>
      </c>
      <c r="AY174" s="16" t="s">
        <v>153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80</v>
      </c>
      <c r="BK174" s="143">
        <f>ROUND(I174*H174,2)</f>
        <v>0</v>
      </c>
      <c r="BL174" s="16" t="s">
        <v>160</v>
      </c>
      <c r="BM174" s="142" t="s">
        <v>387</v>
      </c>
    </row>
    <row r="175" spans="2:47" s="1" customFormat="1" ht="19.2">
      <c r="B175" s="28"/>
      <c r="D175" s="144" t="s">
        <v>162</v>
      </c>
      <c r="F175" s="145" t="s">
        <v>388</v>
      </c>
      <c r="L175" s="28"/>
      <c r="M175" s="146"/>
      <c r="T175" s="52"/>
      <c r="AT175" s="16" t="s">
        <v>162</v>
      </c>
      <c r="AU175" s="16" t="s">
        <v>82</v>
      </c>
    </row>
    <row r="176" spans="2:51" s="12" customFormat="1" ht="12">
      <c r="B176" s="147"/>
      <c r="D176" s="144" t="s">
        <v>183</v>
      </c>
      <c r="E176" s="148" t="s">
        <v>1</v>
      </c>
      <c r="F176" s="149" t="s">
        <v>389</v>
      </c>
      <c r="H176" s="150">
        <v>3.75</v>
      </c>
      <c r="L176" s="147"/>
      <c r="M176" s="151"/>
      <c r="T176" s="152"/>
      <c r="AT176" s="148" t="s">
        <v>183</v>
      </c>
      <c r="AU176" s="148" t="s">
        <v>82</v>
      </c>
      <c r="AV176" s="12" t="s">
        <v>82</v>
      </c>
      <c r="AW176" s="12" t="s">
        <v>29</v>
      </c>
      <c r="AX176" s="12" t="s">
        <v>73</v>
      </c>
      <c r="AY176" s="148" t="s">
        <v>153</v>
      </c>
    </row>
    <row r="177" spans="2:51" s="13" customFormat="1" ht="12">
      <c r="B177" s="153"/>
      <c r="D177" s="144" t="s">
        <v>183</v>
      </c>
      <c r="E177" s="154" t="s">
        <v>1</v>
      </c>
      <c r="F177" s="155" t="s">
        <v>184</v>
      </c>
      <c r="H177" s="156">
        <v>3.75</v>
      </c>
      <c r="L177" s="153"/>
      <c r="M177" s="157"/>
      <c r="T177" s="158"/>
      <c r="AT177" s="154" t="s">
        <v>183</v>
      </c>
      <c r="AU177" s="154" t="s">
        <v>82</v>
      </c>
      <c r="AV177" s="13" t="s">
        <v>160</v>
      </c>
      <c r="AW177" s="13" t="s">
        <v>29</v>
      </c>
      <c r="AX177" s="13" t="s">
        <v>80</v>
      </c>
      <c r="AY177" s="154" t="s">
        <v>153</v>
      </c>
    </row>
    <row r="178" spans="2:63" s="11" customFormat="1" ht="22.8" customHeight="1">
      <c r="B178" s="120"/>
      <c r="D178" s="121" t="s">
        <v>72</v>
      </c>
      <c r="E178" s="129" t="s">
        <v>166</v>
      </c>
      <c r="F178" s="129" t="s">
        <v>390</v>
      </c>
      <c r="J178" s="130">
        <f>J179+J182+J184+J189+J194+J196</f>
        <v>0</v>
      </c>
      <c r="L178" s="120"/>
      <c r="M178" s="124"/>
      <c r="P178" s="125">
        <f>SUM(P179:P202)</f>
        <v>593.0748960000001</v>
      </c>
      <c r="R178" s="125">
        <f>SUM(R179:R202)</f>
        <v>43.461837609999996</v>
      </c>
      <c r="T178" s="126">
        <f>SUM(T179:T202)</f>
        <v>0</v>
      </c>
      <c r="AR178" s="121" t="s">
        <v>80</v>
      </c>
      <c r="AT178" s="127" t="s">
        <v>72</v>
      </c>
      <c r="AU178" s="127" t="s">
        <v>80</v>
      </c>
      <c r="AY178" s="121" t="s">
        <v>153</v>
      </c>
      <c r="BK178" s="128">
        <f>SUM(BK179:BK202)</f>
        <v>0</v>
      </c>
    </row>
    <row r="179" spans="2:65" s="1" customFormat="1" ht="37.8" customHeight="1">
      <c r="B179" s="131"/>
      <c r="C179" s="132" t="s">
        <v>8</v>
      </c>
      <c r="D179" s="132" t="s">
        <v>155</v>
      </c>
      <c r="E179" s="133" t="s">
        <v>391</v>
      </c>
      <c r="F179" s="134" t="s">
        <v>392</v>
      </c>
      <c r="G179" s="135" t="s">
        <v>181</v>
      </c>
      <c r="H179" s="136">
        <v>18.943</v>
      </c>
      <c r="I179" s="137"/>
      <c r="J179" s="137">
        <f>H179*I179</f>
        <v>0</v>
      </c>
      <c r="K179" s="134" t="s">
        <v>159</v>
      </c>
      <c r="L179" s="28"/>
      <c r="M179" s="138" t="s">
        <v>1</v>
      </c>
      <c r="N179" s="139" t="s">
        <v>38</v>
      </c>
      <c r="O179" s="140">
        <v>14.854</v>
      </c>
      <c r="P179" s="140">
        <f>O179*H179</f>
        <v>281.379322</v>
      </c>
      <c r="Q179" s="140">
        <v>0.7254</v>
      </c>
      <c r="R179" s="140">
        <f>Q179*H179</f>
        <v>13.741252200000002</v>
      </c>
      <c r="S179" s="140">
        <v>0</v>
      </c>
      <c r="T179" s="141">
        <f>S179*H179</f>
        <v>0</v>
      </c>
      <c r="AR179" s="142" t="s">
        <v>160</v>
      </c>
      <c r="AT179" s="142" t="s">
        <v>155</v>
      </c>
      <c r="AU179" s="142" t="s">
        <v>82</v>
      </c>
      <c r="AY179" s="16" t="s">
        <v>153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6" t="s">
        <v>80</v>
      </c>
      <c r="BK179" s="143">
        <f>ROUND(I179*H179,2)</f>
        <v>0</v>
      </c>
      <c r="BL179" s="16" t="s">
        <v>160</v>
      </c>
      <c r="BM179" s="142" t="s">
        <v>393</v>
      </c>
    </row>
    <row r="180" spans="2:47" s="1" customFormat="1" ht="38.4">
      <c r="B180" s="28"/>
      <c r="D180" s="144" t="s">
        <v>162</v>
      </c>
      <c r="F180" s="145" t="s">
        <v>394</v>
      </c>
      <c r="L180" s="28"/>
      <c r="M180" s="146"/>
      <c r="T180" s="52"/>
      <c r="AT180" s="16" t="s">
        <v>162</v>
      </c>
      <c r="AU180" s="16" t="s">
        <v>82</v>
      </c>
    </row>
    <row r="181" spans="2:51" s="12" customFormat="1" ht="12">
      <c r="B181" s="147"/>
      <c r="D181" s="144" t="s">
        <v>183</v>
      </c>
      <c r="E181" s="148" t="s">
        <v>1</v>
      </c>
      <c r="F181" s="149" t="s">
        <v>395</v>
      </c>
      <c r="H181" s="150">
        <v>18.943</v>
      </c>
      <c r="L181" s="147"/>
      <c r="M181" s="151"/>
      <c r="T181" s="152"/>
      <c r="AT181" s="148" t="s">
        <v>183</v>
      </c>
      <c r="AU181" s="148" t="s">
        <v>82</v>
      </c>
      <c r="AV181" s="12" t="s">
        <v>82</v>
      </c>
      <c r="AW181" s="12" t="s">
        <v>29</v>
      </c>
      <c r="AX181" s="12" t="s">
        <v>80</v>
      </c>
      <c r="AY181" s="148" t="s">
        <v>153</v>
      </c>
    </row>
    <row r="182" spans="2:65" s="1" customFormat="1" ht="16.5" customHeight="1">
      <c r="B182" s="131"/>
      <c r="C182" s="159" t="s">
        <v>226</v>
      </c>
      <c r="D182" s="159" t="s">
        <v>190</v>
      </c>
      <c r="E182" s="160" t="s">
        <v>396</v>
      </c>
      <c r="F182" s="161" t="s">
        <v>397</v>
      </c>
      <c r="G182" s="162" t="s">
        <v>158</v>
      </c>
      <c r="H182" s="163">
        <v>75.77</v>
      </c>
      <c r="I182" s="164"/>
      <c r="J182" s="137">
        <f>H182*I182</f>
        <v>0</v>
      </c>
      <c r="K182" s="161" t="s">
        <v>159</v>
      </c>
      <c r="L182" s="165"/>
      <c r="M182" s="166" t="s">
        <v>1</v>
      </c>
      <c r="N182" s="167" t="s">
        <v>38</v>
      </c>
      <c r="O182" s="140">
        <v>0</v>
      </c>
      <c r="P182" s="140">
        <f>O182*H182</f>
        <v>0</v>
      </c>
      <c r="Q182" s="140">
        <v>0.37</v>
      </c>
      <c r="R182" s="140">
        <f>Q182*H182</f>
        <v>28.034899999999997</v>
      </c>
      <c r="S182" s="140">
        <v>0</v>
      </c>
      <c r="T182" s="141">
        <f>S182*H182</f>
        <v>0</v>
      </c>
      <c r="AR182" s="142" t="s">
        <v>189</v>
      </c>
      <c r="AT182" s="142" t="s">
        <v>190</v>
      </c>
      <c r="AU182" s="142" t="s">
        <v>82</v>
      </c>
      <c r="AY182" s="16" t="s">
        <v>153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6" t="s">
        <v>80</v>
      </c>
      <c r="BK182" s="143">
        <f>ROUND(I182*H182,2)</f>
        <v>0</v>
      </c>
      <c r="BL182" s="16" t="s">
        <v>160</v>
      </c>
      <c r="BM182" s="142" t="s">
        <v>398</v>
      </c>
    </row>
    <row r="183" spans="2:47" s="1" customFormat="1" ht="12">
      <c r="B183" s="28"/>
      <c r="D183" s="144" t="s">
        <v>162</v>
      </c>
      <c r="F183" s="145" t="s">
        <v>397</v>
      </c>
      <c r="L183" s="28"/>
      <c r="M183" s="146"/>
      <c r="T183" s="52"/>
      <c r="AT183" s="16" t="s">
        <v>162</v>
      </c>
      <c r="AU183" s="16" t="s">
        <v>82</v>
      </c>
    </row>
    <row r="184" spans="2:65" s="1" customFormat="1" ht="16.5" customHeight="1">
      <c r="B184" s="131"/>
      <c r="C184" s="132" t="s">
        <v>230</v>
      </c>
      <c r="D184" s="132" t="s">
        <v>155</v>
      </c>
      <c r="E184" s="133" t="s">
        <v>399</v>
      </c>
      <c r="F184" s="134" t="s">
        <v>400</v>
      </c>
      <c r="G184" s="135" t="s">
        <v>181</v>
      </c>
      <c r="H184" s="136">
        <v>31.245</v>
      </c>
      <c r="I184" s="137"/>
      <c r="J184" s="137">
        <f>H184*I184</f>
        <v>0</v>
      </c>
      <c r="K184" s="134" t="s">
        <v>159</v>
      </c>
      <c r="L184" s="28"/>
      <c r="M184" s="138" t="s">
        <v>1</v>
      </c>
      <c r="N184" s="139" t="s">
        <v>38</v>
      </c>
      <c r="O184" s="140">
        <v>0.479</v>
      </c>
      <c r="P184" s="140">
        <f>O184*H184</f>
        <v>14.966355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160</v>
      </c>
      <c r="AT184" s="142" t="s">
        <v>155</v>
      </c>
      <c r="AU184" s="142" t="s">
        <v>82</v>
      </c>
      <c r="AY184" s="16" t="s">
        <v>153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80</v>
      </c>
      <c r="BK184" s="143">
        <f>ROUND(I184*H184,2)</f>
        <v>0</v>
      </c>
      <c r="BL184" s="16" t="s">
        <v>160</v>
      </c>
      <c r="BM184" s="142" t="s">
        <v>401</v>
      </c>
    </row>
    <row r="185" spans="2:47" s="1" customFormat="1" ht="19.2">
      <c r="B185" s="28"/>
      <c r="D185" s="144" t="s">
        <v>162</v>
      </c>
      <c r="F185" s="145" t="s">
        <v>402</v>
      </c>
      <c r="L185" s="28"/>
      <c r="M185" s="146"/>
      <c r="T185" s="52"/>
      <c r="AT185" s="16" t="s">
        <v>162</v>
      </c>
      <c r="AU185" s="16" t="s">
        <v>82</v>
      </c>
    </row>
    <row r="186" spans="2:51" s="12" customFormat="1" ht="12">
      <c r="B186" s="147"/>
      <c r="D186" s="144" t="s">
        <v>183</v>
      </c>
      <c r="E186" s="148" t="s">
        <v>1</v>
      </c>
      <c r="F186" s="149" t="s">
        <v>403</v>
      </c>
      <c r="H186" s="150">
        <v>22.995</v>
      </c>
      <c r="L186" s="147"/>
      <c r="M186" s="151"/>
      <c r="T186" s="152"/>
      <c r="AT186" s="148" t="s">
        <v>183</v>
      </c>
      <c r="AU186" s="148" t="s">
        <v>82</v>
      </c>
      <c r="AV186" s="12" t="s">
        <v>82</v>
      </c>
      <c r="AW186" s="12" t="s">
        <v>29</v>
      </c>
      <c r="AX186" s="12" t="s">
        <v>73</v>
      </c>
      <c r="AY186" s="148" t="s">
        <v>153</v>
      </c>
    </row>
    <row r="187" spans="2:51" s="12" customFormat="1" ht="12">
      <c r="B187" s="147"/>
      <c r="D187" s="144" t="s">
        <v>183</v>
      </c>
      <c r="E187" s="148" t="s">
        <v>1</v>
      </c>
      <c r="F187" s="149" t="s">
        <v>404</v>
      </c>
      <c r="H187" s="150">
        <v>8.25</v>
      </c>
      <c r="L187" s="147"/>
      <c r="M187" s="151"/>
      <c r="T187" s="152"/>
      <c r="AT187" s="148" t="s">
        <v>183</v>
      </c>
      <c r="AU187" s="148" t="s">
        <v>82</v>
      </c>
      <c r="AV187" s="12" t="s">
        <v>82</v>
      </c>
      <c r="AW187" s="12" t="s">
        <v>29</v>
      </c>
      <c r="AX187" s="12" t="s">
        <v>73</v>
      </c>
      <c r="AY187" s="148" t="s">
        <v>153</v>
      </c>
    </row>
    <row r="188" spans="2:51" s="13" customFormat="1" ht="12">
      <c r="B188" s="153"/>
      <c r="D188" s="144" t="s">
        <v>183</v>
      </c>
      <c r="E188" s="154" t="s">
        <v>1</v>
      </c>
      <c r="F188" s="155" t="s">
        <v>184</v>
      </c>
      <c r="H188" s="156">
        <v>31.245</v>
      </c>
      <c r="L188" s="153"/>
      <c r="M188" s="157"/>
      <c r="T188" s="158"/>
      <c r="AT188" s="154" t="s">
        <v>183</v>
      </c>
      <c r="AU188" s="154" t="s">
        <v>82</v>
      </c>
      <c r="AV188" s="13" t="s">
        <v>160</v>
      </c>
      <c r="AW188" s="13" t="s">
        <v>29</v>
      </c>
      <c r="AX188" s="13" t="s">
        <v>80</v>
      </c>
      <c r="AY188" s="154" t="s">
        <v>153</v>
      </c>
    </row>
    <row r="189" spans="2:65" s="1" customFormat="1" ht="24.15" customHeight="1">
      <c r="B189" s="131"/>
      <c r="C189" s="132" t="s">
        <v>234</v>
      </c>
      <c r="D189" s="132" t="s">
        <v>155</v>
      </c>
      <c r="E189" s="133" t="s">
        <v>405</v>
      </c>
      <c r="F189" s="134" t="s">
        <v>406</v>
      </c>
      <c r="G189" s="135" t="s">
        <v>158</v>
      </c>
      <c r="H189" s="136">
        <v>183.3</v>
      </c>
      <c r="I189" s="137"/>
      <c r="J189" s="137">
        <f>H189*I189</f>
        <v>0</v>
      </c>
      <c r="K189" s="134" t="s">
        <v>159</v>
      </c>
      <c r="L189" s="28"/>
      <c r="M189" s="138" t="s">
        <v>1</v>
      </c>
      <c r="N189" s="139" t="s">
        <v>38</v>
      </c>
      <c r="O189" s="140">
        <v>0.904</v>
      </c>
      <c r="P189" s="140">
        <f>O189*H189</f>
        <v>165.7032</v>
      </c>
      <c r="Q189" s="140">
        <v>0.00237</v>
      </c>
      <c r="R189" s="140">
        <f>Q189*H189</f>
        <v>0.43442100000000006</v>
      </c>
      <c r="S189" s="140">
        <v>0</v>
      </c>
      <c r="T189" s="141">
        <f>S189*H189</f>
        <v>0</v>
      </c>
      <c r="AR189" s="142" t="s">
        <v>160</v>
      </c>
      <c r="AT189" s="142" t="s">
        <v>155</v>
      </c>
      <c r="AU189" s="142" t="s">
        <v>82</v>
      </c>
      <c r="AY189" s="16" t="s">
        <v>153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80</v>
      </c>
      <c r="BK189" s="143">
        <f>ROUND(I189*H189,2)</f>
        <v>0</v>
      </c>
      <c r="BL189" s="16" t="s">
        <v>160</v>
      </c>
      <c r="BM189" s="142" t="s">
        <v>407</v>
      </c>
    </row>
    <row r="190" spans="2:47" s="1" customFormat="1" ht="19.2">
      <c r="B190" s="28"/>
      <c r="D190" s="144" t="s">
        <v>162</v>
      </c>
      <c r="F190" s="145" t="s">
        <v>408</v>
      </c>
      <c r="L190" s="28"/>
      <c r="M190" s="146"/>
      <c r="T190" s="52"/>
      <c r="AT190" s="16" t="s">
        <v>162</v>
      </c>
      <c r="AU190" s="16" t="s">
        <v>82</v>
      </c>
    </row>
    <row r="191" spans="2:51" s="12" customFormat="1" ht="12">
      <c r="B191" s="147"/>
      <c r="D191" s="144" t="s">
        <v>183</v>
      </c>
      <c r="E191" s="148" t="s">
        <v>1</v>
      </c>
      <c r="F191" s="149" t="s">
        <v>409</v>
      </c>
      <c r="H191" s="150">
        <v>153.3</v>
      </c>
      <c r="L191" s="147"/>
      <c r="M191" s="151"/>
      <c r="T191" s="152"/>
      <c r="AT191" s="148" t="s">
        <v>183</v>
      </c>
      <c r="AU191" s="148" t="s">
        <v>82</v>
      </c>
      <c r="AV191" s="12" t="s">
        <v>82</v>
      </c>
      <c r="AW191" s="12" t="s">
        <v>29</v>
      </c>
      <c r="AX191" s="12" t="s">
        <v>73</v>
      </c>
      <c r="AY191" s="148" t="s">
        <v>153</v>
      </c>
    </row>
    <row r="192" spans="2:51" s="12" customFormat="1" ht="12">
      <c r="B192" s="147"/>
      <c r="D192" s="144" t="s">
        <v>183</v>
      </c>
      <c r="E192" s="148" t="s">
        <v>1</v>
      </c>
      <c r="F192" s="149" t="s">
        <v>410</v>
      </c>
      <c r="H192" s="150">
        <v>30</v>
      </c>
      <c r="L192" s="147"/>
      <c r="M192" s="151"/>
      <c r="T192" s="152"/>
      <c r="AT192" s="148" t="s">
        <v>183</v>
      </c>
      <c r="AU192" s="148" t="s">
        <v>82</v>
      </c>
      <c r="AV192" s="12" t="s">
        <v>82</v>
      </c>
      <c r="AW192" s="12" t="s">
        <v>29</v>
      </c>
      <c r="AX192" s="12" t="s">
        <v>73</v>
      </c>
      <c r="AY192" s="148" t="s">
        <v>153</v>
      </c>
    </row>
    <row r="193" spans="2:51" s="13" customFormat="1" ht="12">
      <c r="B193" s="153"/>
      <c r="D193" s="144" t="s">
        <v>183</v>
      </c>
      <c r="E193" s="154" t="s">
        <v>1</v>
      </c>
      <c r="F193" s="155" t="s">
        <v>184</v>
      </c>
      <c r="H193" s="156">
        <v>183.3</v>
      </c>
      <c r="L193" s="153"/>
      <c r="M193" s="157"/>
      <c r="T193" s="158"/>
      <c r="AT193" s="154" t="s">
        <v>183</v>
      </c>
      <c r="AU193" s="154" t="s">
        <v>82</v>
      </c>
      <c r="AV193" s="13" t="s">
        <v>160</v>
      </c>
      <c r="AW193" s="13" t="s">
        <v>29</v>
      </c>
      <c r="AX193" s="13" t="s">
        <v>80</v>
      </c>
      <c r="AY193" s="154" t="s">
        <v>153</v>
      </c>
    </row>
    <row r="194" spans="2:65" s="1" customFormat="1" ht="24.15" customHeight="1">
      <c r="B194" s="131"/>
      <c r="C194" s="132" t="s">
        <v>238</v>
      </c>
      <c r="D194" s="132" t="s">
        <v>155</v>
      </c>
      <c r="E194" s="133" t="s">
        <v>411</v>
      </c>
      <c r="F194" s="134" t="s">
        <v>412</v>
      </c>
      <c r="G194" s="135" t="s">
        <v>158</v>
      </c>
      <c r="H194" s="136">
        <v>183.3</v>
      </c>
      <c r="I194" s="137"/>
      <c r="J194" s="137">
        <f>H194*I194</f>
        <v>0</v>
      </c>
      <c r="K194" s="134" t="s">
        <v>159</v>
      </c>
      <c r="L194" s="28"/>
      <c r="M194" s="138" t="s">
        <v>1</v>
      </c>
      <c r="N194" s="139" t="s">
        <v>38</v>
      </c>
      <c r="O194" s="140">
        <v>0.486</v>
      </c>
      <c r="P194" s="140">
        <f>O194*H194</f>
        <v>89.0838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160</v>
      </c>
      <c r="AT194" s="142" t="s">
        <v>155</v>
      </c>
      <c r="AU194" s="142" t="s">
        <v>82</v>
      </c>
      <c r="AY194" s="16" t="s">
        <v>153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80</v>
      </c>
      <c r="BK194" s="143">
        <f>ROUND(I194*H194,2)</f>
        <v>0</v>
      </c>
      <c r="BL194" s="16" t="s">
        <v>160</v>
      </c>
      <c r="BM194" s="142" t="s">
        <v>413</v>
      </c>
    </row>
    <row r="195" spans="2:47" s="1" customFormat="1" ht="19.2">
      <c r="B195" s="28"/>
      <c r="D195" s="144" t="s">
        <v>162</v>
      </c>
      <c r="F195" s="145" t="s">
        <v>414</v>
      </c>
      <c r="L195" s="28"/>
      <c r="M195" s="146"/>
      <c r="T195" s="52"/>
      <c r="AT195" s="16" t="s">
        <v>162</v>
      </c>
      <c r="AU195" s="16" t="s">
        <v>82</v>
      </c>
    </row>
    <row r="196" spans="2:65" s="1" customFormat="1" ht="24.15" customHeight="1">
      <c r="B196" s="131"/>
      <c r="C196" s="132" t="s">
        <v>242</v>
      </c>
      <c r="D196" s="132" t="s">
        <v>155</v>
      </c>
      <c r="E196" s="133" t="s">
        <v>415</v>
      </c>
      <c r="F196" s="134" t="s">
        <v>416</v>
      </c>
      <c r="G196" s="135" t="s">
        <v>305</v>
      </c>
      <c r="H196" s="136">
        <v>1.199</v>
      </c>
      <c r="I196" s="137"/>
      <c r="J196" s="137">
        <f>H196*I196</f>
        <v>0</v>
      </c>
      <c r="K196" s="134" t="s">
        <v>159</v>
      </c>
      <c r="L196" s="28"/>
      <c r="M196" s="138" t="s">
        <v>1</v>
      </c>
      <c r="N196" s="139" t="s">
        <v>38</v>
      </c>
      <c r="O196" s="140">
        <v>34.981</v>
      </c>
      <c r="P196" s="140">
        <f>O196*H196</f>
        <v>41.942219</v>
      </c>
      <c r="Q196" s="140">
        <v>1.04359</v>
      </c>
      <c r="R196" s="140">
        <f>Q196*H196</f>
        <v>1.25126441</v>
      </c>
      <c r="S196" s="140">
        <v>0</v>
      </c>
      <c r="T196" s="141">
        <f>S196*H196</f>
        <v>0</v>
      </c>
      <c r="AR196" s="142" t="s">
        <v>160</v>
      </c>
      <c r="AT196" s="142" t="s">
        <v>155</v>
      </c>
      <c r="AU196" s="142" t="s">
        <v>82</v>
      </c>
      <c r="AY196" s="16" t="s">
        <v>153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80</v>
      </c>
      <c r="BK196" s="143">
        <f>ROUND(I196*H196,2)</f>
        <v>0</v>
      </c>
      <c r="BL196" s="16" t="s">
        <v>160</v>
      </c>
      <c r="BM196" s="142" t="s">
        <v>417</v>
      </c>
    </row>
    <row r="197" spans="2:47" s="1" customFormat="1" ht="19.2">
      <c r="B197" s="28"/>
      <c r="D197" s="144" t="s">
        <v>162</v>
      </c>
      <c r="F197" s="145" t="s">
        <v>418</v>
      </c>
      <c r="L197" s="28"/>
      <c r="M197" s="146"/>
      <c r="T197" s="52"/>
      <c r="AT197" s="16" t="s">
        <v>162</v>
      </c>
      <c r="AU197" s="16" t="s">
        <v>82</v>
      </c>
    </row>
    <row r="198" spans="2:51" s="12" customFormat="1" ht="12">
      <c r="B198" s="147"/>
      <c r="D198" s="144" t="s">
        <v>183</v>
      </c>
      <c r="E198" s="148" t="s">
        <v>1</v>
      </c>
      <c r="F198" s="149" t="s">
        <v>419</v>
      </c>
      <c r="H198" s="150">
        <v>0.367</v>
      </c>
      <c r="L198" s="147"/>
      <c r="M198" s="151"/>
      <c r="T198" s="152"/>
      <c r="AT198" s="148" t="s">
        <v>183</v>
      </c>
      <c r="AU198" s="148" t="s">
        <v>82</v>
      </c>
      <c r="AV198" s="12" t="s">
        <v>82</v>
      </c>
      <c r="AW198" s="12" t="s">
        <v>29</v>
      </c>
      <c r="AX198" s="12" t="s">
        <v>73</v>
      </c>
      <c r="AY198" s="148" t="s">
        <v>153</v>
      </c>
    </row>
    <row r="199" spans="2:51" s="12" customFormat="1" ht="12">
      <c r="B199" s="147"/>
      <c r="D199" s="144" t="s">
        <v>183</v>
      </c>
      <c r="E199" s="148" t="s">
        <v>1</v>
      </c>
      <c r="F199" s="149" t="s">
        <v>420</v>
      </c>
      <c r="H199" s="150">
        <v>0.325</v>
      </c>
      <c r="L199" s="147"/>
      <c r="M199" s="151"/>
      <c r="T199" s="152"/>
      <c r="AT199" s="148" t="s">
        <v>183</v>
      </c>
      <c r="AU199" s="148" t="s">
        <v>82</v>
      </c>
      <c r="AV199" s="12" t="s">
        <v>82</v>
      </c>
      <c r="AW199" s="12" t="s">
        <v>29</v>
      </c>
      <c r="AX199" s="12" t="s">
        <v>73</v>
      </c>
      <c r="AY199" s="148" t="s">
        <v>153</v>
      </c>
    </row>
    <row r="200" spans="2:51" s="12" customFormat="1" ht="12">
      <c r="B200" s="147"/>
      <c r="D200" s="144" t="s">
        <v>183</v>
      </c>
      <c r="E200" s="148" t="s">
        <v>1</v>
      </c>
      <c r="F200" s="149" t="s">
        <v>421</v>
      </c>
      <c r="H200" s="150">
        <v>0.168</v>
      </c>
      <c r="L200" s="147"/>
      <c r="M200" s="151"/>
      <c r="T200" s="152"/>
      <c r="AT200" s="148" t="s">
        <v>183</v>
      </c>
      <c r="AU200" s="148" t="s">
        <v>82</v>
      </c>
      <c r="AV200" s="12" t="s">
        <v>82</v>
      </c>
      <c r="AW200" s="12" t="s">
        <v>29</v>
      </c>
      <c r="AX200" s="12" t="s">
        <v>73</v>
      </c>
      <c r="AY200" s="148" t="s">
        <v>153</v>
      </c>
    </row>
    <row r="201" spans="2:51" s="12" customFormat="1" ht="12">
      <c r="B201" s="147"/>
      <c r="D201" s="144" t="s">
        <v>183</v>
      </c>
      <c r="E201" s="148" t="s">
        <v>1</v>
      </c>
      <c r="F201" s="149" t="s">
        <v>422</v>
      </c>
      <c r="H201" s="150">
        <v>0.339</v>
      </c>
      <c r="L201" s="147"/>
      <c r="M201" s="151"/>
      <c r="T201" s="152"/>
      <c r="AT201" s="148" t="s">
        <v>183</v>
      </c>
      <c r="AU201" s="148" t="s">
        <v>82</v>
      </c>
      <c r="AV201" s="12" t="s">
        <v>82</v>
      </c>
      <c r="AW201" s="12" t="s">
        <v>29</v>
      </c>
      <c r="AX201" s="12" t="s">
        <v>73</v>
      </c>
      <c r="AY201" s="148" t="s">
        <v>153</v>
      </c>
    </row>
    <row r="202" spans="2:51" s="13" customFormat="1" ht="12">
      <c r="B202" s="153"/>
      <c r="D202" s="144" t="s">
        <v>183</v>
      </c>
      <c r="E202" s="154" t="s">
        <v>1</v>
      </c>
      <c r="F202" s="155" t="s">
        <v>184</v>
      </c>
      <c r="H202" s="156">
        <v>1.199</v>
      </c>
      <c r="L202" s="153"/>
      <c r="M202" s="157"/>
      <c r="T202" s="158"/>
      <c r="AT202" s="154" t="s">
        <v>183</v>
      </c>
      <c r="AU202" s="154" t="s">
        <v>82</v>
      </c>
      <c r="AV202" s="13" t="s">
        <v>160</v>
      </c>
      <c r="AW202" s="13" t="s">
        <v>29</v>
      </c>
      <c r="AX202" s="13" t="s">
        <v>80</v>
      </c>
      <c r="AY202" s="154" t="s">
        <v>153</v>
      </c>
    </row>
    <row r="203" spans="2:63" s="11" customFormat="1" ht="22.8" customHeight="1">
      <c r="B203" s="120"/>
      <c r="D203" s="121" t="s">
        <v>72</v>
      </c>
      <c r="E203" s="129" t="s">
        <v>194</v>
      </c>
      <c r="F203" s="129" t="s">
        <v>276</v>
      </c>
      <c r="J203" s="130">
        <f>J204+J207+J210+J213</f>
        <v>0</v>
      </c>
      <c r="L203" s="120"/>
      <c r="M203" s="124"/>
      <c r="P203" s="125">
        <f>SUM(P204:P212)</f>
        <v>27.069</v>
      </c>
      <c r="R203" s="125">
        <f>SUM(R204:R212)</f>
        <v>0.047909099999999996</v>
      </c>
      <c r="T203" s="126">
        <f>SUM(T204:T212)</f>
        <v>0</v>
      </c>
      <c r="AR203" s="121" t="s">
        <v>80</v>
      </c>
      <c r="AT203" s="127" t="s">
        <v>72</v>
      </c>
      <c r="AU203" s="127" t="s">
        <v>80</v>
      </c>
      <c r="AY203" s="121" t="s">
        <v>153</v>
      </c>
      <c r="BK203" s="128">
        <f>SUM(BK204:BK212)</f>
        <v>0</v>
      </c>
    </row>
    <row r="204" spans="2:65" s="1" customFormat="1" ht="24.15" customHeight="1">
      <c r="B204" s="131"/>
      <c r="C204" s="132" t="s">
        <v>7</v>
      </c>
      <c r="D204" s="132" t="s">
        <v>155</v>
      </c>
      <c r="E204" s="133" t="s">
        <v>423</v>
      </c>
      <c r="F204" s="134" t="s">
        <v>424</v>
      </c>
      <c r="G204" s="135" t="s">
        <v>425</v>
      </c>
      <c r="H204" s="136">
        <v>5</v>
      </c>
      <c r="I204" s="137"/>
      <c r="J204" s="137">
        <f>H204*I204</f>
        <v>0</v>
      </c>
      <c r="K204" s="134" t="s">
        <v>159</v>
      </c>
      <c r="L204" s="28"/>
      <c r="M204" s="138" t="s">
        <v>1</v>
      </c>
      <c r="N204" s="139" t="s">
        <v>38</v>
      </c>
      <c r="O204" s="140">
        <v>5.391</v>
      </c>
      <c r="P204" s="140">
        <f>O204*H204</f>
        <v>26.955</v>
      </c>
      <c r="Q204" s="140">
        <v>0.00951</v>
      </c>
      <c r="R204" s="140">
        <f>Q204*H204</f>
        <v>0.047549999999999995</v>
      </c>
      <c r="S204" s="140">
        <v>0</v>
      </c>
      <c r="T204" s="141">
        <f>S204*H204</f>
        <v>0</v>
      </c>
      <c r="AR204" s="142" t="s">
        <v>160</v>
      </c>
      <c r="AT204" s="142" t="s">
        <v>155</v>
      </c>
      <c r="AU204" s="142" t="s">
        <v>82</v>
      </c>
      <c r="AY204" s="16" t="s">
        <v>153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80</v>
      </c>
      <c r="BK204" s="143">
        <f>ROUND(I204*H204,2)</f>
        <v>0</v>
      </c>
      <c r="BL204" s="16" t="s">
        <v>160</v>
      </c>
      <c r="BM204" s="142" t="s">
        <v>426</v>
      </c>
    </row>
    <row r="205" spans="2:47" s="1" customFormat="1" ht="19.2">
      <c r="B205" s="28"/>
      <c r="D205" s="144" t="s">
        <v>162</v>
      </c>
      <c r="F205" s="145" t="s">
        <v>427</v>
      </c>
      <c r="L205" s="28"/>
      <c r="M205" s="146"/>
      <c r="T205" s="52"/>
      <c r="AT205" s="16" t="s">
        <v>162</v>
      </c>
      <c r="AU205" s="16" t="s">
        <v>82</v>
      </c>
    </row>
    <row r="206" spans="2:47" s="1" customFormat="1" ht="19.2">
      <c r="B206" s="28"/>
      <c r="D206" s="144" t="s">
        <v>428</v>
      </c>
      <c r="F206" s="176" t="s">
        <v>429</v>
      </c>
      <c r="L206" s="28"/>
      <c r="M206" s="146"/>
      <c r="T206" s="52"/>
      <c r="AT206" s="16" t="s">
        <v>428</v>
      </c>
      <c r="AU206" s="16" t="s">
        <v>82</v>
      </c>
    </row>
    <row r="207" spans="2:65" s="1" customFormat="1" ht="16.5" customHeight="1">
      <c r="B207" s="131"/>
      <c r="C207" s="159" t="s">
        <v>247</v>
      </c>
      <c r="D207" s="159" t="s">
        <v>190</v>
      </c>
      <c r="E207" s="160" t="s">
        <v>430</v>
      </c>
      <c r="F207" s="161" t="s">
        <v>431</v>
      </c>
      <c r="G207" s="162" t="s">
        <v>205</v>
      </c>
      <c r="H207" s="163">
        <v>765.66</v>
      </c>
      <c r="I207" s="164"/>
      <c r="J207" s="137">
        <f>H207*I207</f>
        <v>0</v>
      </c>
      <c r="K207" s="161" t="s">
        <v>1</v>
      </c>
      <c r="L207" s="165"/>
      <c r="M207" s="166" t="s">
        <v>1</v>
      </c>
      <c r="N207" s="167" t="s">
        <v>38</v>
      </c>
      <c r="O207" s="140">
        <v>0</v>
      </c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42" t="s">
        <v>189</v>
      </c>
      <c r="AT207" s="142" t="s">
        <v>190</v>
      </c>
      <c r="AU207" s="142" t="s">
        <v>82</v>
      </c>
      <c r="AY207" s="16" t="s">
        <v>153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6" t="s">
        <v>80</v>
      </c>
      <c r="BK207" s="143">
        <f>ROUND(I207*H207,2)</f>
        <v>0</v>
      </c>
      <c r="BL207" s="16" t="s">
        <v>160</v>
      </c>
      <c r="BM207" s="142" t="s">
        <v>432</v>
      </c>
    </row>
    <row r="208" spans="2:47" s="1" customFormat="1" ht="12">
      <c r="B208" s="28"/>
      <c r="D208" s="144" t="s">
        <v>162</v>
      </c>
      <c r="F208" s="145" t="s">
        <v>431</v>
      </c>
      <c r="L208" s="28"/>
      <c r="M208" s="146"/>
      <c r="T208" s="52"/>
      <c r="AT208" s="16" t="s">
        <v>162</v>
      </c>
      <c r="AU208" s="16" t="s">
        <v>82</v>
      </c>
    </row>
    <row r="209" spans="2:47" s="1" customFormat="1" ht="19.2">
      <c r="B209" s="28"/>
      <c r="D209" s="144" t="s">
        <v>428</v>
      </c>
      <c r="F209" s="176" t="s">
        <v>433</v>
      </c>
      <c r="L209" s="28"/>
      <c r="M209" s="146"/>
      <c r="T209" s="52"/>
      <c r="AT209" s="16" t="s">
        <v>428</v>
      </c>
      <c r="AU209" s="16" t="s">
        <v>82</v>
      </c>
    </row>
    <row r="210" spans="2:65" s="1" customFormat="1" ht="33" customHeight="1">
      <c r="B210" s="131"/>
      <c r="C210" s="132" t="s">
        <v>251</v>
      </c>
      <c r="D210" s="132" t="s">
        <v>155</v>
      </c>
      <c r="E210" s="133" t="s">
        <v>434</v>
      </c>
      <c r="F210" s="134" t="s">
        <v>435</v>
      </c>
      <c r="G210" s="135" t="s">
        <v>158</v>
      </c>
      <c r="H210" s="136">
        <v>0.57</v>
      </c>
      <c r="I210" s="137"/>
      <c r="J210" s="137">
        <f>H210*I210</f>
        <v>0</v>
      </c>
      <c r="K210" s="134" t="s">
        <v>159</v>
      </c>
      <c r="L210" s="28"/>
      <c r="M210" s="138" t="s">
        <v>1</v>
      </c>
      <c r="N210" s="139" t="s">
        <v>38</v>
      </c>
      <c r="O210" s="140">
        <v>0.2</v>
      </c>
      <c r="P210" s="140">
        <f>O210*H210</f>
        <v>0.11399999999999999</v>
      </c>
      <c r="Q210" s="140">
        <v>0.00063</v>
      </c>
      <c r="R210" s="140">
        <f>Q210*H210</f>
        <v>0.0003591</v>
      </c>
      <c r="S210" s="140">
        <v>0</v>
      </c>
      <c r="T210" s="141">
        <f>S210*H210</f>
        <v>0</v>
      </c>
      <c r="AR210" s="142" t="s">
        <v>160</v>
      </c>
      <c r="AT210" s="142" t="s">
        <v>155</v>
      </c>
      <c r="AU210" s="142" t="s">
        <v>82</v>
      </c>
      <c r="AY210" s="16" t="s">
        <v>153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6" t="s">
        <v>80</v>
      </c>
      <c r="BK210" s="143">
        <f>ROUND(I210*H210,2)</f>
        <v>0</v>
      </c>
      <c r="BL210" s="16" t="s">
        <v>160</v>
      </c>
      <c r="BM210" s="142" t="s">
        <v>436</v>
      </c>
    </row>
    <row r="211" spans="2:47" s="1" customFormat="1" ht="28.8">
      <c r="B211" s="28"/>
      <c r="D211" s="144" t="s">
        <v>162</v>
      </c>
      <c r="F211" s="145" t="s">
        <v>437</v>
      </c>
      <c r="L211" s="28"/>
      <c r="M211" s="146"/>
      <c r="T211" s="52"/>
      <c r="AT211" s="16" t="s">
        <v>162</v>
      </c>
      <c r="AU211" s="16" t="s">
        <v>82</v>
      </c>
    </row>
    <row r="212" spans="2:51" s="12" customFormat="1" ht="12">
      <c r="B212" s="147"/>
      <c r="D212" s="144" t="s">
        <v>183</v>
      </c>
      <c r="E212" s="148" t="s">
        <v>1</v>
      </c>
      <c r="F212" s="149" t="s">
        <v>438</v>
      </c>
      <c r="H212" s="150">
        <v>0.57</v>
      </c>
      <c r="L212" s="147"/>
      <c r="M212" s="151"/>
      <c r="T212" s="152"/>
      <c r="AT212" s="148" t="s">
        <v>183</v>
      </c>
      <c r="AU212" s="148" t="s">
        <v>82</v>
      </c>
      <c r="AV212" s="12" t="s">
        <v>82</v>
      </c>
      <c r="AW212" s="12" t="s">
        <v>29</v>
      </c>
      <c r="AX212" s="12" t="s">
        <v>80</v>
      </c>
      <c r="AY212" s="148" t="s">
        <v>153</v>
      </c>
    </row>
    <row r="213" spans="2:51" s="12" customFormat="1" ht="22.8">
      <c r="B213" s="147"/>
      <c r="C213" s="132">
        <v>24</v>
      </c>
      <c r="D213" s="184" t="s">
        <v>155</v>
      </c>
      <c r="E213" s="185" t="s">
        <v>1116</v>
      </c>
      <c r="F213" s="186" t="s">
        <v>1117</v>
      </c>
      <c r="G213" s="187" t="s">
        <v>181</v>
      </c>
      <c r="H213" s="188">
        <v>32.04</v>
      </c>
      <c r="I213" s="137"/>
      <c r="J213" s="137">
        <f>H213*I213</f>
        <v>0</v>
      </c>
      <c r="K213" s="134" t="s">
        <v>159</v>
      </c>
      <c r="L213" s="147"/>
      <c r="M213" s="151"/>
      <c r="T213" s="152"/>
      <c r="AT213" s="148"/>
      <c r="AU213" s="148"/>
      <c r="AY213" s="148"/>
    </row>
    <row r="214" spans="2:51" s="12" customFormat="1" ht="19.2">
      <c r="B214" s="147"/>
      <c r="C214" s="1"/>
      <c r="D214" s="144"/>
      <c r="E214" s="1"/>
      <c r="F214" s="145" t="s">
        <v>1118</v>
      </c>
      <c r="G214" s="1"/>
      <c r="H214" s="1"/>
      <c r="I214" s="1"/>
      <c r="J214" s="1"/>
      <c r="K214" s="1"/>
      <c r="L214" s="147"/>
      <c r="M214" s="151"/>
      <c r="T214" s="152"/>
      <c r="AT214" s="148"/>
      <c r="AU214" s="148"/>
      <c r="AY214" s="148"/>
    </row>
    <row r="215" spans="2:51" s="12" customFormat="1" ht="12">
      <c r="B215" s="147"/>
      <c r="C215" s="1"/>
      <c r="D215" s="144"/>
      <c r="E215" s="1"/>
      <c r="F215" s="149" t="s">
        <v>1119</v>
      </c>
      <c r="H215" s="150"/>
      <c r="I215" s="1"/>
      <c r="J215" s="1"/>
      <c r="K215" s="1"/>
      <c r="L215" s="147"/>
      <c r="M215" s="151"/>
      <c r="T215" s="152"/>
      <c r="AT215" s="148"/>
      <c r="AU215" s="148"/>
      <c r="AY215" s="148"/>
    </row>
    <row r="216" spans="2:51" s="12" customFormat="1" ht="12">
      <c r="B216" s="147"/>
      <c r="D216" s="144"/>
      <c r="E216" s="148"/>
      <c r="F216" s="149"/>
      <c r="H216" s="150"/>
      <c r="L216" s="147"/>
      <c r="M216" s="151"/>
      <c r="T216" s="152"/>
      <c r="AT216" s="148"/>
      <c r="AU216" s="148"/>
      <c r="AY216" s="148"/>
    </row>
    <row r="217" spans="2:63" s="11" customFormat="1" ht="22.8" customHeight="1">
      <c r="B217" s="120"/>
      <c r="D217" s="121" t="s">
        <v>72</v>
      </c>
      <c r="E217" s="129" t="s">
        <v>319</v>
      </c>
      <c r="F217" s="129" t="s">
        <v>320</v>
      </c>
      <c r="J217" s="130">
        <f>J218</f>
        <v>0</v>
      </c>
      <c r="L217" s="120"/>
      <c r="M217" s="124"/>
      <c r="P217" s="125">
        <f>SUM(P218:P219)</f>
        <v>1241.4666</v>
      </c>
      <c r="R217" s="125">
        <f>SUM(R218:R219)</f>
        <v>0</v>
      </c>
      <c r="T217" s="126">
        <f>SUM(T218:T219)</f>
        <v>0</v>
      </c>
      <c r="AR217" s="121" t="s">
        <v>80</v>
      </c>
      <c r="AT217" s="127" t="s">
        <v>72</v>
      </c>
      <c r="AU217" s="127" t="s">
        <v>80</v>
      </c>
      <c r="AY217" s="121" t="s">
        <v>153</v>
      </c>
      <c r="BK217" s="128">
        <f>SUM(BK218:BK219)</f>
        <v>0</v>
      </c>
    </row>
    <row r="218" spans="2:65" s="1" customFormat="1" ht="24.15" customHeight="1">
      <c r="B218" s="131"/>
      <c r="C218" s="132">
        <v>25</v>
      </c>
      <c r="D218" s="132" t="s">
        <v>155</v>
      </c>
      <c r="E218" s="133" t="s">
        <v>439</v>
      </c>
      <c r="F218" s="134" t="s">
        <v>440</v>
      </c>
      <c r="G218" s="135" t="s">
        <v>305</v>
      </c>
      <c r="H218" s="136">
        <v>226.545</v>
      </c>
      <c r="I218" s="137"/>
      <c r="J218" s="137">
        <f>H218*I218</f>
        <v>0</v>
      </c>
      <c r="K218" s="134" t="s">
        <v>159</v>
      </c>
      <c r="L218" s="28"/>
      <c r="M218" s="138" t="s">
        <v>1</v>
      </c>
      <c r="N218" s="139" t="s">
        <v>38</v>
      </c>
      <c r="O218" s="140">
        <v>5.48</v>
      </c>
      <c r="P218" s="140">
        <f>O218*H218</f>
        <v>1241.4666</v>
      </c>
      <c r="Q218" s="140">
        <v>0</v>
      </c>
      <c r="R218" s="140">
        <f>Q218*H218</f>
        <v>0</v>
      </c>
      <c r="S218" s="140">
        <v>0</v>
      </c>
      <c r="T218" s="141">
        <f>S218*H218</f>
        <v>0</v>
      </c>
      <c r="AR218" s="142" t="s">
        <v>160</v>
      </c>
      <c r="AT218" s="142" t="s">
        <v>155</v>
      </c>
      <c r="AU218" s="142" t="s">
        <v>82</v>
      </c>
      <c r="AY218" s="16" t="s">
        <v>153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6" t="s">
        <v>80</v>
      </c>
      <c r="BK218" s="143">
        <f>ROUND(I218*H218,2)</f>
        <v>0</v>
      </c>
      <c r="BL218" s="16" t="s">
        <v>160</v>
      </c>
      <c r="BM218" s="142" t="s">
        <v>441</v>
      </c>
    </row>
    <row r="219" spans="2:47" s="1" customFormat="1" ht="28.8">
      <c r="B219" s="28"/>
      <c r="D219" s="144" t="s">
        <v>162</v>
      </c>
      <c r="F219" s="145" t="s">
        <v>442</v>
      </c>
      <c r="L219" s="28"/>
      <c r="M219" s="146"/>
      <c r="T219" s="52"/>
      <c r="AT219" s="16" t="s">
        <v>162</v>
      </c>
      <c r="AU219" s="16" t="s">
        <v>82</v>
      </c>
    </row>
    <row r="220" spans="2:63" s="11" customFormat="1" ht="25.95" customHeight="1">
      <c r="B220" s="120"/>
      <c r="D220" s="121" t="s">
        <v>72</v>
      </c>
      <c r="E220" s="122" t="s">
        <v>443</v>
      </c>
      <c r="F220" s="122" t="s">
        <v>444</v>
      </c>
      <c r="J220" s="123">
        <f>J221+J227+J234+J242+J251</f>
        <v>0</v>
      </c>
      <c r="L220" s="120"/>
      <c r="M220" s="124"/>
      <c r="P220" s="125">
        <f>P221+P227+P234+P242</f>
        <v>105.688948</v>
      </c>
      <c r="R220" s="125">
        <f>R221+R227+R234+R242</f>
        <v>7.979035</v>
      </c>
      <c r="T220" s="126">
        <f>T221+T227+T234+T242</f>
        <v>0</v>
      </c>
      <c r="AR220" s="121" t="s">
        <v>82</v>
      </c>
      <c r="AT220" s="127" t="s">
        <v>72</v>
      </c>
      <c r="AU220" s="127" t="s">
        <v>73</v>
      </c>
      <c r="AY220" s="121" t="s">
        <v>153</v>
      </c>
      <c r="BK220" s="128">
        <f>BK221+BK227+BK234+BK242</f>
        <v>0</v>
      </c>
    </row>
    <row r="221" spans="2:63" s="11" customFormat="1" ht="22.8" customHeight="1">
      <c r="B221" s="120"/>
      <c r="D221" s="121" t="s">
        <v>72</v>
      </c>
      <c r="E221" s="129" t="s">
        <v>445</v>
      </c>
      <c r="F221" s="129" t="s">
        <v>446</v>
      </c>
      <c r="J221" s="130">
        <f>J222+J225</f>
        <v>0</v>
      </c>
      <c r="L221" s="120"/>
      <c r="M221" s="124"/>
      <c r="P221" s="125">
        <f>SUM(P222:P226)</f>
        <v>13.924754</v>
      </c>
      <c r="R221" s="125">
        <f>SUM(R222:R226)</f>
        <v>0.0621</v>
      </c>
      <c r="T221" s="126">
        <f>SUM(T222:T226)</f>
        <v>0</v>
      </c>
      <c r="AR221" s="121" t="s">
        <v>82</v>
      </c>
      <c r="AT221" s="127" t="s">
        <v>72</v>
      </c>
      <c r="AU221" s="127" t="s">
        <v>80</v>
      </c>
      <c r="AY221" s="121" t="s">
        <v>153</v>
      </c>
      <c r="BK221" s="128">
        <f>SUM(BK222:BK226)</f>
        <v>0</v>
      </c>
    </row>
    <row r="222" spans="2:65" s="1" customFormat="1" ht="33" customHeight="1">
      <c r="B222" s="131"/>
      <c r="C222" s="132">
        <v>26</v>
      </c>
      <c r="D222" s="132" t="s">
        <v>155</v>
      </c>
      <c r="E222" s="133" t="s">
        <v>447</v>
      </c>
      <c r="F222" s="134" t="s">
        <v>448</v>
      </c>
      <c r="G222" s="135" t="s">
        <v>158</v>
      </c>
      <c r="H222" s="136">
        <v>82.8</v>
      </c>
      <c r="I222" s="137"/>
      <c r="J222" s="137">
        <f>H222*I222</f>
        <v>0</v>
      </c>
      <c r="K222" s="134" t="s">
        <v>159</v>
      </c>
      <c r="L222" s="28"/>
      <c r="M222" s="138" t="s">
        <v>1</v>
      </c>
      <c r="N222" s="139" t="s">
        <v>38</v>
      </c>
      <c r="O222" s="140">
        <v>0.167</v>
      </c>
      <c r="P222" s="140">
        <f>O222*H222</f>
        <v>13.8276</v>
      </c>
      <c r="Q222" s="140">
        <v>0.00075</v>
      </c>
      <c r="R222" s="140">
        <f>Q222*H222</f>
        <v>0.0621</v>
      </c>
      <c r="S222" s="140">
        <v>0</v>
      </c>
      <c r="T222" s="141">
        <f>S222*H222</f>
        <v>0</v>
      </c>
      <c r="AR222" s="142" t="s">
        <v>226</v>
      </c>
      <c r="AT222" s="142" t="s">
        <v>155</v>
      </c>
      <c r="AU222" s="142" t="s">
        <v>82</v>
      </c>
      <c r="AY222" s="16" t="s">
        <v>153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80</v>
      </c>
      <c r="BK222" s="143">
        <f>ROUND(I222*H222,2)</f>
        <v>0</v>
      </c>
      <c r="BL222" s="16" t="s">
        <v>226</v>
      </c>
      <c r="BM222" s="142" t="s">
        <v>449</v>
      </c>
    </row>
    <row r="223" spans="2:47" s="1" customFormat="1" ht="38.4">
      <c r="B223" s="28"/>
      <c r="D223" s="144" t="s">
        <v>162</v>
      </c>
      <c r="F223" s="145" t="s">
        <v>450</v>
      </c>
      <c r="L223" s="28"/>
      <c r="M223" s="146"/>
      <c r="T223" s="52"/>
      <c r="AT223" s="16" t="s">
        <v>162</v>
      </c>
      <c r="AU223" s="16" t="s">
        <v>82</v>
      </c>
    </row>
    <row r="224" spans="2:51" s="12" customFormat="1" ht="12">
      <c r="B224" s="147"/>
      <c r="D224" s="144" t="s">
        <v>183</v>
      </c>
      <c r="E224" s="148" t="s">
        <v>1</v>
      </c>
      <c r="F224" s="149" t="s">
        <v>451</v>
      </c>
      <c r="H224" s="150">
        <v>82.8</v>
      </c>
      <c r="L224" s="147"/>
      <c r="M224" s="151"/>
      <c r="T224" s="152"/>
      <c r="AT224" s="148" t="s">
        <v>183</v>
      </c>
      <c r="AU224" s="148" t="s">
        <v>82</v>
      </c>
      <c r="AV224" s="12" t="s">
        <v>82</v>
      </c>
      <c r="AW224" s="12" t="s">
        <v>29</v>
      </c>
      <c r="AX224" s="12" t="s">
        <v>80</v>
      </c>
      <c r="AY224" s="148" t="s">
        <v>153</v>
      </c>
    </row>
    <row r="225" spans="2:65" s="1" customFormat="1" ht="24.15" customHeight="1">
      <c r="B225" s="131"/>
      <c r="C225" s="132">
        <v>27</v>
      </c>
      <c r="D225" s="132" t="s">
        <v>155</v>
      </c>
      <c r="E225" s="133" t="s">
        <v>452</v>
      </c>
      <c r="F225" s="134" t="s">
        <v>453</v>
      </c>
      <c r="G225" s="135" t="s">
        <v>305</v>
      </c>
      <c r="H225" s="136">
        <v>0.062</v>
      </c>
      <c r="I225" s="137"/>
      <c r="J225" s="137">
        <f>H225*I225</f>
        <v>0</v>
      </c>
      <c r="K225" s="134" t="s">
        <v>159</v>
      </c>
      <c r="L225" s="28"/>
      <c r="M225" s="138" t="s">
        <v>1</v>
      </c>
      <c r="N225" s="139" t="s">
        <v>38</v>
      </c>
      <c r="O225" s="140">
        <v>1.567</v>
      </c>
      <c r="P225" s="140">
        <f>O225*H225</f>
        <v>0.09715399999999999</v>
      </c>
      <c r="Q225" s="140">
        <v>0</v>
      </c>
      <c r="R225" s="140">
        <f>Q225*H225</f>
        <v>0</v>
      </c>
      <c r="S225" s="140">
        <v>0</v>
      </c>
      <c r="T225" s="141">
        <f>S225*H225</f>
        <v>0</v>
      </c>
      <c r="AR225" s="142" t="s">
        <v>226</v>
      </c>
      <c r="AT225" s="142" t="s">
        <v>155</v>
      </c>
      <c r="AU225" s="142" t="s">
        <v>82</v>
      </c>
      <c r="AY225" s="16" t="s">
        <v>153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6" t="s">
        <v>80</v>
      </c>
      <c r="BK225" s="143">
        <f>ROUND(I225*H225,2)</f>
        <v>0</v>
      </c>
      <c r="BL225" s="16" t="s">
        <v>226</v>
      </c>
      <c r="BM225" s="142" t="s">
        <v>454</v>
      </c>
    </row>
    <row r="226" spans="2:47" s="1" customFormat="1" ht="28.8">
      <c r="B226" s="28"/>
      <c r="D226" s="144" t="s">
        <v>162</v>
      </c>
      <c r="F226" s="145" t="s">
        <v>455</v>
      </c>
      <c r="L226" s="28"/>
      <c r="M226" s="146"/>
      <c r="T226" s="52"/>
      <c r="AT226" s="16" t="s">
        <v>162</v>
      </c>
      <c r="AU226" s="16" t="s">
        <v>82</v>
      </c>
    </row>
    <row r="227" spans="2:63" s="11" customFormat="1" ht="22.8" customHeight="1">
      <c r="B227" s="120"/>
      <c r="D227" s="121" t="s">
        <v>72</v>
      </c>
      <c r="E227" s="129" t="s">
        <v>456</v>
      </c>
      <c r="F227" s="129" t="s">
        <v>457</v>
      </c>
      <c r="J227" s="130">
        <f>J228+J231</f>
        <v>0</v>
      </c>
      <c r="L227" s="120"/>
      <c r="M227" s="124"/>
      <c r="P227" s="125">
        <f>SUM(P228:P233)</f>
        <v>0.14159999999999998</v>
      </c>
      <c r="R227" s="125">
        <f>SUM(R228:R233)</f>
        <v>0.000315</v>
      </c>
      <c r="T227" s="126">
        <f>SUM(T228:T233)</f>
        <v>0</v>
      </c>
      <c r="AR227" s="121" t="s">
        <v>82</v>
      </c>
      <c r="AT227" s="127" t="s">
        <v>72</v>
      </c>
      <c r="AU227" s="127" t="s">
        <v>80</v>
      </c>
      <c r="AY227" s="121" t="s">
        <v>153</v>
      </c>
      <c r="BK227" s="128">
        <f>SUM(BK228:BK233)</f>
        <v>0</v>
      </c>
    </row>
    <row r="228" spans="2:65" s="1" customFormat="1" ht="24.15" customHeight="1">
      <c r="B228" s="131"/>
      <c r="C228" s="132">
        <v>28</v>
      </c>
      <c r="D228" s="132" t="s">
        <v>155</v>
      </c>
      <c r="E228" s="133" t="s">
        <v>458</v>
      </c>
      <c r="F228" s="134" t="s">
        <v>459</v>
      </c>
      <c r="G228" s="135" t="s">
        <v>176</v>
      </c>
      <c r="H228" s="136">
        <v>1.2</v>
      </c>
      <c r="I228" s="137"/>
      <c r="J228" s="137">
        <f>H228*I228</f>
        <v>0</v>
      </c>
      <c r="K228" s="134" t="s">
        <v>159</v>
      </c>
      <c r="L228" s="28"/>
      <c r="M228" s="138" t="s">
        <v>1</v>
      </c>
      <c r="N228" s="139" t="s">
        <v>38</v>
      </c>
      <c r="O228" s="140">
        <v>0.118</v>
      </c>
      <c r="P228" s="140">
        <f>O228*H228</f>
        <v>0.14159999999999998</v>
      </c>
      <c r="Q228" s="140">
        <v>0</v>
      </c>
      <c r="R228" s="140">
        <f>Q228*H228</f>
        <v>0</v>
      </c>
      <c r="S228" s="140">
        <v>0</v>
      </c>
      <c r="T228" s="141">
        <f>S228*H228</f>
        <v>0</v>
      </c>
      <c r="AR228" s="142" t="s">
        <v>226</v>
      </c>
      <c r="AT228" s="142" t="s">
        <v>155</v>
      </c>
      <c r="AU228" s="142" t="s">
        <v>82</v>
      </c>
      <c r="AY228" s="16" t="s">
        <v>153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6" t="s">
        <v>80</v>
      </c>
      <c r="BK228" s="143">
        <f>ROUND(I228*H228,2)</f>
        <v>0</v>
      </c>
      <c r="BL228" s="16" t="s">
        <v>226</v>
      </c>
      <c r="BM228" s="142" t="s">
        <v>460</v>
      </c>
    </row>
    <row r="229" spans="2:47" s="1" customFormat="1" ht="28.8">
      <c r="B229" s="28"/>
      <c r="D229" s="144" t="s">
        <v>162</v>
      </c>
      <c r="F229" s="145" t="s">
        <v>461</v>
      </c>
      <c r="L229" s="28"/>
      <c r="M229" s="146"/>
      <c r="T229" s="52"/>
      <c r="AT229" s="16" t="s">
        <v>162</v>
      </c>
      <c r="AU229" s="16" t="s">
        <v>82</v>
      </c>
    </row>
    <row r="230" spans="2:51" s="12" customFormat="1" ht="12">
      <c r="B230" s="147"/>
      <c r="D230" s="144" t="s">
        <v>183</v>
      </c>
      <c r="E230" s="148" t="s">
        <v>1</v>
      </c>
      <c r="F230" s="149" t="s">
        <v>462</v>
      </c>
      <c r="H230" s="150">
        <v>1.2</v>
      </c>
      <c r="L230" s="147"/>
      <c r="M230" s="151"/>
      <c r="T230" s="152"/>
      <c r="AT230" s="148" t="s">
        <v>183</v>
      </c>
      <c r="AU230" s="148" t="s">
        <v>82</v>
      </c>
      <c r="AV230" s="12" t="s">
        <v>82</v>
      </c>
      <c r="AW230" s="12" t="s">
        <v>29</v>
      </c>
      <c r="AX230" s="12" t="s">
        <v>80</v>
      </c>
      <c r="AY230" s="148" t="s">
        <v>153</v>
      </c>
    </row>
    <row r="231" spans="2:65" s="1" customFormat="1" ht="16.5" customHeight="1">
      <c r="B231" s="131"/>
      <c r="C231" s="159">
        <v>29</v>
      </c>
      <c r="D231" s="159" t="s">
        <v>190</v>
      </c>
      <c r="E231" s="160" t="s">
        <v>463</v>
      </c>
      <c r="F231" s="161" t="s">
        <v>464</v>
      </c>
      <c r="G231" s="162" t="s">
        <v>176</v>
      </c>
      <c r="H231" s="163">
        <v>1.26</v>
      </c>
      <c r="I231" s="164"/>
      <c r="J231" s="137">
        <f>H231*I231</f>
        <v>0</v>
      </c>
      <c r="K231" s="161" t="s">
        <v>159</v>
      </c>
      <c r="L231" s="165"/>
      <c r="M231" s="166" t="s">
        <v>1</v>
      </c>
      <c r="N231" s="167" t="s">
        <v>38</v>
      </c>
      <c r="O231" s="140">
        <v>0</v>
      </c>
      <c r="P231" s="140">
        <f>O231*H231</f>
        <v>0</v>
      </c>
      <c r="Q231" s="140">
        <v>0.00025</v>
      </c>
      <c r="R231" s="140">
        <f>Q231*H231</f>
        <v>0.000315</v>
      </c>
      <c r="S231" s="140">
        <v>0</v>
      </c>
      <c r="T231" s="141">
        <f>S231*H231</f>
        <v>0</v>
      </c>
      <c r="AR231" s="142" t="s">
        <v>288</v>
      </c>
      <c r="AT231" s="142" t="s">
        <v>190</v>
      </c>
      <c r="AU231" s="142" t="s">
        <v>82</v>
      </c>
      <c r="AY231" s="16" t="s">
        <v>153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80</v>
      </c>
      <c r="BK231" s="143">
        <f>ROUND(I231*H231,2)</f>
        <v>0</v>
      </c>
      <c r="BL231" s="16" t="s">
        <v>226</v>
      </c>
      <c r="BM231" s="142" t="s">
        <v>465</v>
      </c>
    </row>
    <row r="232" spans="2:47" s="1" customFormat="1" ht="12">
      <c r="B232" s="28"/>
      <c r="D232" s="144" t="s">
        <v>162</v>
      </c>
      <c r="F232" s="145" t="s">
        <v>464</v>
      </c>
      <c r="L232" s="28"/>
      <c r="M232" s="146"/>
      <c r="T232" s="52"/>
      <c r="AT232" s="16" t="s">
        <v>162</v>
      </c>
      <c r="AU232" s="16" t="s">
        <v>82</v>
      </c>
    </row>
    <row r="233" spans="2:51" s="12" customFormat="1" ht="12">
      <c r="B233" s="147"/>
      <c r="D233" s="144" t="s">
        <v>183</v>
      </c>
      <c r="F233" s="149" t="s">
        <v>466</v>
      </c>
      <c r="H233" s="150">
        <v>1.26</v>
      </c>
      <c r="L233" s="147"/>
      <c r="M233" s="151"/>
      <c r="T233" s="152"/>
      <c r="AT233" s="148" t="s">
        <v>183</v>
      </c>
      <c r="AU233" s="148" t="s">
        <v>82</v>
      </c>
      <c r="AV233" s="12" t="s">
        <v>82</v>
      </c>
      <c r="AW233" s="12" t="s">
        <v>3</v>
      </c>
      <c r="AX233" s="12" t="s">
        <v>80</v>
      </c>
      <c r="AY233" s="148" t="s">
        <v>153</v>
      </c>
    </row>
    <row r="234" spans="2:63" s="11" customFormat="1" ht="22.8" customHeight="1">
      <c r="B234" s="120"/>
      <c r="D234" s="121" t="s">
        <v>72</v>
      </c>
      <c r="E234" s="129" t="s">
        <v>467</v>
      </c>
      <c r="F234" s="129" t="s">
        <v>468</v>
      </c>
      <c r="J234" s="130">
        <f>J235+J237+J240</f>
        <v>0</v>
      </c>
      <c r="L234" s="120"/>
      <c r="M234" s="124"/>
      <c r="P234" s="125">
        <f>SUM(P235:P241)</f>
        <v>31.807314</v>
      </c>
      <c r="R234" s="125">
        <f>SUM(R235:R241)</f>
        <v>1.58237</v>
      </c>
      <c r="T234" s="126">
        <f>SUM(T235:T241)</f>
        <v>0</v>
      </c>
      <c r="AR234" s="121" t="s">
        <v>82</v>
      </c>
      <c r="AT234" s="127" t="s">
        <v>72</v>
      </c>
      <c r="AU234" s="127" t="s">
        <v>80</v>
      </c>
      <c r="AY234" s="121" t="s">
        <v>153</v>
      </c>
      <c r="BK234" s="128">
        <f>SUM(BK235:BK241)</f>
        <v>0</v>
      </c>
    </row>
    <row r="235" spans="2:65" s="1" customFormat="1" ht="24.15" customHeight="1">
      <c r="B235" s="131"/>
      <c r="C235" s="132">
        <v>30</v>
      </c>
      <c r="D235" s="132" t="s">
        <v>155</v>
      </c>
      <c r="E235" s="133" t="s">
        <v>469</v>
      </c>
      <c r="F235" s="134" t="s">
        <v>470</v>
      </c>
      <c r="G235" s="135" t="s">
        <v>176</v>
      </c>
      <c r="H235" s="136">
        <v>39.5</v>
      </c>
      <c r="I235" s="137"/>
      <c r="J235" s="137">
        <f>H235*I235</f>
        <v>0</v>
      </c>
      <c r="K235" s="134" t="s">
        <v>159</v>
      </c>
      <c r="L235" s="28"/>
      <c r="M235" s="138" t="s">
        <v>1</v>
      </c>
      <c r="N235" s="139" t="s">
        <v>38</v>
      </c>
      <c r="O235" s="140">
        <v>0.672</v>
      </c>
      <c r="P235" s="140">
        <f>O235*H235</f>
        <v>26.544</v>
      </c>
      <c r="Q235" s="140">
        <v>6E-05</v>
      </c>
      <c r="R235" s="140">
        <f>Q235*H235</f>
        <v>0.00237</v>
      </c>
      <c r="S235" s="140">
        <v>0</v>
      </c>
      <c r="T235" s="141">
        <f>S235*H235</f>
        <v>0</v>
      </c>
      <c r="AR235" s="142" t="s">
        <v>226</v>
      </c>
      <c r="AT235" s="142" t="s">
        <v>155</v>
      </c>
      <c r="AU235" s="142" t="s">
        <v>82</v>
      </c>
      <c r="AY235" s="16" t="s">
        <v>153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80</v>
      </c>
      <c r="BK235" s="143">
        <f>ROUND(I235*H235,2)</f>
        <v>0</v>
      </c>
      <c r="BL235" s="16" t="s">
        <v>226</v>
      </c>
      <c r="BM235" s="142" t="s">
        <v>471</v>
      </c>
    </row>
    <row r="236" spans="2:47" s="1" customFormat="1" ht="19.2">
      <c r="B236" s="28"/>
      <c r="D236" s="144" t="s">
        <v>162</v>
      </c>
      <c r="F236" s="145" t="s">
        <v>472</v>
      </c>
      <c r="L236" s="28"/>
      <c r="M236" s="146"/>
      <c r="T236" s="52"/>
      <c r="AT236" s="16" t="s">
        <v>162</v>
      </c>
      <c r="AU236" s="16" t="s">
        <v>82</v>
      </c>
    </row>
    <row r="237" spans="2:65" s="1" customFormat="1" ht="16.5" customHeight="1">
      <c r="B237" s="131"/>
      <c r="C237" s="159">
        <v>31</v>
      </c>
      <c r="D237" s="159" t="s">
        <v>190</v>
      </c>
      <c r="E237" s="160" t="s">
        <v>473</v>
      </c>
      <c r="F237" s="161" t="s">
        <v>474</v>
      </c>
      <c r="G237" s="162" t="s">
        <v>176</v>
      </c>
      <c r="H237" s="163">
        <v>39.5</v>
      </c>
      <c r="I237" s="164"/>
      <c r="J237" s="137">
        <f>H237*I237</f>
        <v>0</v>
      </c>
      <c r="K237" s="161" t="s">
        <v>1</v>
      </c>
      <c r="L237" s="165"/>
      <c r="M237" s="166" t="s">
        <v>1</v>
      </c>
      <c r="N237" s="167" t="s">
        <v>38</v>
      </c>
      <c r="O237" s="140">
        <v>0</v>
      </c>
      <c r="P237" s="140">
        <f>O237*H237</f>
        <v>0</v>
      </c>
      <c r="Q237" s="140">
        <v>0.04</v>
      </c>
      <c r="R237" s="140">
        <f>Q237*H237</f>
        <v>1.58</v>
      </c>
      <c r="S237" s="140">
        <v>0</v>
      </c>
      <c r="T237" s="141">
        <f>S237*H237</f>
        <v>0</v>
      </c>
      <c r="AR237" s="142" t="s">
        <v>288</v>
      </c>
      <c r="AT237" s="142" t="s">
        <v>190</v>
      </c>
      <c r="AU237" s="142" t="s">
        <v>82</v>
      </c>
      <c r="AY237" s="16" t="s">
        <v>153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80</v>
      </c>
      <c r="BK237" s="143">
        <f>ROUND(I237*H237,2)</f>
        <v>0</v>
      </c>
      <c r="BL237" s="16" t="s">
        <v>226</v>
      </c>
      <c r="BM237" s="142" t="s">
        <v>475</v>
      </c>
    </row>
    <row r="238" spans="2:47" s="1" customFormat="1" ht="12">
      <c r="B238" s="28"/>
      <c r="D238" s="144" t="s">
        <v>162</v>
      </c>
      <c r="F238" s="145" t="s">
        <v>474</v>
      </c>
      <c r="L238" s="28"/>
      <c r="M238" s="146"/>
      <c r="T238" s="52"/>
      <c r="AT238" s="16" t="s">
        <v>162</v>
      </c>
      <c r="AU238" s="16" t="s">
        <v>82</v>
      </c>
    </row>
    <row r="239" spans="2:47" s="1" customFormat="1" ht="19.2">
      <c r="B239" s="28"/>
      <c r="D239" s="144" t="s">
        <v>428</v>
      </c>
      <c r="F239" s="176" t="s">
        <v>476</v>
      </c>
      <c r="L239" s="28"/>
      <c r="M239" s="146"/>
      <c r="T239" s="52"/>
      <c r="AT239" s="16" t="s">
        <v>428</v>
      </c>
      <c r="AU239" s="16" t="s">
        <v>82</v>
      </c>
    </row>
    <row r="240" spans="2:65" s="1" customFormat="1" ht="24.15" customHeight="1">
      <c r="B240" s="131"/>
      <c r="C240" s="132">
        <v>32</v>
      </c>
      <c r="D240" s="132" t="s">
        <v>155</v>
      </c>
      <c r="E240" s="133" t="s">
        <v>477</v>
      </c>
      <c r="F240" s="134" t="s">
        <v>478</v>
      </c>
      <c r="G240" s="135" t="s">
        <v>305</v>
      </c>
      <c r="H240" s="136">
        <v>1.582</v>
      </c>
      <c r="I240" s="137"/>
      <c r="J240" s="137">
        <f>H240*I240</f>
        <v>0</v>
      </c>
      <c r="K240" s="134" t="s">
        <v>159</v>
      </c>
      <c r="L240" s="28"/>
      <c r="M240" s="138" t="s">
        <v>1</v>
      </c>
      <c r="N240" s="139" t="s">
        <v>38</v>
      </c>
      <c r="O240" s="140">
        <v>3.327</v>
      </c>
      <c r="P240" s="140">
        <f>O240*H240</f>
        <v>5.263314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226</v>
      </c>
      <c r="AT240" s="142" t="s">
        <v>155</v>
      </c>
      <c r="AU240" s="142" t="s">
        <v>82</v>
      </c>
      <c r="AY240" s="16" t="s">
        <v>153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6" t="s">
        <v>80</v>
      </c>
      <c r="BK240" s="143">
        <f>ROUND(I240*H240,2)</f>
        <v>0</v>
      </c>
      <c r="BL240" s="16" t="s">
        <v>226</v>
      </c>
      <c r="BM240" s="142" t="s">
        <v>479</v>
      </c>
    </row>
    <row r="241" spans="2:47" s="1" customFormat="1" ht="28.8">
      <c r="B241" s="28"/>
      <c r="D241" s="144" t="s">
        <v>162</v>
      </c>
      <c r="F241" s="145" t="s">
        <v>480</v>
      </c>
      <c r="L241" s="28"/>
      <c r="M241" s="146"/>
      <c r="T241" s="52"/>
      <c r="AT241" s="16" t="s">
        <v>162</v>
      </c>
      <c r="AU241" s="16" t="s">
        <v>82</v>
      </c>
    </row>
    <row r="242" spans="2:63" s="11" customFormat="1" ht="22.8" customHeight="1">
      <c r="B242" s="120"/>
      <c r="D242" s="121" t="s">
        <v>72</v>
      </c>
      <c r="E242" s="129" t="s">
        <v>481</v>
      </c>
      <c r="F242" s="129" t="s">
        <v>482</v>
      </c>
      <c r="J242" s="130">
        <f>J243+J246+J249</f>
        <v>0</v>
      </c>
      <c r="L242" s="120"/>
      <c r="M242" s="124"/>
      <c r="P242" s="125">
        <f>SUM(P243:P250)</f>
        <v>59.815279999999994</v>
      </c>
      <c r="R242" s="125">
        <f>SUM(R243:R250)</f>
        <v>6.33425</v>
      </c>
      <c r="T242" s="126">
        <f>SUM(T243:T250)</f>
        <v>0</v>
      </c>
      <c r="AR242" s="121" t="s">
        <v>82</v>
      </c>
      <c r="AT242" s="127" t="s">
        <v>72</v>
      </c>
      <c r="AU242" s="127" t="s">
        <v>80</v>
      </c>
      <c r="AY242" s="121" t="s">
        <v>153</v>
      </c>
      <c r="BK242" s="128">
        <f>SUM(BK243:BK250)</f>
        <v>0</v>
      </c>
    </row>
    <row r="243" spans="2:65" s="1" customFormat="1" ht="24.15" customHeight="1">
      <c r="B243" s="131"/>
      <c r="C243" s="132">
        <v>33</v>
      </c>
      <c r="D243" s="132" t="s">
        <v>155</v>
      </c>
      <c r="E243" s="133" t="s">
        <v>483</v>
      </c>
      <c r="F243" s="134" t="s">
        <v>484</v>
      </c>
      <c r="G243" s="135" t="s">
        <v>158</v>
      </c>
      <c r="H243" s="136">
        <v>32.5</v>
      </c>
      <c r="I243" s="137"/>
      <c r="J243" s="137">
        <f>H243*I243</f>
        <v>0</v>
      </c>
      <c r="K243" s="134" t="s">
        <v>159</v>
      </c>
      <c r="L243" s="28"/>
      <c r="M243" s="138" t="s">
        <v>1</v>
      </c>
      <c r="N243" s="139" t="s">
        <v>38</v>
      </c>
      <c r="O243" s="140">
        <v>1.515</v>
      </c>
      <c r="P243" s="140">
        <f>O243*H243</f>
        <v>49.2375</v>
      </c>
      <c r="Q243" s="140">
        <v>0.0453</v>
      </c>
      <c r="R243" s="140">
        <f>Q243*H243</f>
        <v>1.47225</v>
      </c>
      <c r="S243" s="140">
        <v>0</v>
      </c>
      <c r="T243" s="141">
        <f>S243*H243</f>
        <v>0</v>
      </c>
      <c r="AR243" s="142" t="s">
        <v>226</v>
      </c>
      <c r="AT243" s="142" t="s">
        <v>155</v>
      </c>
      <c r="AU243" s="142" t="s">
        <v>82</v>
      </c>
      <c r="AY243" s="16" t="s">
        <v>153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6" t="s">
        <v>80</v>
      </c>
      <c r="BK243" s="143">
        <f>ROUND(I243*H243,2)</f>
        <v>0</v>
      </c>
      <c r="BL243" s="16" t="s">
        <v>226</v>
      </c>
      <c r="BM243" s="142" t="s">
        <v>485</v>
      </c>
    </row>
    <row r="244" spans="2:47" s="1" customFormat="1" ht="28.8">
      <c r="B244" s="28"/>
      <c r="D244" s="144" t="s">
        <v>162</v>
      </c>
      <c r="F244" s="145" t="s">
        <v>486</v>
      </c>
      <c r="L244" s="28"/>
      <c r="M244" s="146"/>
      <c r="T244" s="52"/>
      <c r="AT244" s="16" t="s">
        <v>162</v>
      </c>
      <c r="AU244" s="16" t="s">
        <v>82</v>
      </c>
    </row>
    <row r="245" spans="2:51" s="12" customFormat="1" ht="12">
      <c r="B245" s="147"/>
      <c r="D245" s="144" t="s">
        <v>183</v>
      </c>
      <c r="E245" s="148" t="s">
        <v>1</v>
      </c>
      <c r="F245" s="149" t="s">
        <v>487</v>
      </c>
      <c r="H245" s="150">
        <v>32.5</v>
      </c>
      <c r="L245" s="147"/>
      <c r="M245" s="151"/>
      <c r="T245" s="152"/>
      <c r="AT245" s="148" t="s">
        <v>183</v>
      </c>
      <c r="AU245" s="148" t="s">
        <v>82</v>
      </c>
      <c r="AV245" s="12" t="s">
        <v>82</v>
      </c>
      <c r="AW245" s="12" t="s">
        <v>29</v>
      </c>
      <c r="AX245" s="12" t="s">
        <v>80</v>
      </c>
      <c r="AY245" s="148" t="s">
        <v>153</v>
      </c>
    </row>
    <row r="246" spans="2:65" s="1" customFormat="1" ht="21.75" customHeight="1">
      <c r="B246" s="131"/>
      <c r="C246" s="159">
        <v>34</v>
      </c>
      <c r="D246" s="159" t="s">
        <v>190</v>
      </c>
      <c r="E246" s="160" t="s">
        <v>488</v>
      </c>
      <c r="F246" s="161" t="s">
        <v>489</v>
      </c>
      <c r="G246" s="162" t="s">
        <v>158</v>
      </c>
      <c r="H246" s="163">
        <v>35.75</v>
      </c>
      <c r="I246" s="164"/>
      <c r="J246" s="137">
        <f>H246*I246</f>
        <v>0</v>
      </c>
      <c r="K246" s="161" t="s">
        <v>159</v>
      </c>
      <c r="L246" s="165"/>
      <c r="M246" s="166" t="s">
        <v>1</v>
      </c>
      <c r="N246" s="167" t="s">
        <v>38</v>
      </c>
      <c r="O246" s="140">
        <v>0</v>
      </c>
      <c r="P246" s="140">
        <f>O246*H246</f>
        <v>0</v>
      </c>
      <c r="Q246" s="140">
        <v>0.136</v>
      </c>
      <c r="R246" s="140">
        <f>Q246*H246</f>
        <v>4.862</v>
      </c>
      <c r="S246" s="140">
        <v>0</v>
      </c>
      <c r="T246" s="141">
        <f>S246*H246</f>
        <v>0</v>
      </c>
      <c r="AR246" s="142" t="s">
        <v>288</v>
      </c>
      <c r="AT246" s="142" t="s">
        <v>190</v>
      </c>
      <c r="AU246" s="142" t="s">
        <v>82</v>
      </c>
      <c r="AY246" s="16" t="s">
        <v>153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80</v>
      </c>
      <c r="BK246" s="143">
        <f>ROUND(I246*H246,2)</f>
        <v>0</v>
      </c>
      <c r="BL246" s="16" t="s">
        <v>226</v>
      </c>
      <c r="BM246" s="142" t="s">
        <v>490</v>
      </c>
    </row>
    <row r="247" spans="2:47" s="1" customFormat="1" ht="12">
      <c r="B247" s="28"/>
      <c r="D247" s="144" t="s">
        <v>162</v>
      </c>
      <c r="F247" s="145" t="s">
        <v>489</v>
      </c>
      <c r="L247" s="28"/>
      <c r="M247" s="146"/>
      <c r="T247" s="52"/>
      <c r="AT247" s="16" t="s">
        <v>162</v>
      </c>
      <c r="AU247" s="16" t="s">
        <v>82</v>
      </c>
    </row>
    <row r="248" spans="2:51" s="12" customFormat="1" ht="12">
      <c r="B248" s="147"/>
      <c r="D248" s="144" t="s">
        <v>183</v>
      </c>
      <c r="F248" s="149" t="s">
        <v>491</v>
      </c>
      <c r="H248" s="150">
        <v>35.75</v>
      </c>
      <c r="L248" s="147"/>
      <c r="M248" s="151"/>
      <c r="T248" s="152"/>
      <c r="AT248" s="148" t="s">
        <v>183</v>
      </c>
      <c r="AU248" s="148" t="s">
        <v>82</v>
      </c>
      <c r="AV248" s="12" t="s">
        <v>82</v>
      </c>
      <c r="AW248" s="12" t="s">
        <v>3</v>
      </c>
      <c r="AX248" s="12" t="s">
        <v>80</v>
      </c>
      <c r="AY248" s="148" t="s">
        <v>153</v>
      </c>
    </row>
    <row r="249" spans="2:65" s="1" customFormat="1" ht="24.15" customHeight="1">
      <c r="B249" s="131"/>
      <c r="C249" s="132">
        <v>35</v>
      </c>
      <c r="D249" s="132" t="s">
        <v>155</v>
      </c>
      <c r="E249" s="133" t="s">
        <v>492</v>
      </c>
      <c r="F249" s="134" t="s">
        <v>493</v>
      </c>
      <c r="G249" s="135" t="s">
        <v>305</v>
      </c>
      <c r="H249" s="136">
        <v>6.334</v>
      </c>
      <c r="I249" s="137"/>
      <c r="J249" s="137">
        <f>H249*I249</f>
        <v>0</v>
      </c>
      <c r="K249" s="134" t="s">
        <v>159</v>
      </c>
      <c r="L249" s="28"/>
      <c r="M249" s="138" t="s">
        <v>1</v>
      </c>
      <c r="N249" s="139" t="s">
        <v>38</v>
      </c>
      <c r="O249" s="140">
        <v>1.67</v>
      </c>
      <c r="P249" s="140">
        <f>O249*H249</f>
        <v>10.577779999999999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226</v>
      </c>
      <c r="AT249" s="142" t="s">
        <v>155</v>
      </c>
      <c r="AU249" s="142" t="s">
        <v>82</v>
      </c>
      <c r="AY249" s="16" t="s">
        <v>153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80</v>
      </c>
      <c r="BK249" s="143">
        <f>ROUND(I249*H249,2)</f>
        <v>0</v>
      </c>
      <c r="BL249" s="16" t="s">
        <v>226</v>
      </c>
      <c r="BM249" s="142" t="s">
        <v>494</v>
      </c>
    </row>
    <row r="250" spans="2:47" s="1" customFormat="1" ht="28.8">
      <c r="B250" s="28"/>
      <c r="D250" s="144" t="s">
        <v>162</v>
      </c>
      <c r="F250" s="145" t="s">
        <v>495</v>
      </c>
      <c r="L250" s="28"/>
      <c r="M250" s="173"/>
      <c r="N250" s="174"/>
      <c r="O250" s="174"/>
      <c r="P250" s="174"/>
      <c r="Q250" s="174"/>
      <c r="R250" s="174"/>
      <c r="S250" s="174"/>
      <c r="T250" s="175"/>
      <c r="AT250" s="16" t="s">
        <v>162</v>
      </c>
      <c r="AU250" s="16" t="s">
        <v>82</v>
      </c>
    </row>
    <row r="251" spans="2:47" s="1" customFormat="1" ht="13.2">
      <c r="B251" s="28"/>
      <c r="C251" s="11"/>
      <c r="D251" s="121" t="s">
        <v>72</v>
      </c>
      <c r="E251" s="129" t="s">
        <v>300</v>
      </c>
      <c r="F251" s="129" t="s">
        <v>301</v>
      </c>
      <c r="G251" s="11"/>
      <c r="H251" s="11"/>
      <c r="I251" s="11"/>
      <c r="J251" s="130">
        <f>J252+J254</f>
        <v>0</v>
      </c>
      <c r="K251" s="11"/>
      <c r="L251" s="28"/>
      <c r="AT251" s="16"/>
      <c r="AU251" s="16"/>
    </row>
    <row r="252" spans="2:47" s="1" customFormat="1" ht="22.8">
      <c r="B252" s="28"/>
      <c r="C252" s="184">
        <v>36</v>
      </c>
      <c r="D252" s="184" t="s">
        <v>155</v>
      </c>
      <c r="E252" s="185" t="s">
        <v>1067</v>
      </c>
      <c r="F252" s="186" t="s">
        <v>1068</v>
      </c>
      <c r="G252" s="187" t="s">
        <v>305</v>
      </c>
      <c r="H252" s="188">
        <v>65.5</v>
      </c>
      <c r="I252" s="189"/>
      <c r="J252" s="137">
        <f>H252*I252</f>
        <v>0</v>
      </c>
      <c r="K252" s="186" t="s">
        <v>1120</v>
      </c>
      <c r="L252" s="28"/>
      <c r="AT252" s="16"/>
      <c r="AU252" s="16"/>
    </row>
    <row r="253" spans="2:47" s="1" customFormat="1" ht="19.2">
      <c r="B253" s="28"/>
      <c r="D253" s="144" t="s">
        <v>162</v>
      </c>
      <c r="F253" s="145" t="s">
        <v>1121</v>
      </c>
      <c r="L253" s="28"/>
      <c r="AT253" s="16"/>
      <c r="AU253" s="16"/>
    </row>
    <row r="254" spans="2:47" s="1" customFormat="1" ht="22.8">
      <c r="B254" s="28"/>
      <c r="C254" s="184">
        <v>37</v>
      </c>
      <c r="D254" s="184" t="s">
        <v>155</v>
      </c>
      <c r="E254" s="185" t="s">
        <v>1071</v>
      </c>
      <c r="F254" s="186" t="s">
        <v>1072</v>
      </c>
      <c r="G254" s="187" t="s">
        <v>305</v>
      </c>
      <c r="H254" s="188">
        <v>1325.12</v>
      </c>
      <c r="I254" s="189"/>
      <c r="J254" s="137">
        <f>H254*I254</f>
        <v>0</v>
      </c>
      <c r="K254" s="186" t="s">
        <v>1120</v>
      </c>
      <c r="L254" s="28"/>
      <c r="AT254" s="16"/>
      <c r="AU254" s="16"/>
    </row>
    <row r="255" spans="2:47" s="1" customFormat="1" ht="28.8">
      <c r="B255" s="28"/>
      <c r="D255" s="144" t="s">
        <v>162</v>
      </c>
      <c r="F255" s="145" t="s">
        <v>1122</v>
      </c>
      <c r="L255" s="28"/>
      <c r="AT255" s="16"/>
      <c r="AU255" s="16"/>
    </row>
    <row r="256" spans="2:47" s="1" customFormat="1" ht="12">
      <c r="B256" s="28"/>
      <c r="C256" s="12"/>
      <c r="D256" s="144" t="s">
        <v>183</v>
      </c>
      <c r="E256" s="12"/>
      <c r="F256" s="149"/>
      <c r="G256" s="12"/>
      <c r="H256" s="150">
        <v>1325.12</v>
      </c>
      <c r="I256" s="12"/>
      <c r="J256" s="12"/>
      <c r="K256" s="12"/>
      <c r="L256" s="28"/>
      <c r="AT256" s="16"/>
      <c r="AU256" s="16"/>
    </row>
    <row r="257" spans="2:47" s="1" customFormat="1" ht="12">
      <c r="B257" s="28"/>
      <c r="D257" s="144"/>
      <c r="F257" s="145"/>
      <c r="L257" s="28"/>
      <c r="AT257" s="16"/>
      <c r="AU257" s="16"/>
    </row>
    <row r="258" spans="2:12" s="1" customFormat="1" ht="6.9" customHeight="1">
      <c r="B258" s="40"/>
      <c r="C258" s="41"/>
      <c r="D258" s="41"/>
      <c r="E258" s="41"/>
      <c r="F258" s="41"/>
      <c r="G258" s="41"/>
      <c r="H258" s="41"/>
      <c r="I258" s="41"/>
      <c r="J258" s="41"/>
      <c r="K258" s="41"/>
      <c r="L258" s="28"/>
    </row>
  </sheetData>
  <autoFilter ref="C131:K250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63"/>
  <sheetViews>
    <sheetView showGridLines="0" workbookViewId="0" topLeftCell="A246">
      <selection activeCell="H230" sqref="H23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93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496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ROUND(J129,2)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ROUND((SUM(BE129:BE262)),2)</f>
        <v>0</v>
      </c>
      <c r="I35" s="92">
        <v>0.21</v>
      </c>
      <c r="J35" s="82">
        <f>ROUND(((SUM(BE129:BE262))*I35),2)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ROUND((SUM(BF129:BF262)),2)</f>
        <v>0</v>
      </c>
      <c r="I36" s="92">
        <v>0.15</v>
      </c>
      <c r="J36" s="82">
        <f>ROUND(((SUM(BF129:BF262))*I36),2)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ROUND((SUM(BG129:BG262)),2)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ROUND((SUM(BH129:BH262)),2)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ROUND((SUM(BI129:BI262)),2)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A02 - SO 02 Opěrná zeď OZ1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J129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J130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J131</f>
        <v>0</v>
      </c>
      <c r="L100" s="108"/>
    </row>
    <row r="101" spans="2:12" s="9" customFormat="1" ht="19.95" customHeight="1">
      <c r="B101" s="108"/>
      <c r="D101" s="109" t="s">
        <v>325</v>
      </c>
      <c r="E101" s="110"/>
      <c r="F101" s="110"/>
      <c r="G101" s="110"/>
      <c r="H101" s="110"/>
      <c r="I101" s="110"/>
      <c r="J101" s="111">
        <f>J177</f>
        <v>0</v>
      </c>
      <c r="L101" s="108"/>
    </row>
    <row r="102" spans="2:12" s="9" customFormat="1" ht="19.95" customHeight="1">
      <c r="B102" s="108"/>
      <c r="D102" s="109" t="s">
        <v>326</v>
      </c>
      <c r="E102" s="110"/>
      <c r="F102" s="110"/>
      <c r="G102" s="110"/>
      <c r="H102" s="110"/>
      <c r="I102" s="110"/>
      <c r="J102" s="111">
        <f>J213</f>
        <v>0</v>
      </c>
      <c r="L102" s="108"/>
    </row>
    <row r="103" spans="2:12" s="9" customFormat="1" ht="19.95" customHeight="1">
      <c r="B103" s="108"/>
      <c r="D103" s="109" t="s">
        <v>497</v>
      </c>
      <c r="E103" s="110"/>
      <c r="F103" s="110"/>
      <c r="G103" s="110"/>
      <c r="H103" s="110"/>
      <c r="I103" s="110"/>
      <c r="J103" s="111">
        <f>J230</f>
        <v>0</v>
      </c>
      <c r="L103" s="108"/>
    </row>
    <row r="104" spans="2:12" s="9" customFormat="1" ht="19.95" customHeight="1">
      <c r="B104" s="108"/>
      <c r="D104" s="109" t="s">
        <v>135</v>
      </c>
      <c r="E104" s="110"/>
      <c r="F104" s="110"/>
      <c r="G104" s="110"/>
      <c r="H104" s="110"/>
      <c r="I104" s="110"/>
      <c r="J104" s="111">
        <f>J241</f>
        <v>0</v>
      </c>
      <c r="L104" s="108"/>
    </row>
    <row r="105" spans="2:12" s="9" customFormat="1" ht="19.95" customHeight="1">
      <c r="B105" s="108"/>
      <c r="D105" s="109" t="s">
        <v>137</v>
      </c>
      <c r="E105" s="110"/>
      <c r="F105" s="110"/>
      <c r="G105" s="110"/>
      <c r="H105" s="110"/>
      <c r="I105" s="110"/>
      <c r="J105" s="111">
        <f>J248</f>
        <v>0</v>
      </c>
      <c r="L105" s="108"/>
    </row>
    <row r="106" spans="2:12" s="8" customFormat="1" ht="24.9" customHeight="1">
      <c r="B106" s="104"/>
      <c r="D106" s="105" t="s">
        <v>327</v>
      </c>
      <c r="E106" s="106"/>
      <c r="F106" s="106"/>
      <c r="G106" s="106"/>
      <c r="H106" s="106"/>
      <c r="I106" s="106"/>
      <c r="J106" s="107">
        <f>J251</f>
        <v>0</v>
      </c>
      <c r="L106" s="104"/>
    </row>
    <row r="107" spans="2:12" s="9" customFormat="1" ht="19.95" customHeight="1">
      <c r="B107" s="108"/>
      <c r="D107" s="109" t="s">
        <v>328</v>
      </c>
      <c r="E107" s="110"/>
      <c r="F107" s="110"/>
      <c r="G107" s="110"/>
      <c r="H107" s="110"/>
      <c r="I107" s="110"/>
      <c r="J107" s="111">
        <f>J252</f>
        <v>0</v>
      </c>
      <c r="L107" s="108"/>
    </row>
    <row r="108" spans="2:12" s="1" customFormat="1" ht="21.75" customHeight="1">
      <c r="B108" s="28"/>
      <c r="L108" s="28"/>
    </row>
    <row r="109" spans="2:12" s="1" customFormat="1" ht="6.9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8"/>
    </row>
    <row r="113" spans="2:12" s="1" customFormat="1" ht="6.9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8"/>
    </row>
    <row r="114" spans="2:12" s="1" customFormat="1" ht="24.9" customHeight="1">
      <c r="B114" s="28"/>
      <c r="C114" s="20" t="s">
        <v>138</v>
      </c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14</v>
      </c>
      <c r="L116" s="28"/>
    </row>
    <row r="117" spans="2:12" s="1" customFormat="1" ht="16.5" customHeight="1">
      <c r="B117" s="28"/>
      <c r="E117" s="236" t="str">
        <f>E7</f>
        <v>Zajištění bezpečnosti v Zámecké ul.</v>
      </c>
      <c r="F117" s="237"/>
      <c r="G117" s="237"/>
      <c r="H117" s="237"/>
      <c r="L117" s="28"/>
    </row>
    <row r="118" spans="2:12" ht="12" customHeight="1">
      <c r="B118" s="19"/>
      <c r="C118" s="25" t="s">
        <v>122</v>
      </c>
      <c r="L118" s="19"/>
    </row>
    <row r="119" spans="2:12" s="1" customFormat="1" ht="16.5" customHeight="1">
      <c r="B119" s="28"/>
      <c r="E119" s="236" t="s">
        <v>123</v>
      </c>
      <c r="F119" s="235"/>
      <c r="G119" s="235"/>
      <c r="H119" s="235"/>
      <c r="L119" s="28"/>
    </row>
    <row r="120" spans="2:12" s="1" customFormat="1" ht="12" customHeight="1">
      <c r="B120" s="28"/>
      <c r="C120" s="25" t="s">
        <v>124</v>
      </c>
      <c r="L120" s="28"/>
    </row>
    <row r="121" spans="2:12" s="1" customFormat="1" ht="16.5" customHeight="1">
      <c r="B121" s="28"/>
      <c r="E121" s="198" t="str">
        <f>E11</f>
        <v>A02 - SO 02 Opěrná zeď OZ1</v>
      </c>
      <c r="F121" s="235"/>
      <c r="G121" s="235"/>
      <c r="H121" s="235"/>
      <c r="L121" s="28"/>
    </row>
    <row r="122" spans="2:12" s="1" customFormat="1" ht="6.9" customHeight="1">
      <c r="B122" s="28"/>
      <c r="L122" s="28"/>
    </row>
    <row r="123" spans="2:12" s="1" customFormat="1" ht="12" customHeight="1">
      <c r="B123" s="28"/>
      <c r="C123" s="25" t="s">
        <v>18</v>
      </c>
      <c r="F123" s="23" t="str">
        <f>F14</f>
        <v>Šluknov</v>
      </c>
      <c r="I123" s="25" t="s">
        <v>20</v>
      </c>
      <c r="J123" s="48" t="str">
        <f>IF(J14="","",J14)</f>
        <v>27. 2. 2023</v>
      </c>
      <c r="L123" s="28"/>
    </row>
    <row r="124" spans="2:12" s="1" customFormat="1" ht="6.9" customHeight="1">
      <c r="B124" s="28"/>
      <c r="L124" s="28"/>
    </row>
    <row r="125" spans="2:12" s="1" customFormat="1" ht="15.15" customHeight="1">
      <c r="B125" s="28"/>
      <c r="C125" s="25" t="s">
        <v>22</v>
      </c>
      <c r="F125" s="23" t="str">
        <f>E17</f>
        <v>Město Šluknov</v>
      </c>
      <c r="I125" s="25" t="s">
        <v>28</v>
      </c>
      <c r="J125" s="26" t="str">
        <f>E23</f>
        <v xml:space="preserve"> </v>
      </c>
      <c r="L125" s="28"/>
    </row>
    <row r="126" spans="2:12" s="1" customFormat="1" ht="15.15" customHeight="1">
      <c r="B126" s="28"/>
      <c r="C126" s="25" t="s">
        <v>26</v>
      </c>
      <c r="F126" s="23" t="str">
        <f>IF(E20="","",E20)</f>
        <v xml:space="preserve"> </v>
      </c>
      <c r="I126" s="25" t="s">
        <v>30</v>
      </c>
      <c r="J126" s="26" t="str">
        <f>E26</f>
        <v>J. Nešněra</v>
      </c>
      <c r="L126" s="28"/>
    </row>
    <row r="127" spans="2:12" s="1" customFormat="1" ht="10.35" customHeight="1">
      <c r="B127" s="28"/>
      <c r="L127" s="28"/>
    </row>
    <row r="128" spans="2:20" s="10" customFormat="1" ht="29.25" customHeight="1">
      <c r="B128" s="112"/>
      <c r="C128" s="113" t="s">
        <v>139</v>
      </c>
      <c r="D128" s="114" t="s">
        <v>58</v>
      </c>
      <c r="E128" s="114" t="s">
        <v>54</v>
      </c>
      <c r="F128" s="114" t="s">
        <v>55</v>
      </c>
      <c r="G128" s="114" t="s">
        <v>140</v>
      </c>
      <c r="H128" s="114" t="s">
        <v>141</v>
      </c>
      <c r="I128" s="114" t="s">
        <v>142</v>
      </c>
      <c r="J128" s="114" t="s">
        <v>128</v>
      </c>
      <c r="K128" s="115" t="s">
        <v>143</v>
      </c>
      <c r="L128" s="112"/>
      <c r="M128" s="55" t="s">
        <v>1</v>
      </c>
      <c r="N128" s="56" t="s">
        <v>37</v>
      </c>
      <c r="O128" s="56" t="s">
        <v>144</v>
      </c>
      <c r="P128" s="56" t="s">
        <v>145</v>
      </c>
      <c r="Q128" s="56" t="s">
        <v>146</v>
      </c>
      <c r="R128" s="56" t="s">
        <v>147</v>
      </c>
      <c r="S128" s="56" t="s">
        <v>148</v>
      </c>
      <c r="T128" s="57" t="s">
        <v>149</v>
      </c>
    </row>
    <row r="129" spans="2:63" s="1" customFormat="1" ht="22.8" customHeight="1">
      <c r="B129" s="28"/>
      <c r="C129" s="60" t="s">
        <v>150</v>
      </c>
      <c r="J129" s="116">
        <f>BK129</f>
        <v>0</v>
      </c>
      <c r="L129" s="28"/>
      <c r="M129" s="58"/>
      <c r="N129" s="49"/>
      <c r="O129" s="49"/>
      <c r="P129" s="117">
        <f>P130+P251</f>
        <v>1764.856546</v>
      </c>
      <c r="Q129" s="49"/>
      <c r="R129" s="117">
        <f>R130+R251</f>
        <v>650.3286391099999</v>
      </c>
      <c r="S129" s="49"/>
      <c r="T129" s="118">
        <f>T130+T251</f>
        <v>0</v>
      </c>
      <c r="AT129" s="16" t="s">
        <v>72</v>
      </c>
      <c r="AU129" s="16" t="s">
        <v>130</v>
      </c>
      <c r="BK129" s="119">
        <f>BK130+BK251</f>
        <v>0</v>
      </c>
    </row>
    <row r="130" spans="2:63" s="11" customFormat="1" ht="25.95" customHeight="1">
      <c r="B130" s="120"/>
      <c r="D130" s="121" t="s">
        <v>72</v>
      </c>
      <c r="E130" s="122" t="s">
        <v>151</v>
      </c>
      <c r="F130" s="122" t="s">
        <v>152</v>
      </c>
      <c r="J130" s="123">
        <f>BK130</f>
        <v>0</v>
      </c>
      <c r="L130" s="120"/>
      <c r="M130" s="124"/>
      <c r="P130" s="125">
        <f>P131+P177+P213+P230+P241+P248</f>
        <v>1659.002777</v>
      </c>
      <c r="R130" s="125">
        <f>R131+R177+R213+R230+R241+R248</f>
        <v>649.9613851099999</v>
      </c>
      <c r="T130" s="126">
        <f>T131+T177+T213+T230+T241+T248</f>
        <v>0</v>
      </c>
      <c r="AR130" s="121" t="s">
        <v>80</v>
      </c>
      <c r="AT130" s="127" t="s">
        <v>72</v>
      </c>
      <c r="AU130" s="127" t="s">
        <v>73</v>
      </c>
      <c r="AY130" s="121" t="s">
        <v>153</v>
      </c>
      <c r="BK130" s="128">
        <f>BK131+BK177+BK213+BK230+BK241+BK248</f>
        <v>0</v>
      </c>
    </row>
    <row r="131" spans="2:63" s="11" customFormat="1" ht="22.8" customHeight="1">
      <c r="B131" s="120"/>
      <c r="D131" s="121" t="s">
        <v>72</v>
      </c>
      <c r="E131" s="129" t="s">
        <v>80</v>
      </c>
      <c r="F131" s="129" t="s">
        <v>154</v>
      </c>
      <c r="J131" s="130">
        <f>BK131</f>
        <v>0</v>
      </c>
      <c r="L131" s="120"/>
      <c r="M131" s="124"/>
      <c r="P131" s="125">
        <f>SUM(P132:P176)</f>
        <v>722.5996739999999</v>
      </c>
      <c r="R131" s="125">
        <f>SUM(R132:R176)</f>
        <v>595.4684199799999</v>
      </c>
      <c r="T131" s="126">
        <f>SUM(T132:T176)</f>
        <v>0</v>
      </c>
      <c r="AR131" s="121" t="s">
        <v>80</v>
      </c>
      <c r="AT131" s="127" t="s">
        <v>72</v>
      </c>
      <c r="AU131" s="127" t="s">
        <v>80</v>
      </c>
      <c r="AY131" s="121" t="s">
        <v>153</v>
      </c>
      <c r="BK131" s="128">
        <f>SUM(BK132:BK176)</f>
        <v>0</v>
      </c>
    </row>
    <row r="132" spans="2:65" s="1" customFormat="1" ht="37.8" customHeight="1">
      <c r="B132" s="131"/>
      <c r="C132" s="132" t="s">
        <v>80</v>
      </c>
      <c r="D132" s="132" t="s">
        <v>155</v>
      </c>
      <c r="E132" s="133" t="s">
        <v>498</v>
      </c>
      <c r="F132" s="134" t="s">
        <v>499</v>
      </c>
      <c r="G132" s="135" t="s">
        <v>181</v>
      </c>
      <c r="H132" s="136">
        <v>6</v>
      </c>
      <c r="I132" s="137"/>
      <c r="J132" s="137">
        <f>ROUND(I132*H132,2)</f>
        <v>0</v>
      </c>
      <c r="K132" s="134" t="s">
        <v>159</v>
      </c>
      <c r="L132" s="28"/>
      <c r="M132" s="138" t="s">
        <v>1</v>
      </c>
      <c r="N132" s="139" t="s">
        <v>38</v>
      </c>
      <c r="O132" s="140">
        <v>4.448</v>
      </c>
      <c r="P132" s="140">
        <f>O132*H132</f>
        <v>26.688000000000002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160</v>
      </c>
      <c r="AT132" s="142" t="s">
        <v>155</v>
      </c>
      <c r="AU132" s="142" t="s">
        <v>82</v>
      </c>
      <c r="AY132" s="16" t="s">
        <v>153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6" t="s">
        <v>80</v>
      </c>
      <c r="BK132" s="143">
        <f>ROUND(I132*H132,2)</f>
        <v>0</v>
      </c>
      <c r="BL132" s="16" t="s">
        <v>160</v>
      </c>
      <c r="BM132" s="142" t="s">
        <v>500</v>
      </c>
    </row>
    <row r="133" spans="2:47" s="1" customFormat="1" ht="38.4">
      <c r="B133" s="28"/>
      <c r="D133" s="144" t="s">
        <v>162</v>
      </c>
      <c r="F133" s="145" t="s">
        <v>501</v>
      </c>
      <c r="L133" s="28"/>
      <c r="M133" s="146"/>
      <c r="T133" s="52"/>
      <c r="AT133" s="16" t="s">
        <v>162</v>
      </c>
      <c r="AU133" s="16" t="s">
        <v>82</v>
      </c>
    </row>
    <row r="134" spans="2:47" s="1" customFormat="1" ht="19.2">
      <c r="B134" s="28"/>
      <c r="D134" s="144" t="s">
        <v>428</v>
      </c>
      <c r="F134" s="176" t="s">
        <v>502</v>
      </c>
      <c r="L134" s="28"/>
      <c r="M134" s="146"/>
      <c r="T134" s="52"/>
      <c r="AT134" s="16" t="s">
        <v>428</v>
      </c>
      <c r="AU134" s="16" t="s">
        <v>82</v>
      </c>
    </row>
    <row r="135" spans="2:65" s="1" customFormat="1" ht="33" customHeight="1">
      <c r="B135" s="131"/>
      <c r="C135" s="132" t="s">
        <v>82</v>
      </c>
      <c r="D135" s="132" t="s">
        <v>155</v>
      </c>
      <c r="E135" s="133" t="s">
        <v>503</v>
      </c>
      <c r="F135" s="134" t="s">
        <v>504</v>
      </c>
      <c r="G135" s="135" t="s">
        <v>181</v>
      </c>
      <c r="H135" s="136">
        <v>228.106</v>
      </c>
      <c r="I135" s="137"/>
      <c r="J135" s="137">
        <f>ROUND(I135*H135,2)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0.23</v>
      </c>
      <c r="P135" s="140">
        <f>O135*H135</f>
        <v>52.46438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505</v>
      </c>
    </row>
    <row r="136" spans="2:47" s="1" customFormat="1" ht="28.8">
      <c r="B136" s="28"/>
      <c r="D136" s="144" t="s">
        <v>162</v>
      </c>
      <c r="F136" s="145" t="s">
        <v>506</v>
      </c>
      <c r="L136" s="28"/>
      <c r="M136" s="146"/>
      <c r="T136" s="52"/>
      <c r="AT136" s="16" t="s">
        <v>162</v>
      </c>
      <c r="AU136" s="16" t="s">
        <v>82</v>
      </c>
    </row>
    <row r="137" spans="2:51" s="12" customFormat="1" ht="12">
      <c r="B137" s="147"/>
      <c r="D137" s="144" t="s">
        <v>183</v>
      </c>
      <c r="E137" s="148" t="s">
        <v>1</v>
      </c>
      <c r="F137" s="149" t="s">
        <v>507</v>
      </c>
      <c r="H137" s="150">
        <v>415.172</v>
      </c>
      <c r="L137" s="147"/>
      <c r="M137" s="151"/>
      <c r="T137" s="152"/>
      <c r="AT137" s="148" t="s">
        <v>183</v>
      </c>
      <c r="AU137" s="148" t="s">
        <v>82</v>
      </c>
      <c r="AV137" s="12" t="s">
        <v>82</v>
      </c>
      <c r="AW137" s="12" t="s">
        <v>29</v>
      </c>
      <c r="AX137" s="12" t="s">
        <v>73</v>
      </c>
      <c r="AY137" s="148" t="s">
        <v>153</v>
      </c>
    </row>
    <row r="138" spans="2:51" s="12" customFormat="1" ht="12">
      <c r="B138" s="147"/>
      <c r="D138" s="144" t="s">
        <v>183</v>
      </c>
      <c r="E138" s="148" t="s">
        <v>1</v>
      </c>
      <c r="F138" s="149" t="s">
        <v>508</v>
      </c>
      <c r="H138" s="150">
        <v>41.04</v>
      </c>
      <c r="L138" s="147"/>
      <c r="M138" s="151"/>
      <c r="T138" s="152"/>
      <c r="AT138" s="148" t="s">
        <v>183</v>
      </c>
      <c r="AU138" s="148" t="s">
        <v>82</v>
      </c>
      <c r="AV138" s="12" t="s">
        <v>82</v>
      </c>
      <c r="AW138" s="12" t="s">
        <v>29</v>
      </c>
      <c r="AX138" s="12" t="s">
        <v>73</v>
      </c>
      <c r="AY138" s="148" t="s">
        <v>153</v>
      </c>
    </row>
    <row r="139" spans="2:51" s="13" customFormat="1" ht="12">
      <c r="B139" s="153"/>
      <c r="D139" s="144" t="s">
        <v>183</v>
      </c>
      <c r="E139" s="154" t="s">
        <v>1</v>
      </c>
      <c r="F139" s="155" t="s">
        <v>184</v>
      </c>
      <c r="H139" s="156">
        <v>456.21200000000005</v>
      </c>
      <c r="L139" s="153"/>
      <c r="M139" s="157"/>
      <c r="T139" s="158"/>
      <c r="AT139" s="154" t="s">
        <v>183</v>
      </c>
      <c r="AU139" s="154" t="s">
        <v>82</v>
      </c>
      <c r="AV139" s="13" t="s">
        <v>160</v>
      </c>
      <c r="AW139" s="13" t="s">
        <v>29</v>
      </c>
      <c r="AX139" s="13" t="s">
        <v>80</v>
      </c>
      <c r="AY139" s="154" t="s">
        <v>153</v>
      </c>
    </row>
    <row r="140" spans="2:51" s="12" customFormat="1" ht="12">
      <c r="B140" s="147"/>
      <c r="D140" s="144" t="s">
        <v>183</v>
      </c>
      <c r="F140" s="149" t="s">
        <v>509</v>
      </c>
      <c r="H140" s="150">
        <v>228.106</v>
      </c>
      <c r="L140" s="147"/>
      <c r="M140" s="151"/>
      <c r="T140" s="152"/>
      <c r="AT140" s="148" t="s">
        <v>183</v>
      </c>
      <c r="AU140" s="148" t="s">
        <v>82</v>
      </c>
      <c r="AV140" s="12" t="s">
        <v>82</v>
      </c>
      <c r="AW140" s="12" t="s">
        <v>3</v>
      </c>
      <c r="AX140" s="12" t="s">
        <v>80</v>
      </c>
      <c r="AY140" s="148" t="s">
        <v>153</v>
      </c>
    </row>
    <row r="141" spans="2:65" s="1" customFormat="1" ht="33" customHeight="1">
      <c r="B141" s="131"/>
      <c r="C141" s="132" t="s">
        <v>166</v>
      </c>
      <c r="D141" s="132" t="s">
        <v>155</v>
      </c>
      <c r="E141" s="133" t="s">
        <v>510</v>
      </c>
      <c r="F141" s="134" t="s">
        <v>511</v>
      </c>
      <c r="G141" s="135" t="s">
        <v>181</v>
      </c>
      <c r="H141" s="136">
        <v>228.106</v>
      </c>
      <c r="I141" s="137"/>
      <c r="J141" s="137">
        <f>ROUND(I141*H141,2)</f>
        <v>0</v>
      </c>
      <c r="K141" s="134" t="s">
        <v>159</v>
      </c>
      <c r="L141" s="28"/>
      <c r="M141" s="138" t="s">
        <v>1</v>
      </c>
      <c r="N141" s="139" t="s">
        <v>38</v>
      </c>
      <c r="O141" s="140">
        <v>0.69</v>
      </c>
      <c r="P141" s="140">
        <f>O141*H141</f>
        <v>157.39314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82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512</v>
      </c>
    </row>
    <row r="142" spans="2:47" s="1" customFormat="1" ht="28.8">
      <c r="B142" s="28"/>
      <c r="D142" s="144" t="s">
        <v>162</v>
      </c>
      <c r="F142" s="145" t="s">
        <v>513</v>
      </c>
      <c r="L142" s="28"/>
      <c r="M142" s="146"/>
      <c r="T142" s="52"/>
      <c r="AT142" s="16" t="s">
        <v>162</v>
      </c>
      <c r="AU142" s="16" t="s">
        <v>82</v>
      </c>
    </row>
    <row r="143" spans="2:51" s="12" customFormat="1" ht="12">
      <c r="B143" s="147"/>
      <c r="D143" s="144" t="s">
        <v>183</v>
      </c>
      <c r="E143" s="148" t="s">
        <v>1</v>
      </c>
      <c r="F143" s="149" t="s">
        <v>507</v>
      </c>
      <c r="H143" s="150">
        <v>415.172</v>
      </c>
      <c r="L143" s="147"/>
      <c r="M143" s="151"/>
      <c r="T143" s="152"/>
      <c r="AT143" s="148" t="s">
        <v>183</v>
      </c>
      <c r="AU143" s="148" t="s">
        <v>82</v>
      </c>
      <c r="AV143" s="12" t="s">
        <v>82</v>
      </c>
      <c r="AW143" s="12" t="s">
        <v>29</v>
      </c>
      <c r="AX143" s="12" t="s">
        <v>73</v>
      </c>
      <c r="AY143" s="148" t="s">
        <v>153</v>
      </c>
    </row>
    <row r="144" spans="2:51" s="12" customFormat="1" ht="12">
      <c r="B144" s="147"/>
      <c r="D144" s="144" t="s">
        <v>183</v>
      </c>
      <c r="E144" s="148" t="s">
        <v>1</v>
      </c>
      <c r="F144" s="149" t="s">
        <v>508</v>
      </c>
      <c r="H144" s="150">
        <v>41.04</v>
      </c>
      <c r="L144" s="147"/>
      <c r="M144" s="151"/>
      <c r="T144" s="152"/>
      <c r="AT144" s="148" t="s">
        <v>183</v>
      </c>
      <c r="AU144" s="148" t="s">
        <v>82</v>
      </c>
      <c r="AV144" s="12" t="s">
        <v>82</v>
      </c>
      <c r="AW144" s="12" t="s">
        <v>29</v>
      </c>
      <c r="AX144" s="12" t="s">
        <v>73</v>
      </c>
      <c r="AY144" s="148" t="s">
        <v>153</v>
      </c>
    </row>
    <row r="145" spans="2:51" s="13" customFormat="1" ht="12">
      <c r="B145" s="153"/>
      <c r="D145" s="144" t="s">
        <v>183</v>
      </c>
      <c r="E145" s="154" t="s">
        <v>1</v>
      </c>
      <c r="F145" s="155" t="s">
        <v>184</v>
      </c>
      <c r="H145" s="156">
        <v>456.21200000000005</v>
      </c>
      <c r="L145" s="153"/>
      <c r="M145" s="157"/>
      <c r="T145" s="158"/>
      <c r="AT145" s="154" t="s">
        <v>183</v>
      </c>
      <c r="AU145" s="154" t="s">
        <v>82</v>
      </c>
      <c r="AV145" s="13" t="s">
        <v>160</v>
      </c>
      <c r="AW145" s="13" t="s">
        <v>29</v>
      </c>
      <c r="AX145" s="13" t="s">
        <v>80</v>
      </c>
      <c r="AY145" s="154" t="s">
        <v>153</v>
      </c>
    </row>
    <row r="146" spans="2:51" s="12" customFormat="1" ht="12">
      <c r="B146" s="147"/>
      <c r="D146" s="144" t="s">
        <v>183</v>
      </c>
      <c r="F146" s="149" t="s">
        <v>509</v>
      </c>
      <c r="H146" s="150">
        <v>228.106</v>
      </c>
      <c r="L146" s="147"/>
      <c r="M146" s="151"/>
      <c r="T146" s="152"/>
      <c r="AT146" s="148" t="s">
        <v>183</v>
      </c>
      <c r="AU146" s="148" t="s">
        <v>82</v>
      </c>
      <c r="AV146" s="12" t="s">
        <v>82</v>
      </c>
      <c r="AW146" s="12" t="s">
        <v>3</v>
      </c>
      <c r="AX146" s="12" t="s">
        <v>80</v>
      </c>
      <c r="AY146" s="148" t="s">
        <v>153</v>
      </c>
    </row>
    <row r="147" spans="2:65" s="1" customFormat="1" ht="24.15" customHeight="1">
      <c r="B147" s="131"/>
      <c r="C147" s="132" t="s">
        <v>160</v>
      </c>
      <c r="D147" s="132" t="s">
        <v>155</v>
      </c>
      <c r="E147" s="133" t="s">
        <v>514</v>
      </c>
      <c r="F147" s="134" t="s">
        <v>515</v>
      </c>
      <c r="G147" s="135" t="s">
        <v>158</v>
      </c>
      <c r="H147" s="136">
        <v>280.418</v>
      </c>
      <c r="I147" s="137"/>
      <c r="J147" s="137">
        <f>ROUND(I147*H147,2)</f>
        <v>0</v>
      </c>
      <c r="K147" s="134" t="s">
        <v>159</v>
      </c>
      <c r="L147" s="28"/>
      <c r="M147" s="138" t="s">
        <v>1</v>
      </c>
      <c r="N147" s="139" t="s">
        <v>38</v>
      </c>
      <c r="O147" s="140">
        <v>0.38</v>
      </c>
      <c r="P147" s="140">
        <f>O147*H147</f>
        <v>106.55884</v>
      </c>
      <c r="Q147" s="140">
        <v>0.00011</v>
      </c>
      <c r="R147" s="140">
        <f>Q147*H147</f>
        <v>0.030845980000000002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82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516</v>
      </c>
    </row>
    <row r="148" spans="2:47" s="1" customFormat="1" ht="28.8">
      <c r="B148" s="28"/>
      <c r="D148" s="144" t="s">
        <v>162</v>
      </c>
      <c r="F148" s="145" t="s">
        <v>517</v>
      </c>
      <c r="L148" s="28"/>
      <c r="M148" s="146"/>
      <c r="T148" s="52"/>
      <c r="AT148" s="16" t="s">
        <v>162</v>
      </c>
      <c r="AU148" s="16" t="s">
        <v>82</v>
      </c>
    </row>
    <row r="149" spans="2:51" s="12" customFormat="1" ht="12">
      <c r="B149" s="147"/>
      <c r="D149" s="144" t="s">
        <v>183</v>
      </c>
      <c r="E149" s="148" t="s">
        <v>1</v>
      </c>
      <c r="F149" s="149" t="s">
        <v>518</v>
      </c>
      <c r="H149" s="150">
        <v>280.418</v>
      </c>
      <c r="L149" s="147"/>
      <c r="M149" s="151"/>
      <c r="T149" s="152"/>
      <c r="AT149" s="148" t="s">
        <v>183</v>
      </c>
      <c r="AU149" s="148" t="s">
        <v>82</v>
      </c>
      <c r="AV149" s="12" t="s">
        <v>82</v>
      </c>
      <c r="AW149" s="12" t="s">
        <v>29</v>
      </c>
      <c r="AX149" s="12" t="s">
        <v>80</v>
      </c>
      <c r="AY149" s="148" t="s">
        <v>153</v>
      </c>
    </row>
    <row r="150" spans="2:65" s="1" customFormat="1" ht="21.75" customHeight="1">
      <c r="B150" s="131"/>
      <c r="C150" s="159" t="s">
        <v>173</v>
      </c>
      <c r="D150" s="159" t="s">
        <v>190</v>
      </c>
      <c r="E150" s="160" t="s">
        <v>519</v>
      </c>
      <c r="F150" s="161" t="s">
        <v>520</v>
      </c>
      <c r="G150" s="162" t="s">
        <v>181</v>
      </c>
      <c r="H150" s="163">
        <v>20.403</v>
      </c>
      <c r="I150" s="164"/>
      <c r="J150" s="164">
        <f>ROUND(I150*H150,2)</f>
        <v>0</v>
      </c>
      <c r="K150" s="161" t="s">
        <v>159</v>
      </c>
      <c r="L150" s="165"/>
      <c r="M150" s="166" t="s">
        <v>1</v>
      </c>
      <c r="N150" s="167" t="s">
        <v>38</v>
      </c>
      <c r="O150" s="140">
        <v>0</v>
      </c>
      <c r="P150" s="140">
        <f>O150*H150</f>
        <v>0</v>
      </c>
      <c r="Q150" s="140">
        <v>0.55</v>
      </c>
      <c r="R150" s="140">
        <f>Q150*H150</f>
        <v>11.22165</v>
      </c>
      <c r="S150" s="140">
        <v>0</v>
      </c>
      <c r="T150" s="141">
        <f>S150*H150</f>
        <v>0</v>
      </c>
      <c r="AR150" s="142" t="s">
        <v>189</v>
      </c>
      <c r="AT150" s="142" t="s">
        <v>190</v>
      </c>
      <c r="AU150" s="142" t="s">
        <v>82</v>
      </c>
      <c r="AY150" s="16" t="s">
        <v>153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6" t="s">
        <v>80</v>
      </c>
      <c r="BK150" s="143">
        <f>ROUND(I150*H150,2)</f>
        <v>0</v>
      </c>
      <c r="BL150" s="16" t="s">
        <v>160</v>
      </c>
      <c r="BM150" s="142" t="s">
        <v>521</v>
      </c>
    </row>
    <row r="151" spans="2:47" s="1" customFormat="1" ht="12">
      <c r="B151" s="28"/>
      <c r="D151" s="144" t="s">
        <v>162</v>
      </c>
      <c r="F151" s="145" t="s">
        <v>520</v>
      </c>
      <c r="L151" s="28"/>
      <c r="M151" s="146"/>
      <c r="T151" s="52"/>
      <c r="AT151" s="16" t="s">
        <v>162</v>
      </c>
      <c r="AU151" s="16" t="s">
        <v>82</v>
      </c>
    </row>
    <row r="152" spans="2:51" s="12" customFormat="1" ht="12">
      <c r="B152" s="147"/>
      <c r="D152" s="144" t="s">
        <v>183</v>
      </c>
      <c r="E152" s="148" t="s">
        <v>1</v>
      </c>
      <c r="F152" s="149" t="s">
        <v>522</v>
      </c>
      <c r="H152" s="150">
        <v>14.782</v>
      </c>
      <c r="L152" s="147"/>
      <c r="M152" s="151"/>
      <c r="T152" s="152"/>
      <c r="AT152" s="148" t="s">
        <v>183</v>
      </c>
      <c r="AU152" s="148" t="s">
        <v>82</v>
      </c>
      <c r="AV152" s="12" t="s">
        <v>82</v>
      </c>
      <c r="AW152" s="12" t="s">
        <v>29</v>
      </c>
      <c r="AX152" s="12" t="s">
        <v>73</v>
      </c>
      <c r="AY152" s="148" t="s">
        <v>153</v>
      </c>
    </row>
    <row r="153" spans="2:51" s="12" customFormat="1" ht="12">
      <c r="B153" s="147"/>
      <c r="D153" s="144" t="s">
        <v>183</v>
      </c>
      <c r="E153" s="148" t="s">
        <v>1</v>
      </c>
      <c r="F153" s="149" t="s">
        <v>523</v>
      </c>
      <c r="H153" s="150">
        <v>0.613</v>
      </c>
      <c r="L153" s="147"/>
      <c r="M153" s="151"/>
      <c r="T153" s="152"/>
      <c r="AT153" s="148" t="s">
        <v>183</v>
      </c>
      <c r="AU153" s="148" t="s">
        <v>82</v>
      </c>
      <c r="AV153" s="12" t="s">
        <v>82</v>
      </c>
      <c r="AW153" s="12" t="s">
        <v>29</v>
      </c>
      <c r="AX153" s="12" t="s">
        <v>73</v>
      </c>
      <c r="AY153" s="148" t="s">
        <v>153</v>
      </c>
    </row>
    <row r="154" spans="2:51" s="12" customFormat="1" ht="12">
      <c r="B154" s="147"/>
      <c r="D154" s="144" t="s">
        <v>183</v>
      </c>
      <c r="E154" s="148" t="s">
        <v>1</v>
      </c>
      <c r="F154" s="149" t="s">
        <v>524</v>
      </c>
      <c r="H154" s="150">
        <v>5.008</v>
      </c>
      <c r="L154" s="147"/>
      <c r="M154" s="151"/>
      <c r="T154" s="152"/>
      <c r="AT154" s="148" t="s">
        <v>183</v>
      </c>
      <c r="AU154" s="148" t="s">
        <v>82</v>
      </c>
      <c r="AV154" s="12" t="s">
        <v>82</v>
      </c>
      <c r="AW154" s="12" t="s">
        <v>29</v>
      </c>
      <c r="AX154" s="12" t="s">
        <v>73</v>
      </c>
      <c r="AY154" s="148" t="s">
        <v>153</v>
      </c>
    </row>
    <row r="155" spans="2:51" s="13" customFormat="1" ht="12">
      <c r="B155" s="153"/>
      <c r="D155" s="144" t="s">
        <v>183</v>
      </c>
      <c r="E155" s="154" t="s">
        <v>1</v>
      </c>
      <c r="F155" s="155" t="s">
        <v>184</v>
      </c>
      <c r="H155" s="156">
        <v>20.403</v>
      </c>
      <c r="L155" s="153"/>
      <c r="M155" s="157"/>
      <c r="T155" s="158"/>
      <c r="AT155" s="154" t="s">
        <v>183</v>
      </c>
      <c r="AU155" s="154" t="s">
        <v>82</v>
      </c>
      <c r="AV155" s="13" t="s">
        <v>160</v>
      </c>
      <c r="AW155" s="13" t="s">
        <v>29</v>
      </c>
      <c r="AX155" s="13" t="s">
        <v>80</v>
      </c>
      <c r="AY155" s="154" t="s">
        <v>153</v>
      </c>
    </row>
    <row r="156" spans="2:65" s="1" customFormat="1" ht="16.5" customHeight="1">
      <c r="B156" s="131"/>
      <c r="C156" s="159" t="s">
        <v>178</v>
      </c>
      <c r="D156" s="159" t="s">
        <v>190</v>
      </c>
      <c r="E156" s="160" t="s">
        <v>525</v>
      </c>
      <c r="F156" s="161" t="s">
        <v>526</v>
      </c>
      <c r="G156" s="162" t="s">
        <v>181</v>
      </c>
      <c r="H156" s="163">
        <v>10.214</v>
      </c>
      <c r="I156" s="164"/>
      <c r="J156" s="164">
        <f>ROUND(I156*H156,2)</f>
        <v>0</v>
      </c>
      <c r="K156" s="161" t="s">
        <v>159</v>
      </c>
      <c r="L156" s="165"/>
      <c r="M156" s="166" t="s">
        <v>1</v>
      </c>
      <c r="N156" s="167" t="s">
        <v>38</v>
      </c>
      <c r="O156" s="140">
        <v>0</v>
      </c>
      <c r="P156" s="140">
        <f>O156*H156</f>
        <v>0</v>
      </c>
      <c r="Q156" s="140">
        <v>0.55</v>
      </c>
      <c r="R156" s="140">
        <f>Q156*H156</f>
        <v>5.617700000000001</v>
      </c>
      <c r="S156" s="140">
        <v>0</v>
      </c>
      <c r="T156" s="141">
        <f>S156*H156</f>
        <v>0</v>
      </c>
      <c r="AR156" s="142" t="s">
        <v>189</v>
      </c>
      <c r="AT156" s="142" t="s">
        <v>190</v>
      </c>
      <c r="AU156" s="142" t="s">
        <v>82</v>
      </c>
      <c r="AY156" s="16" t="s">
        <v>153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6" t="s">
        <v>80</v>
      </c>
      <c r="BK156" s="143">
        <f>ROUND(I156*H156,2)</f>
        <v>0</v>
      </c>
      <c r="BL156" s="16" t="s">
        <v>160</v>
      </c>
      <c r="BM156" s="142" t="s">
        <v>527</v>
      </c>
    </row>
    <row r="157" spans="2:47" s="1" customFormat="1" ht="12">
      <c r="B157" s="28"/>
      <c r="D157" s="144" t="s">
        <v>162</v>
      </c>
      <c r="F157" s="145" t="s">
        <v>526</v>
      </c>
      <c r="L157" s="28"/>
      <c r="M157" s="146"/>
      <c r="T157" s="52"/>
      <c r="AT157" s="16" t="s">
        <v>162</v>
      </c>
      <c r="AU157" s="16" t="s">
        <v>82</v>
      </c>
    </row>
    <row r="158" spans="2:51" s="12" customFormat="1" ht="12">
      <c r="B158" s="147"/>
      <c r="D158" s="144" t="s">
        <v>183</v>
      </c>
      <c r="E158" s="148" t="s">
        <v>1</v>
      </c>
      <c r="F158" s="149" t="s">
        <v>528</v>
      </c>
      <c r="H158" s="150">
        <v>10.214</v>
      </c>
      <c r="L158" s="147"/>
      <c r="M158" s="151"/>
      <c r="T158" s="152"/>
      <c r="AT158" s="148" t="s">
        <v>183</v>
      </c>
      <c r="AU158" s="148" t="s">
        <v>82</v>
      </c>
      <c r="AV158" s="12" t="s">
        <v>82</v>
      </c>
      <c r="AW158" s="12" t="s">
        <v>29</v>
      </c>
      <c r="AX158" s="12" t="s">
        <v>80</v>
      </c>
      <c r="AY158" s="148" t="s">
        <v>153</v>
      </c>
    </row>
    <row r="159" spans="2:65" s="1" customFormat="1" ht="16.5" customHeight="1">
      <c r="B159" s="131"/>
      <c r="C159" s="159" t="s">
        <v>185</v>
      </c>
      <c r="D159" s="159" t="s">
        <v>190</v>
      </c>
      <c r="E159" s="160" t="s">
        <v>529</v>
      </c>
      <c r="F159" s="161" t="s">
        <v>530</v>
      </c>
      <c r="G159" s="162" t="s">
        <v>181</v>
      </c>
      <c r="H159" s="163">
        <v>0.736</v>
      </c>
      <c r="I159" s="164"/>
      <c r="J159" s="164">
        <f>ROUND(I159*H159,2)</f>
        <v>0</v>
      </c>
      <c r="K159" s="161" t="s">
        <v>159</v>
      </c>
      <c r="L159" s="165"/>
      <c r="M159" s="166" t="s">
        <v>1</v>
      </c>
      <c r="N159" s="167" t="s">
        <v>38</v>
      </c>
      <c r="O159" s="140">
        <v>0</v>
      </c>
      <c r="P159" s="140">
        <f>O159*H159</f>
        <v>0</v>
      </c>
      <c r="Q159" s="140">
        <v>2.234</v>
      </c>
      <c r="R159" s="140">
        <f>Q159*H159</f>
        <v>1.644224</v>
      </c>
      <c r="S159" s="140">
        <v>0</v>
      </c>
      <c r="T159" s="141">
        <f>S159*H159</f>
        <v>0</v>
      </c>
      <c r="AR159" s="142" t="s">
        <v>189</v>
      </c>
      <c r="AT159" s="142" t="s">
        <v>190</v>
      </c>
      <c r="AU159" s="142" t="s">
        <v>82</v>
      </c>
      <c r="AY159" s="16" t="s">
        <v>153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80</v>
      </c>
      <c r="BK159" s="143">
        <f>ROUND(I159*H159,2)</f>
        <v>0</v>
      </c>
      <c r="BL159" s="16" t="s">
        <v>160</v>
      </c>
      <c r="BM159" s="142" t="s">
        <v>531</v>
      </c>
    </row>
    <row r="160" spans="2:47" s="1" customFormat="1" ht="12">
      <c r="B160" s="28"/>
      <c r="D160" s="144" t="s">
        <v>162</v>
      </c>
      <c r="F160" s="145" t="s">
        <v>530</v>
      </c>
      <c r="L160" s="28"/>
      <c r="M160" s="146"/>
      <c r="T160" s="52"/>
      <c r="AT160" s="16" t="s">
        <v>162</v>
      </c>
      <c r="AU160" s="16" t="s">
        <v>82</v>
      </c>
    </row>
    <row r="161" spans="2:51" s="12" customFormat="1" ht="12">
      <c r="B161" s="147"/>
      <c r="D161" s="144" t="s">
        <v>183</v>
      </c>
      <c r="E161" s="148" t="s">
        <v>1</v>
      </c>
      <c r="F161" s="149" t="s">
        <v>532</v>
      </c>
      <c r="H161" s="150">
        <v>1.675</v>
      </c>
      <c r="L161" s="147"/>
      <c r="M161" s="151"/>
      <c r="T161" s="152"/>
      <c r="AT161" s="148" t="s">
        <v>183</v>
      </c>
      <c r="AU161" s="148" t="s">
        <v>82</v>
      </c>
      <c r="AV161" s="12" t="s">
        <v>82</v>
      </c>
      <c r="AW161" s="12" t="s">
        <v>29</v>
      </c>
      <c r="AX161" s="12" t="s">
        <v>73</v>
      </c>
      <c r="AY161" s="148" t="s">
        <v>153</v>
      </c>
    </row>
    <row r="162" spans="2:51" s="12" customFormat="1" ht="12">
      <c r="B162" s="147"/>
      <c r="D162" s="144" t="s">
        <v>183</v>
      </c>
      <c r="E162" s="148" t="s">
        <v>1</v>
      </c>
      <c r="F162" s="149" t="s">
        <v>533</v>
      </c>
      <c r="H162" s="150">
        <v>-0.939</v>
      </c>
      <c r="L162" s="147"/>
      <c r="M162" s="151"/>
      <c r="T162" s="152"/>
      <c r="AT162" s="148" t="s">
        <v>183</v>
      </c>
      <c r="AU162" s="148" t="s">
        <v>82</v>
      </c>
      <c r="AV162" s="12" t="s">
        <v>82</v>
      </c>
      <c r="AW162" s="12" t="s">
        <v>29</v>
      </c>
      <c r="AX162" s="12" t="s">
        <v>73</v>
      </c>
      <c r="AY162" s="148" t="s">
        <v>153</v>
      </c>
    </row>
    <row r="163" spans="2:51" s="13" customFormat="1" ht="12">
      <c r="B163" s="153"/>
      <c r="D163" s="144" t="s">
        <v>183</v>
      </c>
      <c r="E163" s="154" t="s">
        <v>1</v>
      </c>
      <c r="F163" s="155" t="s">
        <v>184</v>
      </c>
      <c r="H163" s="156">
        <v>0.7360000000000001</v>
      </c>
      <c r="L163" s="153"/>
      <c r="M163" s="157"/>
      <c r="T163" s="158"/>
      <c r="AT163" s="154" t="s">
        <v>183</v>
      </c>
      <c r="AU163" s="154" t="s">
        <v>82</v>
      </c>
      <c r="AV163" s="13" t="s">
        <v>160</v>
      </c>
      <c r="AW163" s="13" t="s">
        <v>29</v>
      </c>
      <c r="AX163" s="13" t="s">
        <v>80</v>
      </c>
      <c r="AY163" s="154" t="s">
        <v>153</v>
      </c>
    </row>
    <row r="164" spans="2:65" s="1" customFormat="1" ht="33" customHeight="1">
      <c r="B164" s="131"/>
      <c r="C164" s="132" t="s">
        <v>189</v>
      </c>
      <c r="D164" s="132" t="s">
        <v>155</v>
      </c>
      <c r="E164" s="133" t="s">
        <v>534</v>
      </c>
      <c r="F164" s="134" t="s">
        <v>535</v>
      </c>
      <c r="G164" s="135" t="s">
        <v>158</v>
      </c>
      <c r="H164" s="136">
        <v>280.418</v>
      </c>
      <c r="I164" s="137"/>
      <c r="J164" s="137">
        <f>ROUND(I164*H164,2)</f>
        <v>0</v>
      </c>
      <c r="K164" s="134" t="s">
        <v>159</v>
      </c>
      <c r="L164" s="28"/>
      <c r="M164" s="138" t="s">
        <v>1</v>
      </c>
      <c r="N164" s="139" t="s">
        <v>38</v>
      </c>
      <c r="O164" s="140">
        <v>0.835</v>
      </c>
      <c r="P164" s="140">
        <f>O164*H164</f>
        <v>234.14902999999998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160</v>
      </c>
      <c r="AT164" s="142" t="s">
        <v>155</v>
      </c>
      <c r="AU164" s="142" t="s">
        <v>82</v>
      </c>
      <c r="AY164" s="16" t="s">
        <v>153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80</v>
      </c>
      <c r="BK164" s="143">
        <f>ROUND(I164*H164,2)</f>
        <v>0</v>
      </c>
      <c r="BL164" s="16" t="s">
        <v>160</v>
      </c>
      <c r="BM164" s="142" t="s">
        <v>536</v>
      </c>
    </row>
    <row r="165" spans="2:47" s="1" customFormat="1" ht="28.8">
      <c r="B165" s="28"/>
      <c r="D165" s="144" t="s">
        <v>162</v>
      </c>
      <c r="F165" s="145" t="s">
        <v>537</v>
      </c>
      <c r="L165" s="28"/>
      <c r="M165" s="146"/>
      <c r="T165" s="52"/>
      <c r="AT165" s="16" t="s">
        <v>162</v>
      </c>
      <c r="AU165" s="16" t="s">
        <v>82</v>
      </c>
    </row>
    <row r="166" spans="2:51" s="12" customFormat="1" ht="12">
      <c r="B166" s="147"/>
      <c r="D166" s="144" t="s">
        <v>183</v>
      </c>
      <c r="E166" s="148" t="s">
        <v>1</v>
      </c>
      <c r="F166" s="149" t="s">
        <v>538</v>
      </c>
      <c r="H166" s="150">
        <v>280.418</v>
      </c>
      <c r="L166" s="147"/>
      <c r="M166" s="151"/>
      <c r="T166" s="152"/>
      <c r="AT166" s="148" t="s">
        <v>183</v>
      </c>
      <c r="AU166" s="148" t="s">
        <v>82</v>
      </c>
      <c r="AV166" s="12" t="s">
        <v>82</v>
      </c>
      <c r="AW166" s="12" t="s">
        <v>29</v>
      </c>
      <c r="AX166" s="12" t="s">
        <v>80</v>
      </c>
      <c r="AY166" s="148" t="s">
        <v>153</v>
      </c>
    </row>
    <row r="167" spans="2:65" s="1" customFormat="1" ht="33" customHeight="1">
      <c r="B167" s="131"/>
      <c r="C167" s="132" t="s">
        <v>194</v>
      </c>
      <c r="D167" s="132" t="s">
        <v>155</v>
      </c>
      <c r="E167" s="133" t="s">
        <v>186</v>
      </c>
      <c r="F167" s="134" t="s">
        <v>539</v>
      </c>
      <c r="G167" s="135" t="s">
        <v>181</v>
      </c>
      <c r="H167" s="136">
        <v>462.212</v>
      </c>
      <c r="I167" s="137"/>
      <c r="J167" s="137">
        <f>ROUND(I167*H167,2)</f>
        <v>0</v>
      </c>
      <c r="K167" s="134" t="s">
        <v>159</v>
      </c>
      <c r="L167" s="28"/>
      <c r="M167" s="138" t="s">
        <v>1</v>
      </c>
      <c r="N167" s="139" t="s">
        <v>38</v>
      </c>
      <c r="O167" s="140">
        <v>0.087</v>
      </c>
      <c r="P167" s="140">
        <f>O167*H167</f>
        <v>40.212444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160</v>
      </c>
      <c r="AT167" s="142" t="s">
        <v>155</v>
      </c>
      <c r="AU167" s="142" t="s">
        <v>82</v>
      </c>
      <c r="AY167" s="16" t="s">
        <v>153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80</v>
      </c>
      <c r="BK167" s="143">
        <f>ROUND(I167*H167,2)</f>
        <v>0</v>
      </c>
      <c r="BL167" s="16" t="s">
        <v>160</v>
      </c>
      <c r="BM167" s="142" t="s">
        <v>540</v>
      </c>
    </row>
    <row r="168" spans="2:47" s="1" customFormat="1" ht="19.2">
      <c r="B168" s="28"/>
      <c r="D168" s="144" t="s">
        <v>162</v>
      </c>
      <c r="F168" s="145" t="s">
        <v>539</v>
      </c>
      <c r="L168" s="28"/>
      <c r="M168" s="146"/>
      <c r="T168" s="52"/>
      <c r="AT168" s="16" t="s">
        <v>162</v>
      </c>
      <c r="AU168" s="16" t="s">
        <v>82</v>
      </c>
    </row>
    <row r="169" spans="2:65" s="1" customFormat="1" ht="24.15" customHeight="1">
      <c r="B169" s="131"/>
      <c r="C169" s="132" t="s">
        <v>198</v>
      </c>
      <c r="D169" s="132" t="s">
        <v>155</v>
      </c>
      <c r="E169" s="133" t="s">
        <v>345</v>
      </c>
      <c r="F169" s="134" t="s">
        <v>346</v>
      </c>
      <c r="G169" s="135" t="s">
        <v>181</v>
      </c>
      <c r="H169" s="136">
        <v>320.53</v>
      </c>
      <c r="I169" s="137"/>
      <c r="J169" s="137">
        <f>ROUND(I169*H169,2)</f>
        <v>0</v>
      </c>
      <c r="K169" s="134" t="s">
        <v>159</v>
      </c>
      <c r="L169" s="28"/>
      <c r="M169" s="138" t="s">
        <v>1</v>
      </c>
      <c r="N169" s="139" t="s">
        <v>38</v>
      </c>
      <c r="O169" s="140">
        <v>0.328</v>
      </c>
      <c r="P169" s="140">
        <f>O169*H169</f>
        <v>105.13383999999999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160</v>
      </c>
      <c r="AT169" s="142" t="s">
        <v>155</v>
      </c>
      <c r="AU169" s="142" t="s">
        <v>82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541</v>
      </c>
    </row>
    <row r="170" spans="2:47" s="1" customFormat="1" ht="28.8">
      <c r="B170" s="28"/>
      <c r="D170" s="144" t="s">
        <v>162</v>
      </c>
      <c r="F170" s="145" t="s">
        <v>348</v>
      </c>
      <c r="L170" s="28"/>
      <c r="M170" s="146"/>
      <c r="T170" s="52"/>
      <c r="AT170" s="16" t="s">
        <v>162</v>
      </c>
      <c r="AU170" s="16" t="s">
        <v>82</v>
      </c>
    </row>
    <row r="171" spans="2:51" s="12" customFormat="1" ht="12">
      <c r="B171" s="147"/>
      <c r="D171" s="144" t="s">
        <v>183</v>
      </c>
      <c r="E171" s="148" t="s">
        <v>1</v>
      </c>
      <c r="F171" s="149" t="s">
        <v>542</v>
      </c>
      <c r="H171" s="150">
        <v>289.21</v>
      </c>
      <c r="L171" s="147"/>
      <c r="M171" s="151"/>
      <c r="T171" s="152"/>
      <c r="AT171" s="148" t="s">
        <v>183</v>
      </c>
      <c r="AU171" s="148" t="s">
        <v>82</v>
      </c>
      <c r="AV171" s="12" t="s">
        <v>82</v>
      </c>
      <c r="AW171" s="12" t="s">
        <v>29</v>
      </c>
      <c r="AX171" s="12" t="s">
        <v>73</v>
      </c>
      <c r="AY171" s="148" t="s">
        <v>153</v>
      </c>
    </row>
    <row r="172" spans="2:51" s="12" customFormat="1" ht="12">
      <c r="B172" s="147"/>
      <c r="D172" s="144" t="s">
        <v>183</v>
      </c>
      <c r="E172" s="148" t="s">
        <v>1</v>
      </c>
      <c r="F172" s="149" t="s">
        <v>543</v>
      </c>
      <c r="H172" s="150">
        <v>31.32</v>
      </c>
      <c r="L172" s="147"/>
      <c r="M172" s="151"/>
      <c r="T172" s="152"/>
      <c r="AT172" s="148" t="s">
        <v>183</v>
      </c>
      <c r="AU172" s="148" t="s">
        <v>82</v>
      </c>
      <c r="AV172" s="12" t="s">
        <v>82</v>
      </c>
      <c r="AW172" s="12" t="s">
        <v>29</v>
      </c>
      <c r="AX172" s="12" t="s">
        <v>73</v>
      </c>
      <c r="AY172" s="148" t="s">
        <v>153</v>
      </c>
    </row>
    <row r="173" spans="2:51" s="13" customFormat="1" ht="12">
      <c r="B173" s="153"/>
      <c r="D173" s="144" t="s">
        <v>183</v>
      </c>
      <c r="E173" s="154" t="s">
        <v>1</v>
      </c>
      <c r="F173" s="155" t="s">
        <v>184</v>
      </c>
      <c r="H173" s="156">
        <v>320.53</v>
      </c>
      <c r="L173" s="153"/>
      <c r="M173" s="157"/>
      <c r="T173" s="158"/>
      <c r="AT173" s="154" t="s">
        <v>183</v>
      </c>
      <c r="AU173" s="154" t="s">
        <v>82</v>
      </c>
      <c r="AV173" s="13" t="s">
        <v>160</v>
      </c>
      <c r="AW173" s="13" t="s">
        <v>29</v>
      </c>
      <c r="AX173" s="13" t="s">
        <v>80</v>
      </c>
      <c r="AY173" s="154" t="s">
        <v>153</v>
      </c>
    </row>
    <row r="174" spans="2:65" s="1" customFormat="1" ht="16.5" customHeight="1">
      <c r="B174" s="131"/>
      <c r="C174" s="159" t="s">
        <v>202</v>
      </c>
      <c r="D174" s="159" t="s">
        <v>190</v>
      </c>
      <c r="E174" s="160" t="s">
        <v>350</v>
      </c>
      <c r="F174" s="161" t="s">
        <v>544</v>
      </c>
      <c r="G174" s="162" t="s">
        <v>305</v>
      </c>
      <c r="H174" s="163">
        <v>576.954</v>
      </c>
      <c r="I174" s="164"/>
      <c r="J174" s="164">
        <f>ROUND(I174*H174,2)</f>
        <v>0</v>
      </c>
      <c r="K174" s="161" t="s">
        <v>159</v>
      </c>
      <c r="L174" s="165"/>
      <c r="M174" s="166" t="s">
        <v>1</v>
      </c>
      <c r="N174" s="167" t="s">
        <v>38</v>
      </c>
      <c r="O174" s="140">
        <v>0</v>
      </c>
      <c r="P174" s="140">
        <f>O174*H174</f>
        <v>0</v>
      </c>
      <c r="Q174" s="140">
        <v>1</v>
      </c>
      <c r="R174" s="140">
        <f>Q174*H174</f>
        <v>576.954</v>
      </c>
      <c r="S174" s="140">
        <v>0</v>
      </c>
      <c r="T174" s="141">
        <f>S174*H174</f>
        <v>0</v>
      </c>
      <c r="AR174" s="142" t="s">
        <v>189</v>
      </c>
      <c r="AT174" s="142" t="s">
        <v>190</v>
      </c>
      <c r="AU174" s="142" t="s">
        <v>82</v>
      </c>
      <c r="AY174" s="16" t="s">
        <v>153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80</v>
      </c>
      <c r="BK174" s="143">
        <f>ROUND(I174*H174,2)</f>
        <v>0</v>
      </c>
      <c r="BL174" s="16" t="s">
        <v>160</v>
      </c>
      <c r="BM174" s="142" t="s">
        <v>545</v>
      </c>
    </row>
    <row r="175" spans="2:47" s="1" customFormat="1" ht="12">
      <c r="B175" s="28"/>
      <c r="D175" s="144" t="s">
        <v>162</v>
      </c>
      <c r="F175" s="145" t="s">
        <v>544</v>
      </c>
      <c r="L175" s="28"/>
      <c r="M175" s="146"/>
      <c r="T175" s="52"/>
      <c r="AT175" s="16" t="s">
        <v>162</v>
      </c>
      <c r="AU175" s="16" t="s">
        <v>82</v>
      </c>
    </row>
    <row r="176" spans="2:51" s="12" customFormat="1" ht="12">
      <c r="B176" s="147"/>
      <c r="D176" s="144" t="s">
        <v>183</v>
      </c>
      <c r="F176" s="149" t="s">
        <v>546</v>
      </c>
      <c r="H176" s="150">
        <v>576.954</v>
      </c>
      <c r="L176" s="147"/>
      <c r="M176" s="151"/>
      <c r="T176" s="152"/>
      <c r="AT176" s="148" t="s">
        <v>183</v>
      </c>
      <c r="AU176" s="148" t="s">
        <v>82</v>
      </c>
      <c r="AV176" s="12" t="s">
        <v>82</v>
      </c>
      <c r="AW176" s="12" t="s">
        <v>3</v>
      </c>
      <c r="AX176" s="12" t="s">
        <v>80</v>
      </c>
      <c r="AY176" s="148" t="s">
        <v>153</v>
      </c>
    </row>
    <row r="177" spans="2:63" s="11" customFormat="1" ht="22.8" customHeight="1">
      <c r="B177" s="120"/>
      <c r="D177" s="121" t="s">
        <v>72</v>
      </c>
      <c r="E177" s="129" t="s">
        <v>82</v>
      </c>
      <c r="F177" s="129" t="s">
        <v>362</v>
      </c>
      <c r="J177" s="130">
        <f>BK177</f>
        <v>0</v>
      </c>
      <c r="L177" s="120"/>
      <c r="M177" s="124"/>
      <c r="P177" s="125">
        <f>SUM(P178:P212)</f>
        <v>86.125535</v>
      </c>
      <c r="R177" s="125">
        <f>SUM(R178:R212)</f>
        <v>50.30565975</v>
      </c>
      <c r="T177" s="126">
        <f>SUM(T178:T212)</f>
        <v>0</v>
      </c>
      <c r="AR177" s="121" t="s">
        <v>80</v>
      </c>
      <c r="AT177" s="127" t="s">
        <v>72</v>
      </c>
      <c r="AU177" s="127" t="s">
        <v>80</v>
      </c>
      <c r="AY177" s="121" t="s">
        <v>153</v>
      </c>
      <c r="BK177" s="128">
        <f>SUM(BK178:BK212)</f>
        <v>0</v>
      </c>
    </row>
    <row r="178" spans="2:65" s="1" customFormat="1" ht="24.15" customHeight="1">
      <c r="B178" s="131"/>
      <c r="C178" s="132" t="s">
        <v>208</v>
      </c>
      <c r="D178" s="132" t="s">
        <v>155</v>
      </c>
      <c r="E178" s="133" t="s">
        <v>363</v>
      </c>
      <c r="F178" s="134" t="s">
        <v>364</v>
      </c>
      <c r="G178" s="135" t="s">
        <v>181</v>
      </c>
      <c r="H178" s="136">
        <v>18.315</v>
      </c>
      <c r="I178" s="137"/>
      <c r="J178" s="137">
        <f>ROUND(I178*H178,2)</f>
        <v>0</v>
      </c>
      <c r="K178" s="134" t="s">
        <v>159</v>
      </c>
      <c r="L178" s="28"/>
      <c r="M178" s="138" t="s">
        <v>1</v>
      </c>
      <c r="N178" s="139" t="s">
        <v>38</v>
      </c>
      <c r="O178" s="140">
        <v>0.76</v>
      </c>
      <c r="P178" s="140">
        <f>O178*H178</f>
        <v>13.919400000000001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160</v>
      </c>
      <c r="AT178" s="142" t="s">
        <v>155</v>
      </c>
      <c r="AU178" s="142" t="s">
        <v>82</v>
      </c>
      <c r="AY178" s="16" t="s">
        <v>153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80</v>
      </c>
      <c r="BK178" s="143">
        <f>ROUND(I178*H178,2)</f>
        <v>0</v>
      </c>
      <c r="BL178" s="16" t="s">
        <v>160</v>
      </c>
      <c r="BM178" s="142" t="s">
        <v>547</v>
      </c>
    </row>
    <row r="179" spans="2:47" s="1" customFormat="1" ht="28.8">
      <c r="B179" s="28"/>
      <c r="D179" s="144" t="s">
        <v>162</v>
      </c>
      <c r="F179" s="145" t="s">
        <v>366</v>
      </c>
      <c r="L179" s="28"/>
      <c r="M179" s="146"/>
      <c r="T179" s="52"/>
      <c r="AT179" s="16" t="s">
        <v>162</v>
      </c>
      <c r="AU179" s="16" t="s">
        <v>82</v>
      </c>
    </row>
    <row r="180" spans="2:51" s="12" customFormat="1" ht="12">
      <c r="B180" s="147"/>
      <c r="D180" s="144" t="s">
        <v>183</v>
      </c>
      <c r="E180" s="148" t="s">
        <v>1</v>
      </c>
      <c r="F180" s="149" t="s">
        <v>548</v>
      </c>
      <c r="H180" s="150">
        <v>18.315</v>
      </c>
      <c r="L180" s="147"/>
      <c r="M180" s="151"/>
      <c r="T180" s="152"/>
      <c r="AT180" s="148" t="s">
        <v>183</v>
      </c>
      <c r="AU180" s="148" t="s">
        <v>82</v>
      </c>
      <c r="AV180" s="12" t="s">
        <v>82</v>
      </c>
      <c r="AW180" s="12" t="s">
        <v>29</v>
      </c>
      <c r="AX180" s="12" t="s">
        <v>80</v>
      </c>
      <c r="AY180" s="148" t="s">
        <v>153</v>
      </c>
    </row>
    <row r="181" spans="2:65" s="1" customFormat="1" ht="33" customHeight="1">
      <c r="B181" s="131"/>
      <c r="C181" s="132" t="s">
        <v>212</v>
      </c>
      <c r="D181" s="132" t="s">
        <v>155</v>
      </c>
      <c r="E181" s="133" t="s">
        <v>368</v>
      </c>
      <c r="F181" s="134" t="s">
        <v>369</v>
      </c>
      <c r="G181" s="135" t="s">
        <v>158</v>
      </c>
      <c r="H181" s="136">
        <v>48.385</v>
      </c>
      <c r="I181" s="137"/>
      <c r="J181" s="137">
        <f>ROUND(I181*H181,2)</f>
        <v>0</v>
      </c>
      <c r="K181" s="134" t="s">
        <v>159</v>
      </c>
      <c r="L181" s="28"/>
      <c r="M181" s="138" t="s">
        <v>1</v>
      </c>
      <c r="N181" s="139" t="s">
        <v>38</v>
      </c>
      <c r="O181" s="140">
        <v>0.089</v>
      </c>
      <c r="P181" s="140">
        <f>O181*H181</f>
        <v>4.306265</v>
      </c>
      <c r="Q181" s="140">
        <v>0.00031</v>
      </c>
      <c r="R181" s="140">
        <f>Q181*H181</f>
        <v>0.01499935</v>
      </c>
      <c r="S181" s="140">
        <v>0</v>
      </c>
      <c r="T181" s="141">
        <f>S181*H181</f>
        <v>0</v>
      </c>
      <c r="AR181" s="142" t="s">
        <v>160</v>
      </c>
      <c r="AT181" s="142" t="s">
        <v>155</v>
      </c>
      <c r="AU181" s="142" t="s">
        <v>82</v>
      </c>
      <c r="AY181" s="16" t="s">
        <v>153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80</v>
      </c>
      <c r="BK181" s="143">
        <f>ROUND(I181*H181,2)</f>
        <v>0</v>
      </c>
      <c r="BL181" s="16" t="s">
        <v>160</v>
      </c>
      <c r="BM181" s="142" t="s">
        <v>549</v>
      </c>
    </row>
    <row r="182" spans="2:47" s="1" customFormat="1" ht="38.4">
      <c r="B182" s="28"/>
      <c r="D182" s="144" t="s">
        <v>162</v>
      </c>
      <c r="F182" s="145" t="s">
        <v>550</v>
      </c>
      <c r="L182" s="28"/>
      <c r="M182" s="146"/>
      <c r="T182" s="52"/>
      <c r="AT182" s="16" t="s">
        <v>162</v>
      </c>
      <c r="AU182" s="16" t="s">
        <v>82</v>
      </c>
    </row>
    <row r="183" spans="2:51" s="12" customFormat="1" ht="12">
      <c r="B183" s="147"/>
      <c r="D183" s="144" t="s">
        <v>183</v>
      </c>
      <c r="E183" s="148" t="s">
        <v>1</v>
      </c>
      <c r="F183" s="149" t="s">
        <v>551</v>
      </c>
      <c r="H183" s="150">
        <v>48.385</v>
      </c>
      <c r="L183" s="147"/>
      <c r="M183" s="151"/>
      <c r="T183" s="152"/>
      <c r="AT183" s="148" t="s">
        <v>183</v>
      </c>
      <c r="AU183" s="148" t="s">
        <v>82</v>
      </c>
      <c r="AV183" s="12" t="s">
        <v>82</v>
      </c>
      <c r="AW183" s="12" t="s">
        <v>29</v>
      </c>
      <c r="AX183" s="12" t="s">
        <v>73</v>
      </c>
      <c r="AY183" s="148" t="s">
        <v>153</v>
      </c>
    </row>
    <row r="184" spans="2:51" s="13" customFormat="1" ht="12">
      <c r="B184" s="153"/>
      <c r="D184" s="144" t="s">
        <v>183</v>
      </c>
      <c r="E184" s="154" t="s">
        <v>1</v>
      </c>
      <c r="F184" s="155" t="s">
        <v>184</v>
      </c>
      <c r="H184" s="156">
        <v>48.385</v>
      </c>
      <c r="L184" s="153"/>
      <c r="M184" s="157"/>
      <c r="T184" s="158"/>
      <c r="AT184" s="154" t="s">
        <v>183</v>
      </c>
      <c r="AU184" s="154" t="s">
        <v>82</v>
      </c>
      <c r="AV184" s="13" t="s">
        <v>160</v>
      </c>
      <c r="AW184" s="13" t="s">
        <v>29</v>
      </c>
      <c r="AX184" s="13" t="s">
        <v>80</v>
      </c>
      <c r="AY184" s="154" t="s">
        <v>153</v>
      </c>
    </row>
    <row r="185" spans="2:65" s="1" customFormat="1" ht="24.15" customHeight="1">
      <c r="B185" s="131"/>
      <c r="C185" s="159" t="s">
        <v>217</v>
      </c>
      <c r="D185" s="159" t="s">
        <v>190</v>
      </c>
      <c r="E185" s="160" t="s">
        <v>552</v>
      </c>
      <c r="F185" s="161" t="s">
        <v>553</v>
      </c>
      <c r="G185" s="162" t="s">
        <v>158</v>
      </c>
      <c r="H185" s="163">
        <v>50.804</v>
      </c>
      <c r="I185" s="164"/>
      <c r="J185" s="164">
        <f>ROUND(I185*H185,2)</f>
        <v>0</v>
      </c>
      <c r="K185" s="161" t="s">
        <v>159</v>
      </c>
      <c r="L185" s="165"/>
      <c r="M185" s="166" t="s">
        <v>1</v>
      </c>
      <c r="N185" s="167" t="s">
        <v>38</v>
      </c>
      <c r="O185" s="140">
        <v>0</v>
      </c>
      <c r="P185" s="140">
        <f>O185*H185</f>
        <v>0</v>
      </c>
      <c r="Q185" s="140">
        <v>0.0003</v>
      </c>
      <c r="R185" s="140">
        <f>Q185*H185</f>
        <v>0.0152412</v>
      </c>
      <c r="S185" s="140">
        <v>0</v>
      </c>
      <c r="T185" s="141">
        <f>S185*H185</f>
        <v>0</v>
      </c>
      <c r="AR185" s="142" t="s">
        <v>189</v>
      </c>
      <c r="AT185" s="142" t="s">
        <v>190</v>
      </c>
      <c r="AU185" s="142" t="s">
        <v>82</v>
      </c>
      <c r="AY185" s="16" t="s">
        <v>153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6" t="s">
        <v>80</v>
      </c>
      <c r="BK185" s="143">
        <f>ROUND(I185*H185,2)</f>
        <v>0</v>
      </c>
      <c r="BL185" s="16" t="s">
        <v>160</v>
      </c>
      <c r="BM185" s="142" t="s">
        <v>554</v>
      </c>
    </row>
    <row r="186" spans="2:47" s="1" customFormat="1" ht="19.2">
      <c r="B186" s="28"/>
      <c r="D186" s="144" t="s">
        <v>162</v>
      </c>
      <c r="F186" s="145" t="s">
        <v>553</v>
      </c>
      <c r="L186" s="28"/>
      <c r="M186" s="146"/>
      <c r="T186" s="52"/>
      <c r="AT186" s="16" t="s">
        <v>162</v>
      </c>
      <c r="AU186" s="16" t="s">
        <v>82</v>
      </c>
    </row>
    <row r="187" spans="2:51" s="12" customFormat="1" ht="12">
      <c r="B187" s="147"/>
      <c r="D187" s="144" t="s">
        <v>183</v>
      </c>
      <c r="F187" s="149" t="s">
        <v>555</v>
      </c>
      <c r="H187" s="150">
        <v>50.804</v>
      </c>
      <c r="L187" s="147"/>
      <c r="M187" s="151"/>
      <c r="T187" s="152"/>
      <c r="AT187" s="148" t="s">
        <v>183</v>
      </c>
      <c r="AU187" s="148" t="s">
        <v>82</v>
      </c>
      <c r="AV187" s="12" t="s">
        <v>82</v>
      </c>
      <c r="AW187" s="12" t="s">
        <v>3</v>
      </c>
      <c r="AX187" s="12" t="s">
        <v>80</v>
      </c>
      <c r="AY187" s="148" t="s">
        <v>153</v>
      </c>
    </row>
    <row r="188" spans="2:65" s="1" customFormat="1" ht="16.5" customHeight="1">
      <c r="B188" s="131"/>
      <c r="C188" s="132" t="s">
        <v>8</v>
      </c>
      <c r="D188" s="132" t="s">
        <v>155</v>
      </c>
      <c r="E188" s="133" t="s">
        <v>377</v>
      </c>
      <c r="F188" s="134" t="s">
        <v>378</v>
      </c>
      <c r="G188" s="135" t="s">
        <v>181</v>
      </c>
      <c r="H188" s="136">
        <v>3.509</v>
      </c>
      <c r="I188" s="137"/>
      <c r="J188" s="137">
        <f>ROUND(I188*H188,2)</f>
        <v>0</v>
      </c>
      <c r="K188" s="134" t="s">
        <v>159</v>
      </c>
      <c r="L188" s="28"/>
      <c r="M188" s="138" t="s">
        <v>1</v>
      </c>
      <c r="N188" s="139" t="s">
        <v>38</v>
      </c>
      <c r="O188" s="140">
        <v>1.89</v>
      </c>
      <c r="P188" s="140">
        <f>O188*H188</f>
        <v>6.632009999999999</v>
      </c>
      <c r="Q188" s="140">
        <v>2.30102</v>
      </c>
      <c r="R188" s="140">
        <f>Q188*H188</f>
        <v>8.07427918</v>
      </c>
      <c r="S188" s="140">
        <v>0</v>
      </c>
      <c r="T188" s="141">
        <f>S188*H188</f>
        <v>0</v>
      </c>
      <c r="AR188" s="142" t="s">
        <v>160</v>
      </c>
      <c r="AT188" s="142" t="s">
        <v>155</v>
      </c>
      <c r="AU188" s="142" t="s">
        <v>82</v>
      </c>
      <c r="AY188" s="16" t="s">
        <v>153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80</v>
      </c>
      <c r="BK188" s="143">
        <f>ROUND(I188*H188,2)</f>
        <v>0</v>
      </c>
      <c r="BL188" s="16" t="s">
        <v>160</v>
      </c>
      <c r="BM188" s="142" t="s">
        <v>556</v>
      </c>
    </row>
    <row r="189" spans="2:47" s="1" customFormat="1" ht="12">
      <c r="B189" s="28"/>
      <c r="D189" s="144" t="s">
        <v>162</v>
      </c>
      <c r="F189" s="145" t="s">
        <v>378</v>
      </c>
      <c r="L189" s="28"/>
      <c r="M189" s="146"/>
      <c r="T189" s="52"/>
      <c r="AT189" s="16" t="s">
        <v>162</v>
      </c>
      <c r="AU189" s="16" t="s">
        <v>82</v>
      </c>
    </row>
    <row r="190" spans="2:51" s="12" customFormat="1" ht="12">
      <c r="B190" s="147"/>
      <c r="D190" s="144" t="s">
        <v>183</v>
      </c>
      <c r="E190" s="148" t="s">
        <v>1</v>
      </c>
      <c r="F190" s="149" t="s">
        <v>557</v>
      </c>
      <c r="H190" s="150">
        <v>3.509</v>
      </c>
      <c r="L190" s="147"/>
      <c r="M190" s="151"/>
      <c r="T190" s="152"/>
      <c r="AT190" s="148" t="s">
        <v>183</v>
      </c>
      <c r="AU190" s="148" t="s">
        <v>82</v>
      </c>
      <c r="AV190" s="12" t="s">
        <v>82</v>
      </c>
      <c r="AW190" s="12" t="s">
        <v>29</v>
      </c>
      <c r="AX190" s="12" t="s">
        <v>80</v>
      </c>
      <c r="AY190" s="148" t="s">
        <v>153</v>
      </c>
    </row>
    <row r="191" spans="2:65" s="1" customFormat="1" ht="24.15" customHeight="1">
      <c r="B191" s="131"/>
      <c r="C191" s="132" t="s">
        <v>226</v>
      </c>
      <c r="D191" s="132" t="s">
        <v>155</v>
      </c>
      <c r="E191" s="133" t="s">
        <v>381</v>
      </c>
      <c r="F191" s="134" t="s">
        <v>382</v>
      </c>
      <c r="G191" s="135" t="s">
        <v>176</v>
      </c>
      <c r="H191" s="136">
        <v>55</v>
      </c>
      <c r="I191" s="137"/>
      <c r="J191" s="137">
        <f>ROUND(I191*H191,2)</f>
        <v>0</v>
      </c>
      <c r="K191" s="134" t="s">
        <v>159</v>
      </c>
      <c r="L191" s="28"/>
      <c r="M191" s="138" t="s">
        <v>1</v>
      </c>
      <c r="N191" s="139" t="s">
        <v>38</v>
      </c>
      <c r="O191" s="140">
        <v>0.045</v>
      </c>
      <c r="P191" s="140">
        <f>O191*H191</f>
        <v>2.475</v>
      </c>
      <c r="Q191" s="140">
        <v>0.00049</v>
      </c>
      <c r="R191" s="140">
        <f>Q191*H191</f>
        <v>0.026949999999999998</v>
      </c>
      <c r="S191" s="140">
        <v>0</v>
      </c>
      <c r="T191" s="141">
        <f>S191*H191</f>
        <v>0</v>
      </c>
      <c r="AR191" s="142" t="s">
        <v>160</v>
      </c>
      <c r="AT191" s="142" t="s">
        <v>155</v>
      </c>
      <c r="AU191" s="142" t="s">
        <v>82</v>
      </c>
      <c r="AY191" s="16" t="s">
        <v>153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6" t="s">
        <v>80</v>
      </c>
      <c r="BK191" s="143">
        <f>ROUND(I191*H191,2)</f>
        <v>0</v>
      </c>
      <c r="BL191" s="16" t="s">
        <v>160</v>
      </c>
      <c r="BM191" s="142" t="s">
        <v>558</v>
      </c>
    </row>
    <row r="192" spans="2:47" s="1" customFormat="1" ht="19.2">
      <c r="B192" s="28"/>
      <c r="D192" s="144" t="s">
        <v>162</v>
      </c>
      <c r="F192" s="145" t="s">
        <v>384</v>
      </c>
      <c r="L192" s="28"/>
      <c r="M192" s="146"/>
      <c r="T192" s="52"/>
      <c r="AT192" s="16" t="s">
        <v>162</v>
      </c>
      <c r="AU192" s="16" t="s">
        <v>82</v>
      </c>
    </row>
    <row r="193" spans="2:65" s="1" customFormat="1" ht="16.5" customHeight="1">
      <c r="B193" s="131"/>
      <c r="C193" s="132" t="s">
        <v>230</v>
      </c>
      <c r="D193" s="132" t="s">
        <v>155</v>
      </c>
      <c r="E193" s="133" t="s">
        <v>385</v>
      </c>
      <c r="F193" s="134" t="s">
        <v>386</v>
      </c>
      <c r="G193" s="135" t="s">
        <v>181</v>
      </c>
      <c r="H193" s="136">
        <v>4.99</v>
      </c>
      <c r="I193" s="137"/>
      <c r="J193" s="137">
        <f>ROUND(I193*H193,2)</f>
        <v>0</v>
      </c>
      <c r="K193" s="134" t="s">
        <v>159</v>
      </c>
      <c r="L193" s="28"/>
      <c r="M193" s="138" t="s">
        <v>1</v>
      </c>
      <c r="N193" s="139" t="s">
        <v>38</v>
      </c>
      <c r="O193" s="140">
        <v>0.584</v>
      </c>
      <c r="P193" s="140">
        <f>O193*H193</f>
        <v>2.91416</v>
      </c>
      <c r="Q193" s="140">
        <v>2.30102</v>
      </c>
      <c r="R193" s="140">
        <f>Q193*H193</f>
        <v>11.482089799999999</v>
      </c>
      <c r="S193" s="140">
        <v>0</v>
      </c>
      <c r="T193" s="141">
        <f>S193*H193</f>
        <v>0</v>
      </c>
      <c r="AR193" s="142" t="s">
        <v>160</v>
      </c>
      <c r="AT193" s="142" t="s">
        <v>155</v>
      </c>
      <c r="AU193" s="142" t="s">
        <v>82</v>
      </c>
      <c r="AY193" s="16" t="s">
        <v>153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80</v>
      </c>
      <c r="BK193" s="143">
        <f>ROUND(I193*H193,2)</f>
        <v>0</v>
      </c>
      <c r="BL193" s="16" t="s">
        <v>160</v>
      </c>
      <c r="BM193" s="142" t="s">
        <v>559</v>
      </c>
    </row>
    <row r="194" spans="2:47" s="1" customFormat="1" ht="19.2">
      <c r="B194" s="28"/>
      <c r="D194" s="144" t="s">
        <v>162</v>
      </c>
      <c r="F194" s="145" t="s">
        <v>388</v>
      </c>
      <c r="L194" s="28"/>
      <c r="M194" s="146"/>
      <c r="T194" s="52"/>
      <c r="AT194" s="16" t="s">
        <v>162</v>
      </c>
      <c r="AU194" s="16" t="s">
        <v>82</v>
      </c>
    </row>
    <row r="195" spans="2:51" s="12" customFormat="1" ht="12">
      <c r="B195" s="147"/>
      <c r="D195" s="144" t="s">
        <v>183</v>
      </c>
      <c r="E195" s="148" t="s">
        <v>1</v>
      </c>
      <c r="F195" s="149" t="s">
        <v>560</v>
      </c>
      <c r="H195" s="150">
        <v>4.885</v>
      </c>
      <c r="L195" s="147"/>
      <c r="M195" s="151"/>
      <c r="T195" s="152"/>
      <c r="AT195" s="148" t="s">
        <v>183</v>
      </c>
      <c r="AU195" s="148" t="s">
        <v>82</v>
      </c>
      <c r="AV195" s="12" t="s">
        <v>82</v>
      </c>
      <c r="AW195" s="12" t="s">
        <v>29</v>
      </c>
      <c r="AX195" s="12" t="s">
        <v>73</v>
      </c>
      <c r="AY195" s="148" t="s">
        <v>153</v>
      </c>
    </row>
    <row r="196" spans="2:51" s="12" customFormat="1" ht="12">
      <c r="B196" s="147"/>
      <c r="D196" s="144" t="s">
        <v>183</v>
      </c>
      <c r="E196" s="148" t="s">
        <v>1</v>
      </c>
      <c r="F196" s="149" t="s">
        <v>561</v>
      </c>
      <c r="H196" s="150">
        <v>0.105</v>
      </c>
      <c r="L196" s="147"/>
      <c r="M196" s="151"/>
      <c r="T196" s="152"/>
      <c r="AT196" s="148" t="s">
        <v>183</v>
      </c>
      <c r="AU196" s="148" t="s">
        <v>82</v>
      </c>
      <c r="AV196" s="12" t="s">
        <v>82</v>
      </c>
      <c r="AW196" s="12" t="s">
        <v>29</v>
      </c>
      <c r="AX196" s="12" t="s">
        <v>73</v>
      </c>
      <c r="AY196" s="148" t="s">
        <v>153</v>
      </c>
    </row>
    <row r="197" spans="2:51" s="13" customFormat="1" ht="12">
      <c r="B197" s="153"/>
      <c r="D197" s="144" t="s">
        <v>183</v>
      </c>
      <c r="E197" s="154" t="s">
        <v>1</v>
      </c>
      <c r="F197" s="155" t="s">
        <v>184</v>
      </c>
      <c r="H197" s="156">
        <v>4.99</v>
      </c>
      <c r="L197" s="153"/>
      <c r="M197" s="157"/>
      <c r="T197" s="158"/>
      <c r="AT197" s="154" t="s">
        <v>183</v>
      </c>
      <c r="AU197" s="154" t="s">
        <v>82</v>
      </c>
      <c r="AV197" s="13" t="s">
        <v>160</v>
      </c>
      <c r="AW197" s="13" t="s">
        <v>29</v>
      </c>
      <c r="AX197" s="13" t="s">
        <v>80</v>
      </c>
      <c r="AY197" s="154" t="s">
        <v>153</v>
      </c>
    </row>
    <row r="198" spans="2:65" s="1" customFormat="1" ht="24.15" customHeight="1">
      <c r="B198" s="131"/>
      <c r="C198" s="132" t="s">
        <v>234</v>
      </c>
      <c r="D198" s="132" t="s">
        <v>155</v>
      </c>
      <c r="E198" s="133" t="s">
        <v>562</v>
      </c>
      <c r="F198" s="134" t="s">
        <v>563</v>
      </c>
      <c r="G198" s="135" t="s">
        <v>181</v>
      </c>
      <c r="H198" s="136">
        <v>11.612</v>
      </c>
      <c r="I198" s="137"/>
      <c r="J198" s="137">
        <f>ROUND(I198*H198,2)</f>
        <v>0</v>
      </c>
      <c r="K198" s="134" t="s">
        <v>159</v>
      </c>
      <c r="L198" s="28"/>
      <c r="M198" s="138" t="s">
        <v>1</v>
      </c>
      <c r="N198" s="139" t="s">
        <v>38</v>
      </c>
      <c r="O198" s="140">
        <v>0.629</v>
      </c>
      <c r="P198" s="140">
        <f>O198*H198</f>
        <v>7.303948</v>
      </c>
      <c r="Q198" s="140">
        <v>2.50187</v>
      </c>
      <c r="R198" s="140">
        <f>Q198*H198</f>
        <v>29.051714439999998</v>
      </c>
      <c r="S198" s="140">
        <v>0</v>
      </c>
      <c r="T198" s="141">
        <f>S198*H198</f>
        <v>0</v>
      </c>
      <c r="AR198" s="142" t="s">
        <v>160</v>
      </c>
      <c r="AT198" s="142" t="s">
        <v>155</v>
      </c>
      <c r="AU198" s="142" t="s">
        <v>82</v>
      </c>
      <c r="AY198" s="16" t="s">
        <v>153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80</v>
      </c>
      <c r="BK198" s="143">
        <f>ROUND(I198*H198,2)</f>
        <v>0</v>
      </c>
      <c r="BL198" s="16" t="s">
        <v>160</v>
      </c>
      <c r="BM198" s="142" t="s">
        <v>564</v>
      </c>
    </row>
    <row r="199" spans="2:47" s="1" customFormat="1" ht="19.2">
      <c r="B199" s="28"/>
      <c r="D199" s="144" t="s">
        <v>162</v>
      </c>
      <c r="F199" s="145" t="s">
        <v>565</v>
      </c>
      <c r="L199" s="28"/>
      <c r="M199" s="146"/>
      <c r="T199" s="52"/>
      <c r="AT199" s="16" t="s">
        <v>162</v>
      </c>
      <c r="AU199" s="16" t="s">
        <v>82</v>
      </c>
    </row>
    <row r="200" spans="2:51" s="12" customFormat="1" ht="12">
      <c r="B200" s="147"/>
      <c r="D200" s="144" t="s">
        <v>183</v>
      </c>
      <c r="E200" s="148" t="s">
        <v>1</v>
      </c>
      <c r="F200" s="149" t="s">
        <v>566</v>
      </c>
      <c r="H200" s="150">
        <v>11.612</v>
      </c>
      <c r="L200" s="147"/>
      <c r="M200" s="151"/>
      <c r="T200" s="152"/>
      <c r="AT200" s="148" t="s">
        <v>183</v>
      </c>
      <c r="AU200" s="148" t="s">
        <v>82</v>
      </c>
      <c r="AV200" s="12" t="s">
        <v>82</v>
      </c>
      <c r="AW200" s="12" t="s">
        <v>29</v>
      </c>
      <c r="AX200" s="12" t="s">
        <v>80</v>
      </c>
      <c r="AY200" s="148" t="s">
        <v>153</v>
      </c>
    </row>
    <row r="201" spans="2:65" s="1" customFormat="1" ht="16.5" customHeight="1">
      <c r="B201" s="131"/>
      <c r="C201" s="132" t="s">
        <v>238</v>
      </c>
      <c r="D201" s="132" t="s">
        <v>155</v>
      </c>
      <c r="E201" s="133" t="s">
        <v>567</v>
      </c>
      <c r="F201" s="134" t="s">
        <v>568</v>
      </c>
      <c r="G201" s="135" t="s">
        <v>158</v>
      </c>
      <c r="H201" s="136">
        <v>29.04</v>
      </c>
      <c r="I201" s="137"/>
      <c r="J201" s="137">
        <f>ROUND(I201*H201,2)</f>
        <v>0</v>
      </c>
      <c r="K201" s="134" t="s">
        <v>159</v>
      </c>
      <c r="L201" s="28"/>
      <c r="M201" s="138" t="s">
        <v>1</v>
      </c>
      <c r="N201" s="139" t="s">
        <v>38</v>
      </c>
      <c r="O201" s="140">
        <v>0.3</v>
      </c>
      <c r="P201" s="140">
        <f>O201*H201</f>
        <v>8.712</v>
      </c>
      <c r="Q201" s="140">
        <v>0.00247</v>
      </c>
      <c r="R201" s="140">
        <f>Q201*H201</f>
        <v>0.0717288</v>
      </c>
      <c r="S201" s="140">
        <v>0</v>
      </c>
      <c r="T201" s="141">
        <f>S201*H201</f>
        <v>0</v>
      </c>
      <c r="AR201" s="142" t="s">
        <v>160</v>
      </c>
      <c r="AT201" s="142" t="s">
        <v>155</v>
      </c>
      <c r="AU201" s="142" t="s">
        <v>82</v>
      </c>
      <c r="AY201" s="16" t="s">
        <v>153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80</v>
      </c>
      <c r="BK201" s="143">
        <f>ROUND(I201*H201,2)</f>
        <v>0</v>
      </c>
      <c r="BL201" s="16" t="s">
        <v>160</v>
      </c>
      <c r="BM201" s="142" t="s">
        <v>569</v>
      </c>
    </row>
    <row r="202" spans="2:47" s="1" customFormat="1" ht="12">
      <c r="B202" s="28"/>
      <c r="D202" s="144" t="s">
        <v>162</v>
      </c>
      <c r="F202" s="145" t="s">
        <v>570</v>
      </c>
      <c r="L202" s="28"/>
      <c r="M202" s="146"/>
      <c r="T202" s="52"/>
      <c r="AT202" s="16" t="s">
        <v>162</v>
      </c>
      <c r="AU202" s="16" t="s">
        <v>82</v>
      </c>
    </row>
    <row r="203" spans="2:51" s="12" customFormat="1" ht="12">
      <c r="B203" s="147"/>
      <c r="D203" s="144" t="s">
        <v>183</v>
      </c>
      <c r="E203" s="148" t="s">
        <v>1</v>
      </c>
      <c r="F203" s="149" t="s">
        <v>571</v>
      </c>
      <c r="H203" s="150">
        <v>29.04</v>
      </c>
      <c r="L203" s="147"/>
      <c r="M203" s="151"/>
      <c r="T203" s="152"/>
      <c r="AT203" s="148" t="s">
        <v>183</v>
      </c>
      <c r="AU203" s="148" t="s">
        <v>82</v>
      </c>
      <c r="AV203" s="12" t="s">
        <v>82</v>
      </c>
      <c r="AW203" s="12" t="s">
        <v>29</v>
      </c>
      <c r="AX203" s="12" t="s">
        <v>80</v>
      </c>
      <c r="AY203" s="148" t="s">
        <v>153</v>
      </c>
    </row>
    <row r="204" spans="2:65" s="1" customFormat="1" ht="16.5" customHeight="1">
      <c r="B204" s="131"/>
      <c r="C204" s="132" t="s">
        <v>242</v>
      </c>
      <c r="D204" s="132" t="s">
        <v>155</v>
      </c>
      <c r="E204" s="133" t="s">
        <v>572</v>
      </c>
      <c r="F204" s="134" t="s">
        <v>573</v>
      </c>
      <c r="G204" s="135" t="s">
        <v>158</v>
      </c>
      <c r="H204" s="136">
        <v>29.04</v>
      </c>
      <c r="I204" s="137"/>
      <c r="J204" s="137">
        <f>ROUND(I204*H204,2)</f>
        <v>0</v>
      </c>
      <c r="K204" s="134" t="s">
        <v>159</v>
      </c>
      <c r="L204" s="28"/>
      <c r="M204" s="138" t="s">
        <v>1</v>
      </c>
      <c r="N204" s="139" t="s">
        <v>38</v>
      </c>
      <c r="O204" s="140">
        <v>0.152</v>
      </c>
      <c r="P204" s="140">
        <f>O204*H204</f>
        <v>4.414079999999999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160</v>
      </c>
      <c r="AT204" s="142" t="s">
        <v>155</v>
      </c>
      <c r="AU204" s="142" t="s">
        <v>82</v>
      </c>
      <c r="AY204" s="16" t="s">
        <v>153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6" t="s">
        <v>80</v>
      </c>
      <c r="BK204" s="143">
        <f>ROUND(I204*H204,2)</f>
        <v>0</v>
      </c>
      <c r="BL204" s="16" t="s">
        <v>160</v>
      </c>
      <c r="BM204" s="142" t="s">
        <v>574</v>
      </c>
    </row>
    <row r="205" spans="2:47" s="1" customFormat="1" ht="12">
      <c r="B205" s="28"/>
      <c r="D205" s="144" t="s">
        <v>162</v>
      </c>
      <c r="F205" s="145" t="s">
        <v>575</v>
      </c>
      <c r="L205" s="28"/>
      <c r="M205" s="146"/>
      <c r="T205" s="52"/>
      <c r="AT205" s="16" t="s">
        <v>162</v>
      </c>
      <c r="AU205" s="16" t="s">
        <v>82</v>
      </c>
    </row>
    <row r="206" spans="2:65" s="1" customFormat="1" ht="21.75" customHeight="1">
      <c r="B206" s="131"/>
      <c r="C206" s="132" t="s">
        <v>7</v>
      </c>
      <c r="D206" s="132" t="s">
        <v>155</v>
      </c>
      <c r="E206" s="133" t="s">
        <v>576</v>
      </c>
      <c r="F206" s="134" t="s">
        <v>577</v>
      </c>
      <c r="G206" s="135" t="s">
        <v>305</v>
      </c>
      <c r="H206" s="136">
        <v>1.479</v>
      </c>
      <c r="I206" s="137"/>
      <c r="J206" s="137">
        <f>ROUND(I206*H206,2)</f>
        <v>0</v>
      </c>
      <c r="K206" s="134" t="s">
        <v>159</v>
      </c>
      <c r="L206" s="28"/>
      <c r="M206" s="138" t="s">
        <v>1</v>
      </c>
      <c r="N206" s="139" t="s">
        <v>38</v>
      </c>
      <c r="O206" s="140">
        <v>23.968</v>
      </c>
      <c r="P206" s="140">
        <f>O206*H206</f>
        <v>35.448672</v>
      </c>
      <c r="Q206" s="140">
        <v>1.06062</v>
      </c>
      <c r="R206" s="140">
        <f>Q206*H206</f>
        <v>1.5686569799999999</v>
      </c>
      <c r="S206" s="140">
        <v>0</v>
      </c>
      <c r="T206" s="141">
        <f>S206*H206</f>
        <v>0</v>
      </c>
      <c r="AR206" s="142" t="s">
        <v>160</v>
      </c>
      <c r="AT206" s="142" t="s">
        <v>155</v>
      </c>
      <c r="AU206" s="142" t="s">
        <v>82</v>
      </c>
      <c r="AY206" s="16" t="s">
        <v>153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6" t="s">
        <v>80</v>
      </c>
      <c r="BK206" s="143">
        <f>ROUND(I206*H206,2)</f>
        <v>0</v>
      </c>
      <c r="BL206" s="16" t="s">
        <v>160</v>
      </c>
      <c r="BM206" s="142" t="s">
        <v>578</v>
      </c>
    </row>
    <row r="207" spans="2:47" s="1" customFormat="1" ht="19.2">
      <c r="B207" s="28"/>
      <c r="D207" s="144" t="s">
        <v>162</v>
      </c>
      <c r="F207" s="145" t="s">
        <v>579</v>
      </c>
      <c r="L207" s="28"/>
      <c r="M207" s="146"/>
      <c r="T207" s="52"/>
      <c r="AT207" s="16" t="s">
        <v>162</v>
      </c>
      <c r="AU207" s="16" t="s">
        <v>82</v>
      </c>
    </row>
    <row r="208" spans="2:51" s="12" customFormat="1" ht="12">
      <c r="B208" s="147"/>
      <c r="D208" s="144" t="s">
        <v>183</v>
      </c>
      <c r="E208" s="148" t="s">
        <v>1</v>
      </c>
      <c r="F208" s="149" t="s">
        <v>580</v>
      </c>
      <c r="H208" s="150">
        <v>0.503</v>
      </c>
      <c r="L208" s="147"/>
      <c r="M208" s="151"/>
      <c r="T208" s="152"/>
      <c r="AT208" s="148" t="s">
        <v>183</v>
      </c>
      <c r="AU208" s="148" t="s">
        <v>82</v>
      </c>
      <c r="AV208" s="12" t="s">
        <v>82</v>
      </c>
      <c r="AW208" s="12" t="s">
        <v>29</v>
      </c>
      <c r="AX208" s="12" t="s">
        <v>73</v>
      </c>
      <c r="AY208" s="148" t="s">
        <v>153</v>
      </c>
    </row>
    <row r="209" spans="2:51" s="12" customFormat="1" ht="12">
      <c r="B209" s="147"/>
      <c r="D209" s="144" t="s">
        <v>183</v>
      </c>
      <c r="E209" s="148" t="s">
        <v>1</v>
      </c>
      <c r="F209" s="149" t="s">
        <v>581</v>
      </c>
      <c r="H209" s="150">
        <v>0.423</v>
      </c>
      <c r="L209" s="147"/>
      <c r="M209" s="151"/>
      <c r="T209" s="152"/>
      <c r="AT209" s="148" t="s">
        <v>183</v>
      </c>
      <c r="AU209" s="148" t="s">
        <v>82</v>
      </c>
      <c r="AV209" s="12" t="s">
        <v>82</v>
      </c>
      <c r="AW209" s="12" t="s">
        <v>29</v>
      </c>
      <c r="AX209" s="12" t="s">
        <v>73</v>
      </c>
      <c r="AY209" s="148" t="s">
        <v>153</v>
      </c>
    </row>
    <row r="210" spans="2:51" s="12" customFormat="1" ht="12">
      <c r="B210" s="147"/>
      <c r="D210" s="144" t="s">
        <v>183</v>
      </c>
      <c r="E210" s="148" t="s">
        <v>1</v>
      </c>
      <c r="F210" s="149" t="s">
        <v>582</v>
      </c>
      <c r="H210" s="150">
        <v>0.273</v>
      </c>
      <c r="L210" s="147"/>
      <c r="M210" s="151"/>
      <c r="T210" s="152"/>
      <c r="AT210" s="148" t="s">
        <v>183</v>
      </c>
      <c r="AU210" s="148" t="s">
        <v>82</v>
      </c>
      <c r="AV210" s="12" t="s">
        <v>82</v>
      </c>
      <c r="AW210" s="12" t="s">
        <v>29</v>
      </c>
      <c r="AX210" s="12" t="s">
        <v>73</v>
      </c>
      <c r="AY210" s="148" t="s">
        <v>153</v>
      </c>
    </row>
    <row r="211" spans="2:51" s="12" customFormat="1" ht="12">
      <c r="B211" s="147"/>
      <c r="D211" s="144" t="s">
        <v>183</v>
      </c>
      <c r="E211" s="148" t="s">
        <v>1</v>
      </c>
      <c r="F211" s="149" t="s">
        <v>583</v>
      </c>
      <c r="H211" s="150">
        <v>0.28</v>
      </c>
      <c r="L211" s="147"/>
      <c r="M211" s="151"/>
      <c r="T211" s="152"/>
      <c r="AT211" s="148" t="s">
        <v>183</v>
      </c>
      <c r="AU211" s="148" t="s">
        <v>82</v>
      </c>
      <c r="AV211" s="12" t="s">
        <v>82</v>
      </c>
      <c r="AW211" s="12" t="s">
        <v>29</v>
      </c>
      <c r="AX211" s="12" t="s">
        <v>73</v>
      </c>
      <c r="AY211" s="148" t="s">
        <v>153</v>
      </c>
    </row>
    <row r="212" spans="2:51" s="13" customFormat="1" ht="12">
      <c r="B212" s="153"/>
      <c r="D212" s="144" t="s">
        <v>183</v>
      </c>
      <c r="E212" s="154" t="s">
        <v>1</v>
      </c>
      <c r="F212" s="155" t="s">
        <v>184</v>
      </c>
      <c r="H212" s="156">
        <v>1.4789999999999999</v>
      </c>
      <c r="L212" s="153"/>
      <c r="M212" s="157"/>
      <c r="T212" s="158"/>
      <c r="AT212" s="154" t="s">
        <v>183</v>
      </c>
      <c r="AU212" s="154" t="s">
        <v>82</v>
      </c>
      <c r="AV212" s="13" t="s">
        <v>160</v>
      </c>
      <c r="AW212" s="13" t="s">
        <v>29</v>
      </c>
      <c r="AX212" s="13" t="s">
        <v>80</v>
      </c>
      <c r="AY212" s="154" t="s">
        <v>153</v>
      </c>
    </row>
    <row r="213" spans="2:63" s="11" customFormat="1" ht="22.8" customHeight="1">
      <c r="B213" s="120"/>
      <c r="D213" s="121" t="s">
        <v>72</v>
      </c>
      <c r="E213" s="129" t="s">
        <v>166</v>
      </c>
      <c r="F213" s="129" t="s">
        <v>390</v>
      </c>
      <c r="J213" s="130">
        <f>BK213</f>
        <v>0</v>
      </c>
      <c r="L213" s="120"/>
      <c r="M213" s="124"/>
      <c r="P213" s="125">
        <f>SUM(P214:P229)</f>
        <v>448.618299</v>
      </c>
      <c r="R213" s="125">
        <f>SUM(R214:R229)</f>
        <v>2.28406538</v>
      </c>
      <c r="T213" s="126">
        <f>SUM(T214:T229)</f>
        <v>0</v>
      </c>
      <c r="AR213" s="121" t="s">
        <v>80</v>
      </c>
      <c r="AT213" s="127" t="s">
        <v>72</v>
      </c>
      <c r="AU213" s="127" t="s">
        <v>80</v>
      </c>
      <c r="AY213" s="121" t="s">
        <v>153</v>
      </c>
      <c r="BK213" s="128">
        <f>SUM(BK214:BK229)</f>
        <v>0</v>
      </c>
    </row>
    <row r="214" spans="2:65" s="1" customFormat="1" ht="16.5" customHeight="1">
      <c r="B214" s="131"/>
      <c r="C214" s="132" t="s">
        <v>247</v>
      </c>
      <c r="D214" s="132" t="s">
        <v>155</v>
      </c>
      <c r="E214" s="133" t="s">
        <v>584</v>
      </c>
      <c r="F214" s="134" t="s">
        <v>585</v>
      </c>
      <c r="G214" s="135" t="s">
        <v>181</v>
      </c>
      <c r="H214" s="136">
        <v>39.828</v>
      </c>
      <c r="I214" s="137"/>
      <c r="J214" s="137">
        <f>ROUND(I214*H214,2)</f>
        <v>0</v>
      </c>
      <c r="K214" s="134" t="s">
        <v>159</v>
      </c>
      <c r="L214" s="28"/>
      <c r="M214" s="138" t="s">
        <v>1</v>
      </c>
      <c r="N214" s="139" t="s">
        <v>38</v>
      </c>
      <c r="O214" s="140">
        <v>0.479</v>
      </c>
      <c r="P214" s="140">
        <f>O214*H214</f>
        <v>19.077612000000002</v>
      </c>
      <c r="Q214" s="140">
        <v>0</v>
      </c>
      <c r="R214" s="140">
        <f>Q214*H214</f>
        <v>0</v>
      </c>
      <c r="S214" s="140">
        <v>0</v>
      </c>
      <c r="T214" s="141">
        <f>S214*H214</f>
        <v>0</v>
      </c>
      <c r="AR214" s="142" t="s">
        <v>160</v>
      </c>
      <c r="AT214" s="142" t="s">
        <v>155</v>
      </c>
      <c r="AU214" s="142" t="s">
        <v>82</v>
      </c>
      <c r="AY214" s="16" t="s">
        <v>153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6" t="s">
        <v>80</v>
      </c>
      <c r="BK214" s="143">
        <f>ROUND(I214*H214,2)</f>
        <v>0</v>
      </c>
      <c r="BL214" s="16" t="s">
        <v>160</v>
      </c>
      <c r="BM214" s="142" t="s">
        <v>586</v>
      </c>
    </row>
    <row r="215" spans="2:47" s="1" customFormat="1" ht="19.2">
      <c r="B215" s="28"/>
      <c r="D215" s="144" t="s">
        <v>162</v>
      </c>
      <c r="F215" s="145" t="s">
        <v>587</v>
      </c>
      <c r="L215" s="28"/>
      <c r="M215" s="146"/>
      <c r="T215" s="52"/>
      <c r="AT215" s="16" t="s">
        <v>162</v>
      </c>
      <c r="AU215" s="16" t="s">
        <v>82</v>
      </c>
    </row>
    <row r="216" spans="2:51" s="12" customFormat="1" ht="12">
      <c r="B216" s="147"/>
      <c r="D216" s="144" t="s">
        <v>183</v>
      </c>
      <c r="E216" s="148" t="s">
        <v>1</v>
      </c>
      <c r="F216" s="149" t="s">
        <v>588</v>
      </c>
      <c r="H216" s="150">
        <v>39.828</v>
      </c>
      <c r="L216" s="147"/>
      <c r="M216" s="151"/>
      <c r="T216" s="152"/>
      <c r="AT216" s="148" t="s">
        <v>183</v>
      </c>
      <c r="AU216" s="148" t="s">
        <v>82</v>
      </c>
      <c r="AV216" s="12" t="s">
        <v>82</v>
      </c>
      <c r="AW216" s="12" t="s">
        <v>29</v>
      </c>
      <c r="AX216" s="12" t="s">
        <v>80</v>
      </c>
      <c r="AY216" s="148" t="s">
        <v>153</v>
      </c>
    </row>
    <row r="217" spans="2:65" s="1" customFormat="1" ht="24.15" customHeight="1">
      <c r="B217" s="131"/>
      <c r="C217" s="132" t="s">
        <v>251</v>
      </c>
      <c r="D217" s="132" t="s">
        <v>155</v>
      </c>
      <c r="E217" s="133" t="s">
        <v>405</v>
      </c>
      <c r="F217" s="134" t="s">
        <v>406</v>
      </c>
      <c r="G217" s="135" t="s">
        <v>158</v>
      </c>
      <c r="H217" s="136">
        <v>269.335</v>
      </c>
      <c r="I217" s="137"/>
      <c r="J217" s="137">
        <f>ROUND(I217*H217,2)</f>
        <v>0</v>
      </c>
      <c r="K217" s="134" t="s">
        <v>159</v>
      </c>
      <c r="L217" s="28"/>
      <c r="M217" s="138" t="s">
        <v>1</v>
      </c>
      <c r="N217" s="139" t="s">
        <v>38</v>
      </c>
      <c r="O217" s="140">
        <v>0.904</v>
      </c>
      <c r="P217" s="140">
        <f>O217*H217</f>
        <v>243.47884</v>
      </c>
      <c r="Q217" s="140">
        <v>0.00237</v>
      </c>
      <c r="R217" s="140">
        <f>Q217*H217</f>
        <v>0.63832395</v>
      </c>
      <c r="S217" s="140">
        <v>0</v>
      </c>
      <c r="T217" s="141">
        <f>S217*H217</f>
        <v>0</v>
      </c>
      <c r="AR217" s="142" t="s">
        <v>160</v>
      </c>
      <c r="AT217" s="142" t="s">
        <v>155</v>
      </c>
      <c r="AU217" s="142" t="s">
        <v>82</v>
      </c>
      <c r="AY217" s="16" t="s">
        <v>153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6" t="s">
        <v>80</v>
      </c>
      <c r="BK217" s="143">
        <f>ROUND(I217*H217,2)</f>
        <v>0</v>
      </c>
      <c r="BL217" s="16" t="s">
        <v>160</v>
      </c>
      <c r="BM217" s="142" t="s">
        <v>589</v>
      </c>
    </row>
    <row r="218" spans="2:47" s="1" customFormat="1" ht="19.2">
      <c r="B218" s="28"/>
      <c r="D218" s="144" t="s">
        <v>162</v>
      </c>
      <c r="F218" s="145" t="s">
        <v>590</v>
      </c>
      <c r="L218" s="28"/>
      <c r="M218" s="146"/>
      <c r="T218" s="52"/>
      <c r="AT218" s="16" t="s">
        <v>162</v>
      </c>
      <c r="AU218" s="16" t="s">
        <v>82</v>
      </c>
    </row>
    <row r="219" spans="2:51" s="12" customFormat="1" ht="12">
      <c r="B219" s="147"/>
      <c r="D219" s="144" t="s">
        <v>183</v>
      </c>
      <c r="E219" s="148" t="s">
        <v>1</v>
      </c>
      <c r="F219" s="149" t="s">
        <v>591</v>
      </c>
      <c r="H219" s="150">
        <v>267.035</v>
      </c>
      <c r="L219" s="147"/>
      <c r="M219" s="151"/>
      <c r="T219" s="152"/>
      <c r="AT219" s="148" t="s">
        <v>183</v>
      </c>
      <c r="AU219" s="148" t="s">
        <v>82</v>
      </c>
      <c r="AV219" s="12" t="s">
        <v>82</v>
      </c>
      <c r="AW219" s="12" t="s">
        <v>29</v>
      </c>
      <c r="AX219" s="12" t="s">
        <v>73</v>
      </c>
      <c r="AY219" s="148" t="s">
        <v>153</v>
      </c>
    </row>
    <row r="220" spans="2:51" s="12" customFormat="1" ht="12">
      <c r="B220" s="147"/>
      <c r="D220" s="144" t="s">
        <v>183</v>
      </c>
      <c r="E220" s="148" t="s">
        <v>1</v>
      </c>
      <c r="F220" s="149" t="s">
        <v>592</v>
      </c>
      <c r="H220" s="150">
        <v>2.3</v>
      </c>
      <c r="L220" s="147"/>
      <c r="M220" s="151"/>
      <c r="T220" s="152"/>
      <c r="AT220" s="148" t="s">
        <v>183</v>
      </c>
      <c r="AU220" s="148" t="s">
        <v>82</v>
      </c>
      <c r="AV220" s="12" t="s">
        <v>82</v>
      </c>
      <c r="AW220" s="12" t="s">
        <v>29</v>
      </c>
      <c r="AX220" s="12" t="s">
        <v>73</v>
      </c>
      <c r="AY220" s="148" t="s">
        <v>153</v>
      </c>
    </row>
    <row r="221" spans="2:51" s="13" customFormat="1" ht="12">
      <c r="B221" s="153"/>
      <c r="D221" s="144" t="s">
        <v>183</v>
      </c>
      <c r="E221" s="154" t="s">
        <v>1</v>
      </c>
      <c r="F221" s="155" t="s">
        <v>184</v>
      </c>
      <c r="H221" s="156">
        <v>269.33500000000004</v>
      </c>
      <c r="L221" s="153"/>
      <c r="M221" s="157"/>
      <c r="T221" s="158"/>
      <c r="AT221" s="154" t="s">
        <v>183</v>
      </c>
      <c r="AU221" s="154" t="s">
        <v>82</v>
      </c>
      <c r="AV221" s="13" t="s">
        <v>160</v>
      </c>
      <c r="AW221" s="13" t="s">
        <v>29</v>
      </c>
      <c r="AX221" s="13" t="s">
        <v>80</v>
      </c>
      <c r="AY221" s="154" t="s">
        <v>153</v>
      </c>
    </row>
    <row r="222" spans="2:65" s="1" customFormat="1" ht="24.15" customHeight="1">
      <c r="B222" s="131"/>
      <c r="C222" s="132" t="s">
        <v>255</v>
      </c>
      <c r="D222" s="132" t="s">
        <v>155</v>
      </c>
      <c r="E222" s="133" t="s">
        <v>411</v>
      </c>
      <c r="F222" s="134" t="s">
        <v>412</v>
      </c>
      <c r="G222" s="135" t="s">
        <v>158</v>
      </c>
      <c r="H222" s="136">
        <v>269.335</v>
      </c>
      <c r="I222" s="137"/>
      <c r="J222" s="137">
        <f>ROUND(I222*H222,2)</f>
        <v>0</v>
      </c>
      <c r="K222" s="134" t="s">
        <v>159</v>
      </c>
      <c r="L222" s="28"/>
      <c r="M222" s="138" t="s">
        <v>1</v>
      </c>
      <c r="N222" s="139" t="s">
        <v>38</v>
      </c>
      <c r="O222" s="140">
        <v>0.486</v>
      </c>
      <c r="P222" s="140">
        <f>O222*H222</f>
        <v>130.89681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160</v>
      </c>
      <c r="AT222" s="142" t="s">
        <v>155</v>
      </c>
      <c r="AU222" s="142" t="s">
        <v>82</v>
      </c>
      <c r="AY222" s="16" t="s">
        <v>153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80</v>
      </c>
      <c r="BK222" s="143">
        <f>ROUND(I222*H222,2)</f>
        <v>0</v>
      </c>
      <c r="BL222" s="16" t="s">
        <v>160</v>
      </c>
      <c r="BM222" s="142" t="s">
        <v>593</v>
      </c>
    </row>
    <row r="223" spans="2:47" s="1" customFormat="1" ht="19.2">
      <c r="B223" s="28"/>
      <c r="D223" s="144" t="s">
        <v>162</v>
      </c>
      <c r="F223" s="145" t="s">
        <v>594</v>
      </c>
      <c r="L223" s="28"/>
      <c r="M223" s="146"/>
      <c r="T223" s="52"/>
      <c r="AT223" s="16" t="s">
        <v>162</v>
      </c>
      <c r="AU223" s="16" t="s">
        <v>82</v>
      </c>
    </row>
    <row r="224" spans="2:65" s="1" customFormat="1" ht="24.15" customHeight="1">
      <c r="B224" s="131"/>
      <c r="C224" s="132" t="s">
        <v>259</v>
      </c>
      <c r="D224" s="132" t="s">
        <v>155</v>
      </c>
      <c r="E224" s="133" t="s">
        <v>415</v>
      </c>
      <c r="F224" s="134" t="s">
        <v>416</v>
      </c>
      <c r="G224" s="135" t="s">
        <v>305</v>
      </c>
      <c r="H224" s="136">
        <v>1.577</v>
      </c>
      <c r="I224" s="137"/>
      <c r="J224" s="137">
        <f>ROUND(I224*H224,2)</f>
        <v>0</v>
      </c>
      <c r="K224" s="134" t="s">
        <v>159</v>
      </c>
      <c r="L224" s="28"/>
      <c r="M224" s="138" t="s">
        <v>1</v>
      </c>
      <c r="N224" s="139" t="s">
        <v>38</v>
      </c>
      <c r="O224" s="140">
        <v>34.981</v>
      </c>
      <c r="P224" s="140">
        <f>O224*H224</f>
        <v>55.165037</v>
      </c>
      <c r="Q224" s="140">
        <v>1.04359</v>
      </c>
      <c r="R224" s="140">
        <f>Q224*H224</f>
        <v>1.64574143</v>
      </c>
      <c r="S224" s="140">
        <v>0</v>
      </c>
      <c r="T224" s="141">
        <f>S224*H224</f>
        <v>0</v>
      </c>
      <c r="AR224" s="142" t="s">
        <v>160</v>
      </c>
      <c r="AT224" s="142" t="s">
        <v>155</v>
      </c>
      <c r="AU224" s="142" t="s">
        <v>82</v>
      </c>
      <c r="AY224" s="16" t="s">
        <v>153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6" t="s">
        <v>80</v>
      </c>
      <c r="BK224" s="143">
        <f>ROUND(I224*H224,2)</f>
        <v>0</v>
      </c>
      <c r="BL224" s="16" t="s">
        <v>160</v>
      </c>
      <c r="BM224" s="142" t="s">
        <v>595</v>
      </c>
    </row>
    <row r="225" spans="2:47" s="1" customFormat="1" ht="19.2">
      <c r="B225" s="28"/>
      <c r="D225" s="144" t="s">
        <v>162</v>
      </c>
      <c r="F225" s="145" t="s">
        <v>596</v>
      </c>
      <c r="L225" s="28"/>
      <c r="M225" s="146"/>
      <c r="T225" s="52"/>
      <c r="AT225" s="16" t="s">
        <v>162</v>
      </c>
      <c r="AU225" s="16" t="s">
        <v>82</v>
      </c>
    </row>
    <row r="226" spans="2:51" s="12" customFormat="1" ht="12">
      <c r="B226" s="147"/>
      <c r="D226" s="144" t="s">
        <v>183</v>
      </c>
      <c r="E226" s="148" t="s">
        <v>1</v>
      </c>
      <c r="F226" s="149" t="s">
        <v>597</v>
      </c>
      <c r="H226" s="150">
        <v>0.527</v>
      </c>
      <c r="L226" s="147"/>
      <c r="M226" s="151"/>
      <c r="T226" s="152"/>
      <c r="AT226" s="148" t="s">
        <v>183</v>
      </c>
      <c r="AU226" s="148" t="s">
        <v>82</v>
      </c>
      <c r="AV226" s="12" t="s">
        <v>82</v>
      </c>
      <c r="AW226" s="12" t="s">
        <v>29</v>
      </c>
      <c r="AX226" s="12" t="s">
        <v>73</v>
      </c>
      <c r="AY226" s="148" t="s">
        <v>153</v>
      </c>
    </row>
    <row r="227" spans="2:51" s="12" customFormat="1" ht="12">
      <c r="B227" s="147"/>
      <c r="D227" s="144" t="s">
        <v>183</v>
      </c>
      <c r="E227" s="148" t="s">
        <v>1</v>
      </c>
      <c r="F227" s="149" t="s">
        <v>598</v>
      </c>
      <c r="H227" s="150">
        <v>0.976</v>
      </c>
      <c r="L227" s="147"/>
      <c r="M227" s="151"/>
      <c r="T227" s="152"/>
      <c r="AT227" s="148" t="s">
        <v>183</v>
      </c>
      <c r="AU227" s="148" t="s">
        <v>82</v>
      </c>
      <c r="AV227" s="12" t="s">
        <v>82</v>
      </c>
      <c r="AW227" s="12" t="s">
        <v>29</v>
      </c>
      <c r="AX227" s="12" t="s">
        <v>73</v>
      </c>
      <c r="AY227" s="148" t="s">
        <v>153</v>
      </c>
    </row>
    <row r="228" spans="2:51" s="12" customFormat="1" ht="12">
      <c r="B228" s="147"/>
      <c r="D228" s="144" t="s">
        <v>183</v>
      </c>
      <c r="E228" s="148" t="s">
        <v>1</v>
      </c>
      <c r="F228" s="149" t="s">
        <v>599</v>
      </c>
      <c r="H228" s="150">
        <v>0.074</v>
      </c>
      <c r="L228" s="147"/>
      <c r="M228" s="151"/>
      <c r="T228" s="152"/>
      <c r="AT228" s="148" t="s">
        <v>183</v>
      </c>
      <c r="AU228" s="148" t="s">
        <v>82</v>
      </c>
      <c r="AV228" s="12" t="s">
        <v>82</v>
      </c>
      <c r="AW228" s="12" t="s">
        <v>29</v>
      </c>
      <c r="AX228" s="12" t="s">
        <v>73</v>
      </c>
      <c r="AY228" s="148" t="s">
        <v>153</v>
      </c>
    </row>
    <row r="229" spans="2:51" s="13" customFormat="1" ht="12">
      <c r="B229" s="153"/>
      <c r="D229" s="144" t="s">
        <v>183</v>
      </c>
      <c r="E229" s="154" t="s">
        <v>1</v>
      </c>
      <c r="F229" s="155" t="s">
        <v>184</v>
      </c>
      <c r="H229" s="156">
        <v>1.5770000000000002</v>
      </c>
      <c r="L229" s="153"/>
      <c r="M229" s="157"/>
      <c r="T229" s="158"/>
      <c r="AT229" s="154" t="s">
        <v>183</v>
      </c>
      <c r="AU229" s="154" t="s">
        <v>82</v>
      </c>
      <c r="AV229" s="13" t="s">
        <v>160</v>
      </c>
      <c r="AW229" s="13" t="s">
        <v>29</v>
      </c>
      <c r="AX229" s="13" t="s">
        <v>80</v>
      </c>
      <c r="AY229" s="154" t="s">
        <v>153</v>
      </c>
    </row>
    <row r="230" spans="2:63" s="11" customFormat="1" ht="22.8" customHeight="1">
      <c r="B230" s="120"/>
      <c r="D230" s="121" t="s">
        <v>72</v>
      </c>
      <c r="E230" s="129" t="s">
        <v>189</v>
      </c>
      <c r="F230" s="129" t="s">
        <v>600</v>
      </c>
      <c r="J230" s="130">
        <f>BK230</f>
        <v>0</v>
      </c>
      <c r="L230" s="120"/>
      <c r="M230" s="124"/>
      <c r="P230" s="125">
        <f>SUM(P231:P240)</f>
        <v>4.224</v>
      </c>
      <c r="R230" s="125">
        <f>SUM(R231:R240)</f>
        <v>0.43502</v>
      </c>
      <c r="T230" s="126">
        <f>SUM(T231:T240)</f>
        <v>0</v>
      </c>
      <c r="AR230" s="121" t="s">
        <v>80</v>
      </c>
      <c r="AT230" s="127" t="s">
        <v>72</v>
      </c>
      <c r="AU230" s="127" t="s">
        <v>80</v>
      </c>
      <c r="AY230" s="121" t="s">
        <v>153</v>
      </c>
      <c r="BK230" s="128">
        <f>SUM(BK231:BK240)</f>
        <v>0</v>
      </c>
    </row>
    <row r="231" spans="2:65" s="1" customFormat="1" ht="37.8" customHeight="1">
      <c r="B231" s="131"/>
      <c r="C231" s="132" t="s">
        <v>263</v>
      </c>
      <c r="D231" s="132" t="s">
        <v>155</v>
      </c>
      <c r="E231" s="133" t="s">
        <v>601</v>
      </c>
      <c r="F231" s="134" t="s">
        <v>602</v>
      </c>
      <c r="G231" s="135" t="s">
        <v>425</v>
      </c>
      <c r="H231" s="136">
        <v>2</v>
      </c>
      <c r="I231" s="137"/>
      <c r="J231" s="137">
        <f>ROUND(I231*H231,2)</f>
        <v>0</v>
      </c>
      <c r="K231" s="134" t="s">
        <v>159</v>
      </c>
      <c r="L231" s="28"/>
      <c r="M231" s="138" t="s">
        <v>1</v>
      </c>
      <c r="N231" s="139" t="s">
        <v>38</v>
      </c>
      <c r="O231" s="140">
        <v>0.249</v>
      </c>
      <c r="P231" s="140">
        <f>O231*H231</f>
        <v>0.498</v>
      </c>
      <c r="Q231" s="140">
        <v>1E-05</v>
      </c>
      <c r="R231" s="140">
        <f>Q231*H231</f>
        <v>2E-05</v>
      </c>
      <c r="S231" s="140">
        <v>0</v>
      </c>
      <c r="T231" s="141">
        <f>S231*H231</f>
        <v>0</v>
      </c>
      <c r="AR231" s="142" t="s">
        <v>160</v>
      </c>
      <c r="AT231" s="142" t="s">
        <v>155</v>
      </c>
      <c r="AU231" s="142" t="s">
        <v>82</v>
      </c>
      <c r="AY231" s="16" t="s">
        <v>153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80</v>
      </c>
      <c r="BK231" s="143">
        <f>ROUND(I231*H231,2)</f>
        <v>0</v>
      </c>
      <c r="BL231" s="16" t="s">
        <v>160</v>
      </c>
      <c r="BM231" s="142" t="s">
        <v>603</v>
      </c>
    </row>
    <row r="232" spans="2:47" s="1" customFormat="1" ht="28.8">
      <c r="B232" s="28"/>
      <c r="D232" s="144" t="s">
        <v>162</v>
      </c>
      <c r="F232" s="145" t="s">
        <v>604</v>
      </c>
      <c r="L232" s="28"/>
      <c r="M232" s="146"/>
      <c r="T232" s="52"/>
      <c r="AT232" s="16" t="s">
        <v>162</v>
      </c>
      <c r="AU232" s="16" t="s">
        <v>82</v>
      </c>
    </row>
    <row r="233" spans="2:65" s="1" customFormat="1" ht="37.8" customHeight="1">
      <c r="B233" s="131"/>
      <c r="C233" s="132" t="s">
        <v>267</v>
      </c>
      <c r="D233" s="132" t="s">
        <v>155</v>
      </c>
      <c r="E233" s="133" t="s">
        <v>605</v>
      </c>
      <c r="F233" s="134" t="s">
        <v>606</v>
      </c>
      <c r="G233" s="135" t="s">
        <v>425</v>
      </c>
      <c r="H233" s="136">
        <v>4</v>
      </c>
      <c r="I233" s="137"/>
      <c r="J233" s="137">
        <f>ROUND(I233*H233,2)</f>
        <v>0</v>
      </c>
      <c r="K233" s="134" t="s">
        <v>159</v>
      </c>
      <c r="L233" s="28"/>
      <c r="M233" s="138" t="s">
        <v>1</v>
      </c>
      <c r="N233" s="139" t="s">
        <v>38</v>
      </c>
      <c r="O233" s="140">
        <v>0.083</v>
      </c>
      <c r="P233" s="140">
        <f>O233*H233</f>
        <v>0.332</v>
      </c>
      <c r="Q233" s="140">
        <v>1E-05</v>
      </c>
      <c r="R233" s="140">
        <f>Q233*H233</f>
        <v>4E-05</v>
      </c>
      <c r="S233" s="140">
        <v>0</v>
      </c>
      <c r="T233" s="141">
        <f>S233*H233</f>
        <v>0</v>
      </c>
      <c r="AR233" s="142" t="s">
        <v>160</v>
      </c>
      <c r="AT233" s="142" t="s">
        <v>155</v>
      </c>
      <c r="AU233" s="142" t="s">
        <v>82</v>
      </c>
      <c r="AY233" s="16" t="s">
        <v>153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6" t="s">
        <v>80</v>
      </c>
      <c r="BK233" s="143">
        <f>ROUND(I233*H233,2)</f>
        <v>0</v>
      </c>
      <c r="BL233" s="16" t="s">
        <v>160</v>
      </c>
      <c r="BM233" s="142" t="s">
        <v>607</v>
      </c>
    </row>
    <row r="234" spans="2:47" s="1" customFormat="1" ht="28.8">
      <c r="B234" s="28"/>
      <c r="D234" s="144" t="s">
        <v>162</v>
      </c>
      <c r="F234" s="145" t="s">
        <v>608</v>
      </c>
      <c r="L234" s="28"/>
      <c r="M234" s="146"/>
      <c r="T234" s="52"/>
      <c r="AT234" s="16" t="s">
        <v>162</v>
      </c>
      <c r="AU234" s="16" t="s">
        <v>82</v>
      </c>
    </row>
    <row r="235" spans="2:65" s="1" customFormat="1" ht="37.8" customHeight="1">
      <c r="B235" s="131"/>
      <c r="C235" s="132" t="s">
        <v>271</v>
      </c>
      <c r="D235" s="132" t="s">
        <v>155</v>
      </c>
      <c r="E235" s="133" t="s">
        <v>609</v>
      </c>
      <c r="F235" s="134" t="s">
        <v>610</v>
      </c>
      <c r="G235" s="135" t="s">
        <v>425</v>
      </c>
      <c r="H235" s="136">
        <v>4</v>
      </c>
      <c r="I235" s="137"/>
      <c r="J235" s="137">
        <f>ROUND(I235*H235,2)</f>
        <v>0</v>
      </c>
      <c r="K235" s="134" t="s">
        <v>159</v>
      </c>
      <c r="L235" s="28"/>
      <c r="M235" s="138" t="s">
        <v>1</v>
      </c>
      <c r="N235" s="139" t="s">
        <v>38</v>
      </c>
      <c r="O235" s="140">
        <v>0.083</v>
      </c>
      <c r="P235" s="140">
        <f>O235*H235</f>
        <v>0.332</v>
      </c>
      <c r="Q235" s="140">
        <v>7E-05</v>
      </c>
      <c r="R235" s="140">
        <f>Q235*H235</f>
        <v>0.00028</v>
      </c>
      <c r="S235" s="140">
        <v>0</v>
      </c>
      <c r="T235" s="141">
        <f>S235*H235</f>
        <v>0</v>
      </c>
      <c r="AR235" s="142" t="s">
        <v>160</v>
      </c>
      <c r="AT235" s="142" t="s">
        <v>155</v>
      </c>
      <c r="AU235" s="142" t="s">
        <v>82</v>
      </c>
      <c r="AY235" s="16" t="s">
        <v>153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80</v>
      </c>
      <c r="BK235" s="143">
        <f>ROUND(I235*H235,2)</f>
        <v>0</v>
      </c>
      <c r="BL235" s="16" t="s">
        <v>160</v>
      </c>
      <c r="BM235" s="142" t="s">
        <v>611</v>
      </c>
    </row>
    <row r="236" spans="2:47" s="1" customFormat="1" ht="19.2">
      <c r="B236" s="28"/>
      <c r="D236" s="144" t="s">
        <v>162</v>
      </c>
      <c r="F236" s="145" t="s">
        <v>612</v>
      </c>
      <c r="L236" s="28"/>
      <c r="M236" s="146"/>
      <c r="T236" s="52"/>
      <c r="AT236" s="16" t="s">
        <v>162</v>
      </c>
      <c r="AU236" s="16" t="s">
        <v>82</v>
      </c>
    </row>
    <row r="237" spans="2:65" s="1" customFormat="1" ht="37.8" customHeight="1">
      <c r="B237" s="131"/>
      <c r="C237" s="132" t="s">
        <v>277</v>
      </c>
      <c r="D237" s="132" t="s">
        <v>155</v>
      </c>
      <c r="E237" s="133" t="s">
        <v>613</v>
      </c>
      <c r="F237" s="134" t="s">
        <v>614</v>
      </c>
      <c r="G237" s="135" t="s">
        <v>425</v>
      </c>
      <c r="H237" s="136">
        <v>2</v>
      </c>
      <c r="I237" s="137"/>
      <c r="J237" s="137">
        <f>ROUND(I237*H237,2)</f>
        <v>0</v>
      </c>
      <c r="K237" s="134" t="s">
        <v>159</v>
      </c>
      <c r="L237" s="28"/>
      <c r="M237" s="138" t="s">
        <v>1</v>
      </c>
      <c r="N237" s="139" t="s">
        <v>38</v>
      </c>
      <c r="O237" s="140">
        <v>1.311</v>
      </c>
      <c r="P237" s="140">
        <f>O237*H237</f>
        <v>2.622</v>
      </c>
      <c r="Q237" s="140">
        <v>0.21734</v>
      </c>
      <c r="R237" s="140">
        <f>Q237*H237</f>
        <v>0.43468</v>
      </c>
      <c r="S237" s="140">
        <v>0</v>
      </c>
      <c r="T237" s="141">
        <f>S237*H237</f>
        <v>0</v>
      </c>
      <c r="AR237" s="142" t="s">
        <v>160</v>
      </c>
      <c r="AT237" s="142" t="s">
        <v>155</v>
      </c>
      <c r="AU237" s="142" t="s">
        <v>82</v>
      </c>
      <c r="AY237" s="16" t="s">
        <v>153</v>
      </c>
      <c r="BE237" s="143">
        <f>IF(N237="základní",J237,0)</f>
        <v>0</v>
      </c>
      <c r="BF237" s="143">
        <f>IF(N237="snížená",J237,0)</f>
        <v>0</v>
      </c>
      <c r="BG237" s="143">
        <f>IF(N237="zákl. přenesená",J237,0)</f>
        <v>0</v>
      </c>
      <c r="BH237" s="143">
        <f>IF(N237="sníž. přenesená",J237,0)</f>
        <v>0</v>
      </c>
      <c r="BI237" s="143">
        <f>IF(N237="nulová",J237,0)</f>
        <v>0</v>
      </c>
      <c r="BJ237" s="16" t="s">
        <v>80</v>
      </c>
      <c r="BK237" s="143">
        <f>ROUND(I237*H237,2)</f>
        <v>0</v>
      </c>
      <c r="BL237" s="16" t="s">
        <v>160</v>
      </c>
      <c r="BM237" s="142" t="s">
        <v>615</v>
      </c>
    </row>
    <row r="238" spans="2:47" s="1" customFormat="1" ht="19.2">
      <c r="B238" s="28"/>
      <c r="D238" s="144" t="s">
        <v>162</v>
      </c>
      <c r="F238" s="145" t="s">
        <v>616</v>
      </c>
      <c r="L238" s="28"/>
      <c r="M238" s="146"/>
      <c r="T238" s="52"/>
      <c r="AT238" s="16" t="s">
        <v>162</v>
      </c>
      <c r="AU238" s="16" t="s">
        <v>82</v>
      </c>
    </row>
    <row r="239" spans="2:65" s="1" customFormat="1" ht="37.8" customHeight="1">
      <c r="B239" s="131"/>
      <c r="C239" s="132" t="s">
        <v>279</v>
      </c>
      <c r="D239" s="132" t="s">
        <v>155</v>
      </c>
      <c r="E239" s="133" t="s">
        <v>617</v>
      </c>
      <c r="F239" s="134" t="s">
        <v>618</v>
      </c>
      <c r="G239" s="135" t="s">
        <v>425</v>
      </c>
      <c r="H239" s="136">
        <v>2</v>
      </c>
      <c r="I239" s="137"/>
      <c r="J239" s="137">
        <f>ROUND(I239*H239,2)</f>
        <v>0</v>
      </c>
      <c r="K239" s="134" t="s">
        <v>159</v>
      </c>
      <c r="L239" s="28"/>
      <c r="M239" s="138" t="s">
        <v>1</v>
      </c>
      <c r="N239" s="139" t="s">
        <v>38</v>
      </c>
      <c r="O239" s="140">
        <v>0.22</v>
      </c>
      <c r="P239" s="140">
        <f>O239*H239</f>
        <v>0.44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160</v>
      </c>
      <c r="AT239" s="142" t="s">
        <v>155</v>
      </c>
      <c r="AU239" s="142" t="s">
        <v>82</v>
      </c>
      <c r="AY239" s="16" t="s">
        <v>153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6" t="s">
        <v>80</v>
      </c>
      <c r="BK239" s="143">
        <f>ROUND(I239*H239,2)</f>
        <v>0</v>
      </c>
      <c r="BL239" s="16" t="s">
        <v>160</v>
      </c>
      <c r="BM239" s="142" t="s">
        <v>619</v>
      </c>
    </row>
    <row r="240" spans="2:47" s="1" customFormat="1" ht="28.8">
      <c r="B240" s="28"/>
      <c r="D240" s="144" t="s">
        <v>162</v>
      </c>
      <c r="F240" s="145" t="s">
        <v>620</v>
      </c>
      <c r="L240" s="28"/>
      <c r="M240" s="146"/>
      <c r="T240" s="52"/>
      <c r="AT240" s="16" t="s">
        <v>162</v>
      </c>
      <c r="AU240" s="16" t="s">
        <v>82</v>
      </c>
    </row>
    <row r="241" spans="2:63" s="11" customFormat="1" ht="22.8" customHeight="1">
      <c r="B241" s="120"/>
      <c r="D241" s="121" t="s">
        <v>72</v>
      </c>
      <c r="E241" s="129" t="s">
        <v>194</v>
      </c>
      <c r="F241" s="129" t="s">
        <v>276</v>
      </c>
      <c r="J241" s="130">
        <f>BK241</f>
        <v>0</v>
      </c>
      <c r="L241" s="120"/>
      <c r="M241" s="124"/>
      <c r="P241" s="125">
        <f>SUM(P242:P247)</f>
        <v>118.602</v>
      </c>
      <c r="R241" s="125">
        <f>SUM(R242:R247)</f>
        <v>1.46822</v>
      </c>
      <c r="T241" s="126">
        <f>SUM(T242:T247)</f>
        <v>0</v>
      </c>
      <c r="AR241" s="121" t="s">
        <v>80</v>
      </c>
      <c r="AT241" s="127" t="s">
        <v>72</v>
      </c>
      <c r="AU241" s="127" t="s">
        <v>80</v>
      </c>
      <c r="AY241" s="121" t="s">
        <v>153</v>
      </c>
      <c r="BK241" s="128">
        <f>SUM(BK242:BK247)</f>
        <v>0</v>
      </c>
    </row>
    <row r="242" spans="2:65" s="1" customFormat="1" ht="24.15" customHeight="1">
      <c r="B242" s="131"/>
      <c r="C242" s="132" t="s">
        <v>283</v>
      </c>
      <c r="D242" s="132" t="s">
        <v>155</v>
      </c>
      <c r="E242" s="133" t="s">
        <v>423</v>
      </c>
      <c r="F242" s="134" t="s">
        <v>621</v>
      </c>
      <c r="G242" s="135" t="s">
        <v>425</v>
      </c>
      <c r="H242" s="136">
        <v>22</v>
      </c>
      <c r="I242" s="137"/>
      <c r="J242" s="137">
        <f>ROUND(I242*H242,2)</f>
        <v>0</v>
      </c>
      <c r="K242" s="134" t="s">
        <v>159</v>
      </c>
      <c r="L242" s="28"/>
      <c r="M242" s="138" t="s">
        <v>1</v>
      </c>
      <c r="N242" s="139" t="s">
        <v>38</v>
      </c>
      <c r="O242" s="140">
        <v>5.391</v>
      </c>
      <c r="P242" s="140">
        <f>O242*H242</f>
        <v>118.602</v>
      </c>
      <c r="Q242" s="140">
        <v>0.00951</v>
      </c>
      <c r="R242" s="140">
        <f>Q242*H242</f>
        <v>0.20922</v>
      </c>
      <c r="S242" s="140">
        <v>0</v>
      </c>
      <c r="T242" s="141">
        <f>S242*H242</f>
        <v>0</v>
      </c>
      <c r="AR242" s="142" t="s">
        <v>160</v>
      </c>
      <c r="AT242" s="142" t="s">
        <v>155</v>
      </c>
      <c r="AU242" s="142" t="s">
        <v>82</v>
      </c>
      <c r="AY242" s="16" t="s">
        <v>153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80</v>
      </c>
      <c r="BK242" s="143">
        <f>ROUND(I242*H242,2)</f>
        <v>0</v>
      </c>
      <c r="BL242" s="16" t="s">
        <v>160</v>
      </c>
      <c r="BM242" s="142" t="s">
        <v>622</v>
      </c>
    </row>
    <row r="243" spans="2:47" s="1" customFormat="1" ht="19.2">
      <c r="B243" s="28"/>
      <c r="D243" s="144" t="s">
        <v>162</v>
      </c>
      <c r="F243" s="145" t="s">
        <v>623</v>
      </c>
      <c r="L243" s="28"/>
      <c r="M243" s="146"/>
      <c r="T243" s="52"/>
      <c r="AT243" s="16" t="s">
        <v>162</v>
      </c>
      <c r="AU243" s="16" t="s">
        <v>82</v>
      </c>
    </row>
    <row r="244" spans="2:47" s="1" customFormat="1" ht="19.2">
      <c r="B244" s="28"/>
      <c r="D244" s="144" t="s">
        <v>428</v>
      </c>
      <c r="F244" s="176" t="s">
        <v>429</v>
      </c>
      <c r="L244" s="28"/>
      <c r="M244" s="146"/>
      <c r="T244" s="52"/>
      <c r="AT244" s="16" t="s">
        <v>428</v>
      </c>
      <c r="AU244" s="16" t="s">
        <v>82</v>
      </c>
    </row>
    <row r="245" spans="2:65" s="1" customFormat="1" ht="16.5" customHeight="1">
      <c r="B245" s="131"/>
      <c r="C245" s="159" t="s">
        <v>288</v>
      </c>
      <c r="D245" s="159" t="s">
        <v>190</v>
      </c>
      <c r="E245" s="160" t="s">
        <v>624</v>
      </c>
      <c r="F245" s="161" t="s">
        <v>625</v>
      </c>
      <c r="G245" s="162" t="s">
        <v>205</v>
      </c>
      <c r="H245" s="163">
        <v>1259</v>
      </c>
      <c r="I245" s="164"/>
      <c r="J245" s="164">
        <f>ROUND(I245*H245,2)</f>
        <v>0</v>
      </c>
      <c r="K245" s="161" t="s">
        <v>1</v>
      </c>
      <c r="L245" s="165"/>
      <c r="M245" s="166" t="s">
        <v>1</v>
      </c>
      <c r="N245" s="167" t="s">
        <v>38</v>
      </c>
      <c r="O245" s="140">
        <v>0</v>
      </c>
      <c r="P245" s="140">
        <f>O245*H245</f>
        <v>0</v>
      </c>
      <c r="Q245" s="140">
        <v>0.001</v>
      </c>
      <c r="R245" s="140">
        <f>Q245*H245</f>
        <v>1.2590000000000001</v>
      </c>
      <c r="S245" s="140">
        <v>0</v>
      </c>
      <c r="T245" s="141">
        <f>S245*H245</f>
        <v>0</v>
      </c>
      <c r="AR245" s="142" t="s">
        <v>189</v>
      </c>
      <c r="AT245" s="142" t="s">
        <v>190</v>
      </c>
      <c r="AU245" s="142" t="s">
        <v>82</v>
      </c>
      <c r="AY245" s="16" t="s">
        <v>153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6" t="s">
        <v>80</v>
      </c>
      <c r="BK245" s="143">
        <f>ROUND(I245*H245,2)</f>
        <v>0</v>
      </c>
      <c r="BL245" s="16" t="s">
        <v>160</v>
      </c>
      <c r="BM245" s="142" t="s">
        <v>626</v>
      </c>
    </row>
    <row r="246" spans="2:47" s="1" customFormat="1" ht="12">
      <c r="B246" s="28"/>
      <c r="D246" s="144" t="s">
        <v>162</v>
      </c>
      <c r="F246" s="145" t="s">
        <v>625</v>
      </c>
      <c r="L246" s="28"/>
      <c r="M246" s="146"/>
      <c r="T246" s="52"/>
      <c r="AT246" s="16" t="s">
        <v>162</v>
      </c>
      <c r="AU246" s="16" t="s">
        <v>82</v>
      </c>
    </row>
    <row r="247" spans="2:47" s="1" customFormat="1" ht="19.2">
      <c r="B247" s="28"/>
      <c r="D247" s="144" t="s">
        <v>428</v>
      </c>
      <c r="F247" s="176" t="s">
        <v>627</v>
      </c>
      <c r="L247" s="28"/>
      <c r="M247" s="146"/>
      <c r="T247" s="52"/>
      <c r="AT247" s="16" t="s">
        <v>428</v>
      </c>
      <c r="AU247" s="16" t="s">
        <v>82</v>
      </c>
    </row>
    <row r="248" spans="2:63" s="11" customFormat="1" ht="22.8" customHeight="1">
      <c r="B248" s="120"/>
      <c r="D248" s="121" t="s">
        <v>72</v>
      </c>
      <c r="E248" s="129" t="s">
        <v>319</v>
      </c>
      <c r="F248" s="129" t="s">
        <v>320</v>
      </c>
      <c r="J248" s="130">
        <f>BK248</f>
        <v>0</v>
      </c>
      <c r="L248" s="120"/>
      <c r="M248" s="124"/>
      <c r="P248" s="125">
        <f>SUM(P249:P250)</f>
        <v>278.833269</v>
      </c>
      <c r="R248" s="125">
        <f>SUM(R249:R250)</f>
        <v>0</v>
      </c>
      <c r="T248" s="126">
        <f>SUM(T249:T250)</f>
        <v>0</v>
      </c>
      <c r="AR248" s="121" t="s">
        <v>80</v>
      </c>
      <c r="AT248" s="127" t="s">
        <v>72</v>
      </c>
      <c r="AU248" s="127" t="s">
        <v>80</v>
      </c>
      <c r="AY248" s="121" t="s">
        <v>153</v>
      </c>
      <c r="BK248" s="128">
        <f>SUM(BK249:BK250)</f>
        <v>0</v>
      </c>
    </row>
    <row r="249" spans="2:65" s="1" customFormat="1" ht="21.75" customHeight="1">
      <c r="B249" s="131"/>
      <c r="C249" s="132" t="s">
        <v>292</v>
      </c>
      <c r="D249" s="132" t="s">
        <v>155</v>
      </c>
      <c r="E249" s="133" t="s">
        <v>628</v>
      </c>
      <c r="F249" s="134" t="s">
        <v>629</v>
      </c>
      <c r="G249" s="135" t="s">
        <v>305</v>
      </c>
      <c r="H249" s="136">
        <v>649.961</v>
      </c>
      <c r="I249" s="137"/>
      <c r="J249" s="137">
        <f>ROUND(I249*H249,2)</f>
        <v>0</v>
      </c>
      <c r="K249" s="134" t="s">
        <v>159</v>
      </c>
      <c r="L249" s="28"/>
      <c r="M249" s="138" t="s">
        <v>1</v>
      </c>
      <c r="N249" s="139" t="s">
        <v>38</v>
      </c>
      <c r="O249" s="140">
        <v>0.429</v>
      </c>
      <c r="P249" s="140">
        <f>O249*H249</f>
        <v>278.833269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160</v>
      </c>
      <c r="AT249" s="142" t="s">
        <v>155</v>
      </c>
      <c r="AU249" s="142" t="s">
        <v>82</v>
      </c>
      <c r="AY249" s="16" t="s">
        <v>153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80</v>
      </c>
      <c r="BK249" s="143">
        <f>ROUND(I249*H249,2)</f>
        <v>0</v>
      </c>
      <c r="BL249" s="16" t="s">
        <v>160</v>
      </c>
      <c r="BM249" s="142" t="s">
        <v>630</v>
      </c>
    </row>
    <row r="250" spans="2:47" s="1" customFormat="1" ht="28.8">
      <c r="B250" s="28"/>
      <c r="D250" s="144" t="s">
        <v>162</v>
      </c>
      <c r="F250" s="145" t="s">
        <v>631</v>
      </c>
      <c r="L250" s="28"/>
      <c r="M250" s="146"/>
      <c r="T250" s="52"/>
      <c r="AT250" s="16" t="s">
        <v>162</v>
      </c>
      <c r="AU250" s="16" t="s">
        <v>82</v>
      </c>
    </row>
    <row r="251" spans="2:63" s="11" customFormat="1" ht="25.95" customHeight="1">
      <c r="B251" s="120"/>
      <c r="D251" s="121" t="s">
        <v>72</v>
      </c>
      <c r="E251" s="122" t="s">
        <v>443</v>
      </c>
      <c r="F251" s="122" t="s">
        <v>444</v>
      </c>
      <c r="J251" s="123">
        <f>BK251</f>
        <v>0</v>
      </c>
      <c r="L251" s="120"/>
      <c r="M251" s="124"/>
      <c r="P251" s="125">
        <f>P252</f>
        <v>105.853769</v>
      </c>
      <c r="R251" s="125">
        <f>R252</f>
        <v>0.367254</v>
      </c>
      <c r="T251" s="126">
        <f>T252</f>
        <v>0</v>
      </c>
      <c r="AR251" s="121" t="s">
        <v>82</v>
      </c>
      <c r="AT251" s="127" t="s">
        <v>72</v>
      </c>
      <c r="AU251" s="127" t="s">
        <v>73</v>
      </c>
      <c r="AY251" s="121" t="s">
        <v>153</v>
      </c>
      <c r="BK251" s="128">
        <f>BK252</f>
        <v>0</v>
      </c>
    </row>
    <row r="252" spans="2:63" s="11" customFormat="1" ht="22.8" customHeight="1">
      <c r="B252" s="120"/>
      <c r="D252" s="121" t="s">
        <v>72</v>
      </c>
      <c r="E252" s="129" t="s">
        <v>445</v>
      </c>
      <c r="F252" s="129" t="s">
        <v>446</v>
      </c>
      <c r="J252" s="130">
        <f>BK252</f>
        <v>0</v>
      </c>
      <c r="L252" s="120"/>
      <c r="M252" s="124"/>
      <c r="P252" s="125">
        <f>SUM(P253:P262)</f>
        <v>105.853769</v>
      </c>
      <c r="R252" s="125">
        <f>SUM(R253:R262)</f>
        <v>0.367254</v>
      </c>
      <c r="T252" s="126">
        <f>SUM(T253:T262)</f>
        <v>0</v>
      </c>
      <c r="AR252" s="121" t="s">
        <v>82</v>
      </c>
      <c r="AT252" s="127" t="s">
        <v>72</v>
      </c>
      <c r="AU252" s="127" t="s">
        <v>80</v>
      </c>
      <c r="AY252" s="121" t="s">
        <v>153</v>
      </c>
      <c r="BK252" s="128">
        <f>SUM(BK253:BK262)</f>
        <v>0</v>
      </c>
    </row>
    <row r="253" spans="2:65" s="1" customFormat="1" ht="24.15" customHeight="1">
      <c r="B253" s="131"/>
      <c r="C253" s="132" t="s">
        <v>296</v>
      </c>
      <c r="D253" s="132" t="s">
        <v>155</v>
      </c>
      <c r="E253" s="133" t="s">
        <v>632</v>
      </c>
      <c r="F253" s="134" t="s">
        <v>633</v>
      </c>
      <c r="G253" s="135" t="s">
        <v>158</v>
      </c>
      <c r="H253" s="136">
        <v>132.76</v>
      </c>
      <c r="I253" s="137"/>
      <c r="J253" s="137">
        <f>ROUND(I253*H253,2)</f>
        <v>0</v>
      </c>
      <c r="K253" s="134" t="s">
        <v>159</v>
      </c>
      <c r="L253" s="28"/>
      <c r="M253" s="138" t="s">
        <v>1</v>
      </c>
      <c r="N253" s="139" t="s">
        <v>38</v>
      </c>
      <c r="O253" s="140">
        <v>0.061</v>
      </c>
      <c r="P253" s="140">
        <f>O253*H253</f>
        <v>8.09836</v>
      </c>
      <c r="Q253" s="140">
        <v>0</v>
      </c>
      <c r="R253" s="140">
        <f>Q253*H253</f>
        <v>0</v>
      </c>
      <c r="S253" s="140">
        <v>0</v>
      </c>
      <c r="T253" s="141">
        <f>S253*H253</f>
        <v>0</v>
      </c>
      <c r="AR253" s="142" t="s">
        <v>226</v>
      </c>
      <c r="AT253" s="142" t="s">
        <v>155</v>
      </c>
      <c r="AU253" s="142" t="s">
        <v>82</v>
      </c>
      <c r="AY253" s="16" t="s">
        <v>153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6" t="s">
        <v>80</v>
      </c>
      <c r="BK253" s="143">
        <f>ROUND(I253*H253,2)</f>
        <v>0</v>
      </c>
      <c r="BL253" s="16" t="s">
        <v>226</v>
      </c>
      <c r="BM253" s="142" t="s">
        <v>634</v>
      </c>
    </row>
    <row r="254" spans="2:47" s="1" customFormat="1" ht="19.2">
      <c r="B254" s="28"/>
      <c r="D254" s="144" t="s">
        <v>162</v>
      </c>
      <c r="F254" s="145" t="s">
        <v>635</v>
      </c>
      <c r="L254" s="28"/>
      <c r="M254" s="146"/>
      <c r="T254" s="52"/>
      <c r="AT254" s="16" t="s">
        <v>162</v>
      </c>
      <c r="AU254" s="16" t="s">
        <v>82</v>
      </c>
    </row>
    <row r="255" spans="2:65" s="1" customFormat="1" ht="24.15" customHeight="1">
      <c r="B255" s="131"/>
      <c r="C255" s="159" t="s">
        <v>302</v>
      </c>
      <c r="D255" s="159" t="s">
        <v>190</v>
      </c>
      <c r="E255" s="160" t="s">
        <v>373</v>
      </c>
      <c r="F255" s="161" t="s">
        <v>374</v>
      </c>
      <c r="G255" s="162" t="s">
        <v>158</v>
      </c>
      <c r="H255" s="163">
        <v>162.1</v>
      </c>
      <c r="I255" s="164"/>
      <c r="J255" s="164">
        <f>ROUND(I255*H255,2)</f>
        <v>0</v>
      </c>
      <c r="K255" s="161" t="s">
        <v>159</v>
      </c>
      <c r="L255" s="165"/>
      <c r="M255" s="166" t="s">
        <v>1</v>
      </c>
      <c r="N255" s="167" t="s">
        <v>38</v>
      </c>
      <c r="O255" s="140">
        <v>0</v>
      </c>
      <c r="P255" s="140">
        <f>O255*H255</f>
        <v>0</v>
      </c>
      <c r="Q255" s="140">
        <v>0.0003</v>
      </c>
      <c r="R255" s="140">
        <f>Q255*H255</f>
        <v>0.04862999999999999</v>
      </c>
      <c r="S255" s="140">
        <v>0</v>
      </c>
      <c r="T255" s="141">
        <f>S255*H255</f>
        <v>0</v>
      </c>
      <c r="AR255" s="142" t="s">
        <v>288</v>
      </c>
      <c r="AT255" s="142" t="s">
        <v>190</v>
      </c>
      <c r="AU255" s="142" t="s">
        <v>82</v>
      </c>
      <c r="AY255" s="16" t="s">
        <v>153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80</v>
      </c>
      <c r="BK255" s="143">
        <f>ROUND(I255*H255,2)</f>
        <v>0</v>
      </c>
      <c r="BL255" s="16" t="s">
        <v>226</v>
      </c>
      <c r="BM255" s="142" t="s">
        <v>636</v>
      </c>
    </row>
    <row r="256" spans="2:47" s="1" customFormat="1" ht="19.2">
      <c r="B256" s="28"/>
      <c r="D256" s="144" t="s">
        <v>162</v>
      </c>
      <c r="F256" s="145" t="s">
        <v>374</v>
      </c>
      <c r="L256" s="28"/>
      <c r="M256" s="146"/>
      <c r="T256" s="52"/>
      <c r="AT256" s="16" t="s">
        <v>162</v>
      </c>
      <c r="AU256" s="16" t="s">
        <v>82</v>
      </c>
    </row>
    <row r="257" spans="2:51" s="12" customFormat="1" ht="12">
      <c r="B257" s="147"/>
      <c r="D257" s="144" t="s">
        <v>183</v>
      </c>
      <c r="F257" s="149" t="s">
        <v>637</v>
      </c>
      <c r="H257" s="150">
        <v>162.1</v>
      </c>
      <c r="L257" s="147"/>
      <c r="M257" s="151"/>
      <c r="T257" s="152"/>
      <c r="AT257" s="148" t="s">
        <v>183</v>
      </c>
      <c r="AU257" s="148" t="s">
        <v>82</v>
      </c>
      <c r="AV257" s="12" t="s">
        <v>82</v>
      </c>
      <c r="AW257" s="12" t="s">
        <v>3</v>
      </c>
      <c r="AX257" s="12" t="s">
        <v>80</v>
      </c>
      <c r="AY257" s="148" t="s">
        <v>153</v>
      </c>
    </row>
    <row r="258" spans="2:65" s="1" customFormat="1" ht="24.15" customHeight="1">
      <c r="B258" s="131"/>
      <c r="C258" s="132" t="s">
        <v>307</v>
      </c>
      <c r="D258" s="132" t="s">
        <v>155</v>
      </c>
      <c r="E258" s="133" t="s">
        <v>638</v>
      </c>
      <c r="F258" s="134" t="s">
        <v>639</v>
      </c>
      <c r="G258" s="135" t="s">
        <v>158</v>
      </c>
      <c r="H258" s="136">
        <v>796.56</v>
      </c>
      <c r="I258" s="137"/>
      <c r="J258" s="137">
        <f>ROUND(I258*H258,2)</f>
        <v>0</v>
      </c>
      <c r="K258" s="134" t="s">
        <v>159</v>
      </c>
      <c r="L258" s="28"/>
      <c r="M258" s="138" t="s">
        <v>1</v>
      </c>
      <c r="N258" s="139" t="s">
        <v>38</v>
      </c>
      <c r="O258" s="140">
        <v>0.122</v>
      </c>
      <c r="P258" s="140">
        <f>O258*H258</f>
        <v>97.18032</v>
      </c>
      <c r="Q258" s="140">
        <v>0.0004</v>
      </c>
      <c r="R258" s="140">
        <f>Q258*H258</f>
        <v>0.318624</v>
      </c>
      <c r="S258" s="140">
        <v>0</v>
      </c>
      <c r="T258" s="141">
        <f>S258*H258</f>
        <v>0</v>
      </c>
      <c r="AR258" s="142" t="s">
        <v>226</v>
      </c>
      <c r="AT258" s="142" t="s">
        <v>155</v>
      </c>
      <c r="AU258" s="142" t="s">
        <v>82</v>
      </c>
      <c r="AY258" s="16" t="s">
        <v>153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80</v>
      </c>
      <c r="BK258" s="143">
        <f>ROUND(I258*H258,2)</f>
        <v>0</v>
      </c>
      <c r="BL258" s="16" t="s">
        <v>226</v>
      </c>
      <c r="BM258" s="142" t="s">
        <v>640</v>
      </c>
    </row>
    <row r="259" spans="2:47" s="1" customFormat="1" ht="28.8">
      <c r="B259" s="28"/>
      <c r="D259" s="144" t="s">
        <v>162</v>
      </c>
      <c r="F259" s="145" t="s">
        <v>641</v>
      </c>
      <c r="L259" s="28"/>
      <c r="M259" s="146"/>
      <c r="T259" s="52"/>
      <c r="AT259" s="16" t="s">
        <v>162</v>
      </c>
      <c r="AU259" s="16" t="s">
        <v>82</v>
      </c>
    </row>
    <row r="260" spans="2:51" s="12" customFormat="1" ht="12">
      <c r="B260" s="147"/>
      <c r="D260" s="144" t="s">
        <v>183</v>
      </c>
      <c r="E260" s="148" t="s">
        <v>1</v>
      </c>
      <c r="F260" s="149" t="s">
        <v>642</v>
      </c>
      <c r="H260" s="150">
        <v>796.56</v>
      </c>
      <c r="L260" s="147"/>
      <c r="M260" s="151"/>
      <c r="T260" s="152"/>
      <c r="AT260" s="148" t="s">
        <v>183</v>
      </c>
      <c r="AU260" s="148" t="s">
        <v>82</v>
      </c>
      <c r="AV260" s="12" t="s">
        <v>82</v>
      </c>
      <c r="AW260" s="12" t="s">
        <v>29</v>
      </c>
      <c r="AX260" s="12" t="s">
        <v>80</v>
      </c>
      <c r="AY260" s="148" t="s">
        <v>153</v>
      </c>
    </row>
    <row r="261" spans="2:65" s="1" customFormat="1" ht="24.15" customHeight="1">
      <c r="B261" s="131"/>
      <c r="C261" s="132" t="s">
        <v>311</v>
      </c>
      <c r="D261" s="132" t="s">
        <v>155</v>
      </c>
      <c r="E261" s="133" t="s">
        <v>452</v>
      </c>
      <c r="F261" s="134" t="s">
        <v>643</v>
      </c>
      <c r="G261" s="135" t="s">
        <v>305</v>
      </c>
      <c r="H261" s="136">
        <v>0.367</v>
      </c>
      <c r="I261" s="137"/>
      <c r="J261" s="137">
        <f>ROUND(I261*H261,2)</f>
        <v>0</v>
      </c>
      <c r="K261" s="134" t="s">
        <v>159</v>
      </c>
      <c r="L261" s="28"/>
      <c r="M261" s="138" t="s">
        <v>1</v>
      </c>
      <c r="N261" s="139" t="s">
        <v>38</v>
      </c>
      <c r="O261" s="140">
        <v>1.567</v>
      </c>
      <c r="P261" s="140">
        <f>O261*H261</f>
        <v>0.575089</v>
      </c>
      <c r="Q261" s="140">
        <v>0</v>
      </c>
      <c r="R261" s="140">
        <f>Q261*H261</f>
        <v>0</v>
      </c>
      <c r="S261" s="140">
        <v>0</v>
      </c>
      <c r="T261" s="141">
        <f>S261*H261</f>
        <v>0</v>
      </c>
      <c r="AR261" s="142" t="s">
        <v>226</v>
      </c>
      <c r="AT261" s="142" t="s">
        <v>155</v>
      </c>
      <c r="AU261" s="142" t="s">
        <v>82</v>
      </c>
      <c r="AY261" s="16" t="s">
        <v>153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6" t="s">
        <v>80</v>
      </c>
      <c r="BK261" s="143">
        <f>ROUND(I261*H261,2)</f>
        <v>0</v>
      </c>
      <c r="BL261" s="16" t="s">
        <v>226</v>
      </c>
      <c r="BM261" s="142" t="s">
        <v>644</v>
      </c>
    </row>
    <row r="262" spans="2:47" s="1" customFormat="1" ht="28.8">
      <c r="B262" s="28"/>
      <c r="D262" s="144" t="s">
        <v>162</v>
      </c>
      <c r="F262" s="145" t="s">
        <v>645</v>
      </c>
      <c r="L262" s="28"/>
      <c r="M262" s="173"/>
      <c r="N262" s="174"/>
      <c r="O262" s="174"/>
      <c r="P262" s="174"/>
      <c r="Q262" s="174"/>
      <c r="R262" s="174"/>
      <c r="S262" s="174"/>
      <c r="T262" s="175"/>
      <c r="AT262" s="16" t="s">
        <v>162</v>
      </c>
      <c r="AU262" s="16" t="s">
        <v>82</v>
      </c>
    </row>
    <row r="263" spans="2:12" s="1" customFormat="1" ht="6.9" customHeight="1">
      <c r="B263" s="40"/>
      <c r="C263" s="41"/>
      <c r="D263" s="41"/>
      <c r="E263" s="41"/>
      <c r="F263" s="41"/>
      <c r="G263" s="41"/>
      <c r="H263" s="41"/>
      <c r="I263" s="41"/>
      <c r="J263" s="41"/>
      <c r="K263" s="41"/>
      <c r="L263" s="28"/>
    </row>
  </sheetData>
  <autoFilter ref="C128:K26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05"/>
  <sheetViews>
    <sheetView showGridLines="0" workbookViewId="0" topLeftCell="A120">
      <selection activeCell="F202" sqref="F20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96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646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ROUND(J125,2)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ROUND((SUM(BE125:BE204)),2)</f>
        <v>0</v>
      </c>
      <c r="I35" s="92">
        <v>0.21</v>
      </c>
      <c r="J35" s="82">
        <f>ROUND(((SUM(BE125:BE204))*I35),2)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ROUND((SUM(BF125:BF204)),2)</f>
        <v>0</v>
      </c>
      <c r="I36" s="92">
        <v>0.15</v>
      </c>
      <c r="J36" s="82">
        <f>ROUND(((SUM(BF125:BF204))*I36),2)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ROUND((SUM(BG125:BG204)),2)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ROUND((SUM(BH125:BH204)),2)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ROUND((SUM(BI125:BI204)),2)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A03 - SO 03 Veřejné osvětlení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J125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647</v>
      </c>
      <c r="E99" s="106"/>
      <c r="F99" s="106"/>
      <c r="G99" s="106"/>
      <c r="H99" s="106"/>
      <c r="I99" s="106"/>
      <c r="J99" s="107">
        <f>J126</f>
        <v>0</v>
      </c>
      <c r="L99" s="104"/>
    </row>
    <row r="100" spans="2:12" s="8" customFormat="1" ht="24.9" customHeight="1">
      <c r="B100" s="104"/>
      <c r="D100" s="105" t="s">
        <v>648</v>
      </c>
      <c r="E100" s="106"/>
      <c r="F100" s="106"/>
      <c r="G100" s="106"/>
      <c r="H100" s="106"/>
      <c r="I100" s="106"/>
      <c r="J100" s="107">
        <f>J157</f>
        <v>0</v>
      </c>
      <c r="L100" s="104"/>
    </row>
    <row r="101" spans="2:12" s="8" customFormat="1" ht="24.9" customHeight="1">
      <c r="B101" s="104"/>
      <c r="D101" s="105" t="s">
        <v>649</v>
      </c>
      <c r="E101" s="106"/>
      <c r="F101" s="106"/>
      <c r="G101" s="106"/>
      <c r="H101" s="106"/>
      <c r="I101" s="106"/>
      <c r="J101" s="107">
        <f>J180</f>
        <v>0</v>
      </c>
      <c r="L101" s="104"/>
    </row>
    <row r="102" spans="2:12" s="8" customFormat="1" ht="24.9" customHeight="1">
      <c r="B102" s="104"/>
      <c r="D102" s="105" t="s">
        <v>650</v>
      </c>
      <c r="E102" s="106"/>
      <c r="F102" s="106"/>
      <c r="G102" s="106"/>
      <c r="H102" s="106"/>
      <c r="I102" s="106"/>
      <c r="J102" s="107">
        <f>J183</f>
        <v>0</v>
      </c>
      <c r="L102" s="104"/>
    </row>
    <row r="103" spans="2:12" s="8" customFormat="1" ht="24.9" customHeight="1">
      <c r="B103" s="104"/>
      <c r="D103" s="105" t="s">
        <v>651</v>
      </c>
      <c r="E103" s="106"/>
      <c r="F103" s="106"/>
      <c r="G103" s="106"/>
      <c r="H103" s="106"/>
      <c r="I103" s="106"/>
      <c r="J103" s="107">
        <f>J200</f>
        <v>0</v>
      </c>
      <c r="L103" s="104"/>
    </row>
    <row r="104" spans="2:12" s="1" customFormat="1" ht="21.75" customHeight="1">
      <c r="B104" s="28"/>
      <c r="L104" s="28"/>
    </row>
    <row r="105" spans="2:12" s="1" customFormat="1" ht="6.9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" customHeight="1">
      <c r="B110" s="28"/>
      <c r="C110" s="20" t="s">
        <v>138</v>
      </c>
      <c r="L110" s="28"/>
    </row>
    <row r="111" spans="2:12" s="1" customFormat="1" ht="6.9" customHeight="1">
      <c r="B111" s="28"/>
      <c r="L111" s="28"/>
    </row>
    <row r="112" spans="2:12" s="1" customFormat="1" ht="12" customHeight="1">
      <c r="B112" s="28"/>
      <c r="C112" s="25" t="s">
        <v>14</v>
      </c>
      <c r="L112" s="28"/>
    </row>
    <row r="113" spans="2:12" s="1" customFormat="1" ht="16.5" customHeight="1">
      <c r="B113" s="28"/>
      <c r="E113" s="236" t="str">
        <f>E7</f>
        <v>Zajištění bezpečnosti v Zámecké ul.</v>
      </c>
      <c r="F113" s="237"/>
      <c r="G113" s="237"/>
      <c r="H113" s="237"/>
      <c r="L113" s="28"/>
    </row>
    <row r="114" spans="2:12" ht="12" customHeight="1">
      <c r="B114" s="19"/>
      <c r="C114" s="25" t="s">
        <v>122</v>
      </c>
      <c r="L114" s="19"/>
    </row>
    <row r="115" spans="2:12" s="1" customFormat="1" ht="16.5" customHeight="1">
      <c r="B115" s="28"/>
      <c r="E115" s="236" t="s">
        <v>123</v>
      </c>
      <c r="F115" s="235"/>
      <c r="G115" s="235"/>
      <c r="H115" s="235"/>
      <c r="L115" s="28"/>
    </row>
    <row r="116" spans="2:12" s="1" customFormat="1" ht="12" customHeight="1">
      <c r="B116" s="28"/>
      <c r="C116" s="25" t="s">
        <v>124</v>
      </c>
      <c r="L116" s="28"/>
    </row>
    <row r="117" spans="2:12" s="1" customFormat="1" ht="16.5" customHeight="1">
      <c r="B117" s="28"/>
      <c r="E117" s="198" t="str">
        <f>E11</f>
        <v>A03 - SO 03 Veřejné osvětlení</v>
      </c>
      <c r="F117" s="235"/>
      <c r="G117" s="235"/>
      <c r="H117" s="235"/>
      <c r="L117" s="28"/>
    </row>
    <row r="118" spans="2:12" s="1" customFormat="1" ht="6.9" customHeight="1">
      <c r="B118" s="28"/>
      <c r="L118" s="28"/>
    </row>
    <row r="119" spans="2:12" s="1" customFormat="1" ht="12" customHeight="1">
      <c r="B119" s="28"/>
      <c r="C119" s="25" t="s">
        <v>18</v>
      </c>
      <c r="F119" s="23" t="str">
        <f>F14</f>
        <v>Šluknov</v>
      </c>
      <c r="I119" s="25" t="s">
        <v>20</v>
      </c>
      <c r="J119" s="48" t="str">
        <f>IF(J14="","",J14)</f>
        <v>27. 2. 2023</v>
      </c>
      <c r="L119" s="28"/>
    </row>
    <row r="120" spans="2:12" s="1" customFormat="1" ht="6.9" customHeight="1">
      <c r="B120" s="28"/>
      <c r="L120" s="28"/>
    </row>
    <row r="121" spans="2:12" s="1" customFormat="1" ht="15.15" customHeight="1">
      <c r="B121" s="28"/>
      <c r="C121" s="25" t="s">
        <v>22</v>
      </c>
      <c r="F121" s="23" t="str">
        <f>E17</f>
        <v>Město Šluknov</v>
      </c>
      <c r="I121" s="25" t="s">
        <v>28</v>
      </c>
      <c r="J121" s="26" t="str">
        <f>E23</f>
        <v xml:space="preserve"> </v>
      </c>
      <c r="L121" s="28"/>
    </row>
    <row r="122" spans="2:12" s="1" customFormat="1" ht="15.15" customHeight="1">
      <c r="B122" s="28"/>
      <c r="C122" s="25" t="s">
        <v>26</v>
      </c>
      <c r="F122" s="23" t="str">
        <f>IF(E20="","",E20)</f>
        <v xml:space="preserve"> </v>
      </c>
      <c r="I122" s="25" t="s">
        <v>30</v>
      </c>
      <c r="J122" s="26" t="str">
        <f>E26</f>
        <v>J. Nešněra</v>
      </c>
      <c r="L122" s="28"/>
    </row>
    <row r="123" spans="2:12" s="1" customFormat="1" ht="10.35" customHeight="1">
      <c r="B123" s="28"/>
      <c r="L123" s="28"/>
    </row>
    <row r="124" spans="2:20" s="10" customFormat="1" ht="29.25" customHeight="1">
      <c r="B124" s="112"/>
      <c r="C124" s="113" t="s">
        <v>139</v>
      </c>
      <c r="D124" s="114" t="s">
        <v>58</v>
      </c>
      <c r="E124" s="114" t="s">
        <v>54</v>
      </c>
      <c r="F124" s="114" t="s">
        <v>55</v>
      </c>
      <c r="G124" s="114" t="s">
        <v>140</v>
      </c>
      <c r="H124" s="114" t="s">
        <v>141</v>
      </c>
      <c r="I124" s="114" t="s">
        <v>142</v>
      </c>
      <c r="J124" s="114" t="s">
        <v>128</v>
      </c>
      <c r="K124" s="115" t="s">
        <v>143</v>
      </c>
      <c r="L124" s="112"/>
      <c r="M124" s="55" t="s">
        <v>1</v>
      </c>
      <c r="N124" s="56" t="s">
        <v>37</v>
      </c>
      <c r="O124" s="56" t="s">
        <v>144</v>
      </c>
      <c r="P124" s="56" t="s">
        <v>145</v>
      </c>
      <c r="Q124" s="56" t="s">
        <v>146</v>
      </c>
      <c r="R124" s="56" t="s">
        <v>147</v>
      </c>
      <c r="S124" s="56" t="s">
        <v>148</v>
      </c>
      <c r="T124" s="57" t="s">
        <v>149</v>
      </c>
    </row>
    <row r="125" spans="2:63" s="1" customFormat="1" ht="22.8" customHeight="1">
      <c r="B125" s="28"/>
      <c r="C125" s="60" t="s">
        <v>150</v>
      </c>
      <c r="J125" s="116">
        <f>BK125</f>
        <v>0</v>
      </c>
      <c r="L125" s="28"/>
      <c r="M125" s="58"/>
      <c r="N125" s="49"/>
      <c r="O125" s="49"/>
      <c r="P125" s="117">
        <f>P126+P157+P180+P183+P200</f>
        <v>0</v>
      </c>
      <c r="Q125" s="49"/>
      <c r="R125" s="117">
        <f>R126+R157+R180+R183+R200</f>
        <v>0</v>
      </c>
      <c r="S125" s="49"/>
      <c r="T125" s="118">
        <f>T126+T157+T180+T183+T200</f>
        <v>0</v>
      </c>
      <c r="AT125" s="16" t="s">
        <v>72</v>
      </c>
      <c r="AU125" s="16" t="s">
        <v>130</v>
      </c>
      <c r="BK125" s="119">
        <f>BK126+BK157+BK180+BK183+BK200</f>
        <v>0</v>
      </c>
    </row>
    <row r="126" spans="2:63" s="11" customFormat="1" ht="25.95" customHeight="1">
      <c r="B126" s="120"/>
      <c r="D126" s="121" t="s">
        <v>72</v>
      </c>
      <c r="E126" s="122" t="s">
        <v>652</v>
      </c>
      <c r="F126" s="122" t="s">
        <v>653</v>
      </c>
      <c r="J126" s="123">
        <f>BK126</f>
        <v>0</v>
      </c>
      <c r="L126" s="120"/>
      <c r="M126" s="124"/>
      <c r="P126" s="125">
        <f>SUM(P127:P156)</f>
        <v>0</v>
      </c>
      <c r="R126" s="125">
        <f>SUM(R127:R156)</f>
        <v>0</v>
      </c>
      <c r="T126" s="126">
        <f>SUM(T127:T156)</f>
        <v>0</v>
      </c>
      <c r="AR126" s="121" t="s">
        <v>80</v>
      </c>
      <c r="AT126" s="127" t="s">
        <v>72</v>
      </c>
      <c r="AU126" s="127" t="s">
        <v>73</v>
      </c>
      <c r="AY126" s="121" t="s">
        <v>153</v>
      </c>
      <c r="BK126" s="128">
        <f>SUM(BK127:BK156)</f>
        <v>0</v>
      </c>
    </row>
    <row r="127" spans="2:65" s="1" customFormat="1" ht="24.15" customHeight="1">
      <c r="B127" s="131"/>
      <c r="C127" s="132" t="s">
        <v>288</v>
      </c>
      <c r="D127" s="132" t="s">
        <v>155</v>
      </c>
      <c r="E127" s="133" t="s">
        <v>654</v>
      </c>
      <c r="F127" s="134" t="s">
        <v>655</v>
      </c>
      <c r="G127" s="135" t="s">
        <v>656</v>
      </c>
      <c r="H127" s="136">
        <v>10</v>
      </c>
      <c r="I127" s="137"/>
      <c r="J127" s="137">
        <f>ROUND(I127*H127,2)</f>
        <v>0</v>
      </c>
      <c r="K127" s="134" t="s">
        <v>1</v>
      </c>
      <c r="L127" s="28"/>
      <c r="M127" s="138" t="s">
        <v>1</v>
      </c>
      <c r="N127" s="139" t="s">
        <v>38</v>
      </c>
      <c r="O127" s="140">
        <v>0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160</v>
      </c>
      <c r="AT127" s="142" t="s">
        <v>155</v>
      </c>
      <c r="AU127" s="142" t="s">
        <v>80</v>
      </c>
      <c r="AY127" s="16" t="s">
        <v>153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80</v>
      </c>
      <c r="BK127" s="143">
        <f>ROUND(I127*H127,2)</f>
        <v>0</v>
      </c>
      <c r="BL127" s="16" t="s">
        <v>160</v>
      </c>
      <c r="BM127" s="142" t="s">
        <v>657</v>
      </c>
    </row>
    <row r="128" spans="2:47" s="1" customFormat="1" ht="12">
      <c r="B128" s="28"/>
      <c r="D128" s="144" t="s">
        <v>162</v>
      </c>
      <c r="F128" s="145" t="s">
        <v>655</v>
      </c>
      <c r="L128" s="28"/>
      <c r="M128" s="146"/>
      <c r="T128" s="52"/>
      <c r="AT128" s="16" t="s">
        <v>162</v>
      </c>
      <c r="AU128" s="16" t="s">
        <v>80</v>
      </c>
    </row>
    <row r="129" spans="2:65" s="1" customFormat="1" ht="24.15" customHeight="1">
      <c r="B129" s="131"/>
      <c r="C129" s="132" t="s">
        <v>251</v>
      </c>
      <c r="D129" s="132" t="s">
        <v>155</v>
      </c>
      <c r="E129" s="133" t="s">
        <v>658</v>
      </c>
      <c r="F129" s="134" t="s">
        <v>659</v>
      </c>
      <c r="G129" s="135" t="s">
        <v>656</v>
      </c>
      <c r="H129" s="136">
        <v>5</v>
      </c>
      <c r="I129" s="137"/>
      <c r="J129" s="137">
        <f>ROUND(I129*H129,2)</f>
        <v>0</v>
      </c>
      <c r="K129" s="134" t="s">
        <v>1</v>
      </c>
      <c r="L129" s="28"/>
      <c r="M129" s="138" t="s">
        <v>1</v>
      </c>
      <c r="N129" s="139" t="s">
        <v>38</v>
      </c>
      <c r="O129" s="140">
        <v>0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160</v>
      </c>
      <c r="AT129" s="142" t="s">
        <v>155</v>
      </c>
      <c r="AU129" s="142" t="s">
        <v>80</v>
      </c>
      <c r="AY129" s="16" t="s">
        <v>153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80</v>
      </c>
      <c r="BK129" s="143">
        <f>ROUND(I129*H129,2)</f>
        <v>0</v>
      </c>
      <c r="BL129" s="16" t="s">
        <v>160</v>
      </c>
      <c r="BM129" s="142" t="s">
        <v>660</v>
      </c>
    </row>
    <row r="130" spans="2:47" s="1" customFormat="1" ht="19.2">
      <c r="B130" s="28"/>
      <c r="D130" s="144" t="s">
        <v>162</v>
      </c>
      <c r="F130" s="145" t="s">
        <v>659</v>
      </c>
      <c r="L130" s="28"/>
      <c r="M130" s="146"/>
      <c r="T130" s="52"/>
      <c r="AT130" s="16" t="s">
        <v>162</v>
      </c>
      <c r="AU130" s="16" t="s">
        <v>80</v>
      </c>
    </row>
    <row r="131" spans="2:65" s="1" customFormat="1" ht="24.15" customHeight="1">
      <c r="B131" s="131"/>
      <c r="C131" s="132" t="s">
        <v>259</v>
      </c>
      <c r="D131" s="132" t="s">
        <v>155</v>
      </c>
      <c r="E131" s="133" t="s">
        <v>661</v>
      </c>
      <c r="F131" s="134" t="s">
        <v>662</v>
      </c>
      <c r="G131" s="135" t="s">
        <v>656</v>
      </c>
      <c r="H131" s="136">
        <v>5</v>
      </c>
      <c r="I131" s="137"/>
      <c r="J131" s="137">
        <f>ROUND(I131*H131,2)</f>
        <v>0</v>
      </c>
      <c r="K131" s="134" t="s">
        <v>1</v>
      </c>
      <c r="L131" s="28"/>
      <c r="M131" s="138" t="s">
        <v>1</v>
      </c>
      <c r="N131" s="139" t="s">
        <v>38</v>
      </c>
      <c r="O131" s="140">
        <v>0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160</v>
      </c>
      <c r="AT131" s="142" t="s">
        <v>155</v>
      </c>
      <c r="AU131" s="142" t="s">
        <v>80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663</v>
      </c>
    </row>
    <row r="132" spans="2:47" s="1" customFormat="1" ht="19.2">
      <c r="B132" s="28"/>
      <c r="D132" s="144" t="s">
        <v>162</v>
      </c>
      <c r="F132" s="145" t="s">
        <v>662</v>
      </c>
      <c r="L132" s="28"/>
      <c r="M132" s="146"/>
      <c r="T132" s="52"/>
      <c r="AT132" s="16" t="s">
        <v>162</v>
      </c>
      <c r="AU132" s="16" t="s">
        <v>80</v>
      </c>
    </row>
    <row r="133" spans="2:65" s="1" customFormat="1" ht="24.15" customHeight="1">
      <c r="B133" s="131"/>
      <c r="C133" s="132" t="s">
        <v>271</v>
      </c>
      <c r="D133" s="132" t="s">
        <v>155</v>
      </c>
      <c r="E133" s="133" t="s">
        <v>664</v>
      </c>
      <c r="F133" s="134" t="s">
        <v>665</v>
      </c>
      <c r="G133" s="135" t="s">
        <v>656</v>
      </c>
      <c r="H133" s="136">
        <v>1</v>
      </c>
      <c r="I133" s="137"/>
      <c r="J133" s="137">
        <f>ROUND(I133*H133,2)</f>
        <v>0</v>
      </c>
      <c r="K133" s="134" t="s">
        <v>1</v>
      </c>
      <c r="L133" s="28"/>
      <c r="M133" s="138" t="s">
        <v>1</v>
      </c>
      <c r="N133" s="139" t="s">
        <v>38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160</v>
      </c>
      <c r="AT133" s="142" t="s">
        <v>155</v>
      </c>
      <c r="AU133" s="142" t="s">
        <v>80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160</v>
      </c>
      <c r="BM133" s="142" t="s">
        <v>666</v>
      </c>
    </row>
    <row r="134" spans="2:47" s="1" customFormat="1" ht="19.2">
      <c r="B134" s="28"/>
      <c r="D134" s="144" t="s">
        <v>162</v>
      </c>
      <c r="F134" s="145" t="s">
        <v>665</v>
      </c>
      <c r="L134" s="28"/>
      <c r="M134" s="146"/>
      <c r="T134" s="52"/>
      <c r="AT134" s="16" t="s">
        <v>162</v>
      </c>
      <c r="AU134" s="16" t="s">
        <v>80</v>
      </c>
    </row>
    <row r="135" spans="2:65" s="1" customFormat="1" ht="24.15" customHeight="1">
      <c r="B135" s="131"/>
      <c r="C135" s="132" t="s">
        <v>283</v>
      </c>
      <c r="D135" s="132" t="s">
        <v>155</v>
      </c>
      <c r="E135" s="133" t="s">
        <v>667</v>
      </c>
      <c r="F135" s="134" t="s">
        <v>668</v>
      </c>
      <c r="G135" s="135" t="s">
        <v>656</v>
      </c>
      <c r="H135" s="136">
        <v>4</v>
      </c>
      <c r="I135" s="137"/>
      <c r="J135" s="137">
        <f>ROUND(I135*H135,2)</f>
        <v>0</v>
      </c>
      <c r="K135" s="134" t="s">
        <v>1</v>
      </c>
      <c r="L135" s="28"/>
      <c r="M135" s="138" t="s">
        <v>1</v>
      </c>
      <c r="N135" s="139" t="s">
        <v>38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80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669</v>
      </c>
    </row>
    <row r="136" spans="2:47" s="1" customFormat="1" ht="19.2">
      <c r="B136" s="28"/>
      <c r="D136" s="144" t="s">
        <v>162</v>
      </c>
      <c r="F136" s="145" t="s">
        <v>668</v>
      </c>
      <c r="L136" s="28"/>
      <c r="M136" s="146"/>
      <c r="T136" s="52"/>
      <c r="AT136" s="16" t="s">
        <v>162</v>
      </c>
      <c r="AU136" s="16" t="s">
        <v>80</v>
      </c>
    </row>
    <row r="137" spans="2:65" s="1" customFormat="1" ht="16.5" customHeight="1">
      <c r="B137" s="131"/>
      <c r="C137" s="132" t="s">
        <v>263</v>
      </c>
      <c r="D137" s="132" t="s">
        <v>155</v>
      </c>
      <c r="E137" s="133" t="s">
        <v>670</v>
      </c>
      <c r="F137" s="134" t="s">
        <v>671</v>
      </c>
      <c r="G137" s="135" t="s">
        <v>656</v>
      </c>
      <c r="H137" s="136">
        <v>1</v>
      </c>
      <c r="I137" s="137"/>
      <c r="J137" s="137">
        <f>ROUND(I137*H137,2)</f>
        <v>0</v>
      </c>
      <c r="K137" s="134" t="s">
        <v>1</v>
      </c>
      <c r="L137" s="28"/>
      <c r="M137" s="138" t="s">
        <v>1</v>
      </c>
      <c r="N137" s="139" t="s">
        <v>38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160</v>
      </c>
      <c r="AT137" s="142" t="s">
        <v>155</v>
      </c>
      <c r="AU137" s="142" t="s">
        <v>80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672</v>
      </c>
    </row>
    <row r="138" spans="2:47" s="1" customFormat="1" ht="12">
      <c r="B138" s="28"/>
      <c r="D138" s="144" t="s">
        <v>162</v>
      </c>
      <c r="F138" s="145" t="s">
        <v>671</v>
      </c>
      <c r="L138" s="28"/>
      <c r="M138" s="146"/>
      <c r="T138" s="52"/>
      <c r="AT138" s="16" t="s">
        <v>162</v>
      </c>
      <c r="AU138" s="16" t="s">
        <v>80</v>
      </c>
    </row>
    <row r="139" spans="2:65" s="1" customFormat="1" ht="16.5" customHeight="1">
      <c r="B139" s="131"/>
      <c r="C139" s="132" t="s">
        <v>277</v>
      </c>
      <c r="D139" s="132" t="s">
        <v>155</v>
      </c>
      <c r="E139" s="133" t="s">
        <v>673</v>
      </c>
      <c r="F139" s="134" t="s">
        <v>674</v>
      </c>
      <c r="G139" s="135" t="s">
        <v>656</v>
      </c>
      <c r="H139" s="136">
        <v>4</v>
      </c>
      <c r="I139" s="137"/>
      <c r="J139" s="137">
        <f>ROUND(I139*H139,2)</f>
        <v>0</v>
      </c>
      <c r="K139" s="134" t="s">
        <v>1</v>
      </c>
      <c r="L139" s="28"/>
      <c r="M139" s="138" t="s">
        <v>1</v>
      </c>
      <c r="N139" s="139" t="s">
        <v>38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160</v>
      </c>
      <c r="AT139" s="142" t="s">
        <v>155</v>
      </c>
      <c r="AU139" s="142" t="s">
        <v>80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160</v>
      </c>
      <c r="BM139" s="142" t="s">
        <v>675</v>
      </c>
    </row>
    <row r="140" spans="2:47" s="1" customFormat="1" ht="12">
      <c r="B140" s="28"/>
      <c r="D140" s="144" t="s">
        <v>162</v>
      </c>
      <c r="F140" s="145" t="s">
        <v>674</v>
      </c>
      <c r="L140" s="28"/>
      <c r="M140" s="146"/>
      <c r="T140" s="52"/>
      <c r="AT140" s="16" t="s">
        <v>162</v>
      </c>
      <c r="AU140" s="16" t="s">
        <v>80</v>
      </c>
    </row>
    <row r="141" spans="2:65" s="1" customFormat="1" ht="16.5" customHeight="1">
      <c r="B141" s="131"/>
      <c r="C141" s="132" t="s">
        <v>255</v>
      </c>
      <c r="D141" s="132" t="s">
        <v>155</v>
      </c>
      <c r="E141" s="133" t="s">
        <v>676</v>
      </c>
      <c r="F141" s="134" t="s">
        <v>677</v>
      </c>
      <c r="G141" s="135" t="s">
        <v>656</v>
      </c>
      <c r="H141" s="136">
        <v>5</v>
      </c>
      <c r="I141" s="137"/>
      <c r="J141" s="137">
        <f>ROUND(I141*H141,2)</f>
        <v>0</v>
      </c>
      <c r="K141" s="134" t="s">
        <v>1</v>
      </c>
      <c r="L141" s="28"/>
      <c r="M141" s="138" t="s">
        <v>1</v>
      </c>
      <c r="N141" s="139" t="s">
        <v>38</v>
      </c>
      <c r="O141" s="140">
        <v>0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80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678</v>
      </c>
    </row>
    <row r="142" spans="2:47" s="1" customFormat="1" ht="12">
      <c r="B142" s="28"/>
      <c r="D142" s="144" t="s">
        <v>162</v>
      </c>
      <c r="F142" s="145" t="s">
        <v>677</v>
      </c>
      <c r="L142" s="28"/>
      <c r="M142" s="146"/>
      <c r="T142" s="52"/>
      <c r="AT142" s="16" t="s">
        <v>162</v>
      </c>
      <c r="AU142" s="16" t="s">
        <v>80</v>
      </c>
    </row>
    <row r="143" spans="2:65" s="1" customFormat="1" ht="16.5" customHeight="1">
      <c r="B143" s="131"/>
      <c r="C143" s="132" t="s">
        <v>267</v>
      </c>
      <c r="D143" s="132" t="s">
        <v>155</v>
      </c>
      <c r="E143" s="133" t="s">
        <v>679</v>
      </c>
      <c r="F143" s="134" t="s">
        <v>680</v>
      </c>
      <c r="G143" s="135" t="s">
        <v>656</v>
      </c>
      <c r="H143" s="136">
        <v>1</v>
      </c>
      <c r="I143" s="137"/>
      <c r="J143" s="137">
        <f>ROUND(I143*H143,2)</f>
        <v>0</v>
      </c>
      <c r="K143" s="134" t="s">
        <v>1</v>
      </c>
      <c r="L143" s="28"/>
      <c r="M143" s="138" t="s">
        <v>1</v>
      </c>
      <c r="N143" s="139" t="s">
        <v>38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160</v>
      </c>
      <c r="AT143" s="142" t="s">
        <v>155</v>
      </c>
      <c r="AU143" s="142" t="s">
        <v>80</v>
      </c>
      <c r="AY143" s="16" t="s">
        <v>153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80</v>
      </c>
      <c r="BK143" s="143">
        <f>ROUND(I143*H143,2)</f>
        <v>0</v>
      </c>
      <c r="BL143" s="16" t="s">
        <v>160</v>
      </c>
      <c r="BM143" s="142" t="s">
        <v>681</v>
      </c>
    </row>
    <row r="144" spans="2:47" s="1" customFormat="1" ht="12">
      <c r="B144" s="28"/>
      <c r="D144" s="144" t="s">
        <v>162</v>
      </c>
      <c r="F144" s="145" t="s">
        <v>680</v>
      </c>
      <c r="L144" s="28"/>
      <c r="M144" s="146"/>
      <c r="T144" s="52"/>
      <c r="AT144" s="16" t="s">
        <v>162</v>
      </c>
      <c r="AU144" s="16" t="s">
        <v>80</v>
      </c>
    </row>
    <row r="145" spans="2:65" s="1" customFormat="1" ht="16.5" customHeight="1">
      <c r="B145" s="131"/>
      <c r="C145" s="132" t="s">
        <v>279</v>
      </c>
      <c r="D145" s="132" t="s">
        <v>155</v>
      </c>
      <c r="E145" s="133" t="s">
        <v>682</v>
      </c>
      <c r="F145" s="134" t="s">
        <v>683</v>
      </c>
      <c r="G145" s="135" t="s">
        <v>656</v>
      </c>
      <c r="H145" s="136">
        <v>4</v>
      </c>
      <c r="I145" s="137"/>
      <c r="J145" s="137">
        <f>ROUND(I145*H145,2)</f>
        <v>0</v>
      </c>
      <c r="K145" s="134" t="s">
        <v>1</v>
      </c>
      <c r="L145" s="28"/>
      <c r="M145" s="138" t="s">
        <v>1</v>
      </c>
      <c r="N145" s="139" t="s">
        <v>38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160</v>
      </c>
      <c r="AT145" s="142" t="s">
        <v>155</v>
      </c>
      <c r="AU145" s="142" t="s">
        <v>80</v>
      </c>
      <c r="AY145" s="16" t="s">
        <v>153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80</v>
      </c>
      <c r="BK145" s="143">
        <f>ROUND(I145*H145,2)</f>
        <v>0</v>
      </c>
      <c r="BL145" s="16" t="s">
        <v>160</v>
      </c>
      <c r="BM145" s="142" t="s">
        <v>684</v>
      </c>
    </row>
    <row r="146" spans="2:47" s="1" customFormat="1" ht="12">
      <c r="B146" s="28"/>
      <c r="D146" s="144" t="s">
        <v>162</v>
      </c>
      <c r="F146" s="145" t="s">
        <v>683</v>
      </c>
      <c r="L146" s="28"/>
      <c r="M146" s="146"/>
      <c r="T146" s="52"/>
      <c r="AT146" s="16" t="s">
        <v>162</v>
      </c>
      <c r="AU146" s="16" t="s">
        <v>80</v>
      </c>
    </row>
    <row r="147" spans="2:65" s="1" customFormat="1" ht="21.75" customHeight="1">
      <c r="B147" s="131"/>
      <c r="C147" s="132" t="s">
        <v>292</v>
      </c>
      <c r="D147" s="132" t="s">
        <v>155</v>
      </c>
      <c r="E147" s="133" t="s">
        <v>685</v>
      </c>
      <c r="F147" s="134" t="s">
        <v>686</v>
      </c>
      <c r="G147" s="135" t="s">
        <v>176</v>
      </c>
      <c r="H147" s="136">
        <v>90</v>
      </c>
      <c r="I147" s="137"/>
      <c r="J147" s="137">
        <f>ROUND(I147*H147,2)</f>
        <v>0</v>
      </c>
      <c r="K147" s="134" t="s">
        <v>1</v>
      </c>
      <c r="L147" s="28"/>
      <c r="M147" s="138" t="s">
        <v>1</v>
      </c>
      <c r="N147" s="139" t="s">
        <v>38</v>
      </c>
      <c r="O147" s="140">
        <v>0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80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687</v>
      </c>
    </row>
    <row r="148" spans="2:47" s="1" customFormat="1" ht="12">
      <c r="B148" s="28"/>
      <c r="D148" s="144" t="s">
        <v>162</v>
      </c>
      <c r="F148" s="145" t="s">
        <v>686</v>
      </c>
      <c r="L148" s="28"/>
      <c r="M148" s="146"/>
      <c r="T148" s="52"/>
      <c r="AT148" s="16" t="s">
        <v>162</v>
      </c>
      <c r="AU148" s="16" t="s">
        <v>80</v>
      </c>
    </row>
    <row r="149" spans="2:65" s="1" customFormat="1" ht="21.75" customHeight="1">
      <c r="B149" s="131"/>
      <c r="C149" s="132" t="s">
        <v>302</v>
      </c>
      <c r="D149" s="132" t="s">
        <v>155</v>
      </c>
      <c r="E149" s="133" t="s">
        <v>688</v>
      </c>
      <c r="F149" s="134" t="s">
        <v>689</v>
      </c>
      <c r="G149" s="135" t="s">
        <v>176</v>
      </c>
      <c r="H149" s="136">
        <v>10</v>
      </c>
      <c r="I149" s="137"/>
      <c r="J149" s="137">
        <f>ROUND(I149*H149,2)</f>
        <v>0</v>
      </c>
      <c r="K149" s="134" t="s">
        <v>1</v>
      </c>
      <c r="L149" s="28"/>
      <c r="M149" s="138" t="s">
        <v>1</v>
      </c>
      <c r="N149" s="139" t="s">
        <v>38</v>
      </c>
      <c r="O149" s="140">
        <v>0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160</v>
      </c>
      <c r="AT149" s="142" t="s">
        <v>155</v>
      </c>
      <c r="AU149" s="142" t="s">
        <v>80</v>
      </c>
      <c r="AY149" s="16" t="s">
        <v>153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80</v>
      </c>
      <c r="BK149" s="143">
        <f>ROUND(I149*H149,2)</f>
        <v>0</v>
      </c>
      <c r="BL149" s="16" t="s">
        <v>160</v>
      </c>
      <c r="BM149" s="142" t="s">
        <v>690</v>
      </c>
    </row>
    <row r="150" spans="2:47" s="1" customFormat="1" ht="12">
      <c r="B150" s="28"/>
      <c r="D150" s="144" t="s">
        <v>162</v>
      </c>
      <c r="F150" s="145" t="s">
        <v>689</v>
      </c>
      <c r="L150" s="28"/>
      <c r="M150" s="146"/>
      <c r="T150" s="52"/>
      <c r="AT150" s="16" t="s">
        <v>162</v>
      </c>
      <c r="AU150" s="16" t="s">
        <v>80</v>
      </c>
    </row>
    <row r="151" spans="2:65" s="1" customFormat="1" ht="21.75" customHeight="1">
      <c r="B151" s="131"/>
      <c r="C151" s="132" t="s">
        <v>296</v>
      </c>
      <c r="D151" s="132" t="s">
        <v>155</v>
      </c>
      <c r="E151" s="133" t="s">
        <v>691</v>
      </c>
      <c r="F151" s="134" t="s">
        <v>692</v>
      </c>
      <c r="G151" s="135" t="s">
        <v>176</v>
      </c>
      <c r="H151" s="136">
        <v>280</v>
      </c>
      <c r="I151" s="137"/>
      <c r="J151" s="137">
        <f>ROUND(I151*H151,2)</f>
        <v>0</v>
      </c>
      <c r="K151" s="134" t="s">
        <v>1</v>
      </c>
      <c r="L151" s="28"/>
      <c r="M151" s="138" t="s">
        <v>1</v>
      </c>
      <c r="N151" s="139" t="s">
        <v>38</v>
      </c>
      <c r="O151" s="140">
        <v>0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160</v>
      </c>
      <c r="AT151" s="142" t="s">
        <v>155</v>
      </c>
      <c r="AU151" s="142" t="s">
        <v>80</v>
      </c>
      <c r="AY151" s="16" t="s">
        <v>153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80</v>
      </c>
      <c r="BK151" s="143">
        <f>ROUND(I151*H151,2)</f>
        <v>0</v>
      </c>
      <c r="BL151" s="16" t="s">
        <v>160</v>
      </c>
      <c r="BM151" s="142" t="s">
        <v>693</v>
      </c>
    </row>
    <row r="152" spans="2:47" s="1" customFormat="1" ht="12">
      <c r="B152" s="28"/>
      <c r="D152" s="144" t="s">
        <v>162</v>
      </c>
      <c r="F152" s="145" t="s">
        <v>692</v>
      </c>
      <c r="L152" s="28"/>
      <c r="M152" s="146"/>
      <c r="T152" s="52"/>
      <c r="AT152" s="16" t="s">
        <v>162</v>
      </c>
      <c r="AU152" s="16" t="s">
        <v>80</v>
      </c>
    </row>
    <row r="153" spans="2:65" s="1" customFormat="1" ht="16.5" customHeight="1">
      <c r="B153" s="131"/>
      <c r="C153" s="132" t="s">
        <v>307</v>
      </c>
      <c r="D153" s="132" t="s">
        <v>155</v>
      </c>
      <c r="E153" s="133" t="s">
        <v>694</v>
      </c>
      <c r="F153" s="134" t="s">
        <v>695</v>
      </c>
      <c r="G153" s="135" t="s">
        <v>176</v>
      </c>
      <c r="H153" s="136">
        <v>280</v>
      </c>
      <c r="I153" s="137"/>
      <c r="J153" s="137">
        <f>ROUND(I153*H153,2)</f>
        <v>0</v>
      </c>
      <c r="K153" s="134" t="s">
        <v>1</v>
      </c>
      <c r="L153" s="28"/>
      <c r="M153" s="138" t="s">
        <v>1</v>
      </c>
      <c r="N153" s="139" t="s">
        <v>38</v>
      </c>
      <c r="O153" s="140">
        <v>0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80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696</v>
      </c>
    </row>
    <row r="154" spans="2:47" s="1" customFormat="1" ht="12">
      <c r="B154" s="28"/>
      <c r="D154" s="144" t="s">
        <v>162</v>
      </c>
      <c r="F154" s="145" t="s">
        <v>695</v>
      </c>
      <c r="L154" s="28"/>
      <c r="M154" s="146"/>
      <c r="T154" s="52"/>
      <c r="AT154" s="16" t="s">
        <v>162</v>
      </c>
      <c r="AU154" s="16" t="s">
        <v>80</v>
      </c>
    </row>
    <row r="155" spans="2:65" s="1" customFormat="1" ht="16.5" customHeight="1">
      <c r="B155" s="131"/>
      <c r="C155" s="132" t="s">
        <v>311</v>
      </c>
      <c r="D155" s="132" t="s">
        <v>155</v>
      </c>
      <c r="E155" s="133" t="s">
        <v>697</v>
      </c>
      <c r="F155" s="134" t="s">
        <v>698</v>
      </c>
      <c r="G155" s="135" t="s">
        <v>205</v>
      </c>
      <c r="H155" s="136">
        <v>180</v>
      </c>
      <c r="I155" s="137"/>
      <c r="J155" s="137">
        <f>ROUND(I155*H155,2)</f>
        <v>0</v>
      </c>
      <c r="K155" s="134" t="s">
        <v>1</v>
      </c>
      <c r="L155" s="28"/>
      <c r="M155" s="138" t="s">
        <v>1</v>
      </c>
      <c r="N155" s="139" t="s">
        <v>38</v>
      </c>
      <c r="O155" s="140">
        <v>0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80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699</v>
      </c>
    </row>
    <row r="156" spans="2:47" s="1" customFormat="1" ht="12">
      <c r="B156" s="28"/>
      <c r="D156" s="144" t="s">
        <v>162</v>
      </c>
      <c r="F156" s="145" t="s">
        <v>698</v>
      </c>
      <c r="L156" s="28"/>
      <c r="M156" s="146"/>
      <c r="T156" s="52"/>
      <c r="AT156" s="16" t="s">
        <v>162</v>
      </c>
      <c r="AU156" s="16" t="s">
        <v>80</v>
      </c>
    </row>
    <row r="157" spans="2:63" s="11" customFormat="1" ht="25.95" customHeight="1">
      <c r="B157" s="120"/>
      <c r="D157" s="121" t="s">
        <v>72</v>
      </c>
      <c r="E157" s="122" t="s">
        <v>700</v>
      </c>
      <c r="F157" s="122" t="s">
        <v>701</v>
      </c>
      <c r="J157" s="123">
        <f>BK157</f>
        <v>0</v>
      </c>
      <c r="L157" s="120"/>
      <c r="M157" s="124"/>
      <c r="P157" s="125">
        <f>SUM(P158:P179)</f>
        <v>0</v>
      </c>
      <c r="R157" s="125">
        <f>SUM(R158:R179)</f>
        <v>0</v>
      </c>
      <c r="T157" s="126">
        <f>SUM(T158:T179)</f>
        <v>0</v>
      </c>
      <c r="AR157" s="121" t="s">
        <v>80</v>
      </c>
      <c r="AT157" s="127" t="s">
        <v>72</v>
      </c>
      <c r="AU157" s="127" t="s">
        <v>73</v>
      </c>
      <c r="AY157" s="121" t="s">
        <v>153</v>
      </c>
      <c r="BK157" s="128">
        <f>SUM(BK158:BK179)</f>
        <v>0</v>
      </c>
    </row>
    <row r="158" spans="2:65" s="1" customFormat="1" ht="21.75" customHeight="1">
      <c r="B158" s="131"/>
      <c r="C158" s="132" t="s">
        <v>198</v>
      </c>
      <c r="D158" s="132" t="s">
        <v>155</v>
      </c>
      <c r="E158" s="133" t="s">
        <v>702</v>
      </c>
      <c r="F158" s="134" t="s">
        <v>703</v>
      </c>
      <c r="G158" s="135" t="s">
        <v>176</v>
      </c>
      <c r="H158" s="136">
        <v>280</v>
      </c>
      <c r="I158" s="137"/>
      <c r="J158" s="137">
        <f>ROUND(I158*H158,2)</f>
        <v>0</v>
      </c>
      <c r="K158" s="134" t="s">
        <v>1</v>
      </c>
      <c r="L158" s="28"/>
      <c r="M158" s="138" t="s">
        <v>1</v>
      </c>
      <c r="N158" s="139" t="s">
        <v>38</v>
      </c>
      <c r="O158" s="140">
        <v>0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160</v>
      </c>
      <c r="AT158" s="142" t="s">
        <v>155</v>
      </c>
      <c r="AU158" s="142" t="s">
        <v>80</v>
      </c>
      <c r="AY158" s="16" t="s">
        <v>153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6" t="s">
        <v>80</v>
      </c>
      <c r="BK158" s="143">
        <f>ROUND(I158*H158,2)</f>
        <v>0</v>
      </c>
      <c r="BL158" s="16" t="s">
        <v>160</v>
      </c>
      <c r="BM158" s="142" t="s">
        <v>704</v>
      </c>
    </row>
    <row r="159" spans="2:47" s="1" customFormat="1" ht="12">
      <c r="B159" s="28"/>
      <c r="D159" s="144" t="s">
        <v>162</v>
      </c>
      <c r="F159" s="145" t="s">
        <v>703</v>
      </c>
      <c r="L159" s="28"/>
      <c r="M159" s="146"/>
      <c r="T159" s="52"/>
      <c r="AT159" s="16" t="s">
        <v>162</v>
      </c>
      <c r="AU159" s="16" t="s">
        <v>80</v>
      </c>
    </row>
    <row r="160" spans="2:65" s="1" customFormat="1" ht="21.75" customHeight="1">
      <c r="B160" s="131"/>
      <c r="C160" s="132" t="s">
        <v>82</v>
      </c>
      <c r="D160" s="132" t="s">
        <v>155</v>
      </c>
      <c r="E160" s="133" t="s">
        <v>705</v>
      </c>
      <c r="F160" s="134" t="s">
        <v>706</v>
      </c>
      <c r="G160" s="135" t="s">
        <v>425</v>
      </c>
      <c r="H160" s="136">
        <v>6</v>
      </c>
      <c r="I160" s="137"/>
      <c r="J160" s="137">
        <f>ROUND(I160*H160,2)</f>
        <v>0</v>
      </c>
      <c r="K160" s="134" t="s">
        <v>1</v>
      </c>
      <c r="L160" s="28"/>
      <c r="M160" s="138" t="s">
        <v>1</v>
      </c>
      <c r="N160" s="139" t="s">
        <v>38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160</v>
      </c>
      <c r="AT160" s="142" t="s">
        <v>155</v>
      </c>
      <c r="AU160" s="142" t="s">
        <v>80</v>
      </c>
      <c r="AY160" s="16" t="s">
        <v>153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6" t="s">
        <v>80</v>
      </c>
      <c r="BK160" s="143">
        <f>ROUND(I160*H160,2)</f>
        <v>0</v>
      </c>
      <c r="BL160" s="16" t="s">
        <v>160</v>
      </c>
      <c r="BM160" s="142" t="s">
        <v>707</v>
      </c>
    </row>
    <row r="161" spans="2:47" s="1" customFormat="1" ht="12">
      <c r="B161" s="28"/>
      <c r="D161" s="144" t="s">
        <v>162</v>
      </c>
      <c r="F161" s="145" t="s">
        <v>706</v>
      </c>
      <c r="L161" s="28"/>
      <c r="M161" s="146"/>
      <c r="T161" s="52"/>
      <c r="AT161" s="16" t="s">
        <v>162</v>
      </c>
      <c r="AU161" s="16" t="s">
        <v>80</v>
      </c>
    </row>
    <row r="162" spans="2:65" s="1" customFormat="1" ht="16.5" customHeight="1">
      <c r="B162" s="131"/>
      <c r="C162" s="132" t="s">
        <v>160</v>
      </c>
      <c r="D162" s="132" t="s">
        <v>155</v>
      </c>
      <c r="E162" s="133" t="s">
        <v>708</v>
      </c>
      <c r="F162" s="134" t="s">
        <v>709</v>
      </c>
      <c r="G162" s="135" t="s">
        <v>425</v>
      </c>
      <c r="H162" s="136">
        <v>10</v>
      </c>
      <c r="I162" s="137"/>
      <c r="J162" s="137">
        <f>ROUND(I162*H162,2)</f>
        <v>0</v>
      </c>
      <c r="K162" s="134" t="s">
        <v>1</v>
      </c>
      <c r="L162" s="28"/>
      <c r="M162" s="138" t="s">
        <v>1</v>
      </c>
      <c r="N162" s="139" t="s">
        <v>38</v>
      </c>
      <c r="O162" s="140">
        <v>0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160</v>
      </c>
      <c r="AT162" s="142" t="s">
        <v>155</v>
      </c>
      <c r="AU162" s="142" t="s">
        <v>80</v>
      </c>
      <c r="AY162" s="16" t="s">
        <v>153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80</v>
      </c>
      <c r="BK162" s="143">
        <f>ROUND(I162*H162,2)</f>
        <v>0</v>
      </c>
      <c r="BL162" s="16" t="s">
        <v>160</v>
      </c>
      <c r="BM162" s="142" t="s">
        <v>710</v>
      </c>
    </row>
    <row r="163" spans="2:47" s="1" customFormat="1" ht="12">
      <c r="B163" s="28"/>
      <c r="D163" s="144" t="s">
        <v>162</v>
      </c>
      <c r="F163" s="145" t="s">
        <v>709</v>
      </c>
      <c r="L163" s="28"/>
      <c r="M163" s="146"/>
      <c r="T163" s="52"/>
      <c r="AT163" s="16" t="s">
        <v>162</v>
      </c>
      <c r="AU163" s="16" t="s">
        <v>80</v>
      </c>
    </row>
    <row r="164" spans="2:65" s="1" customFormat="1" ht="21.75" customHeight="1">
      <c r="B164" s="131"/>
      <c r="C164" s="132" t="s">
        <v>80</v>
      </c>
      <c r="D164" s="132" t="s">
        <v>155</v>
      </c>
      <c r="E164" s="133" t="s">
        <v>711</v>
      </c>
      <c r="F164" s="134" t="s">
        <v>712</v>
      </c>
      <c r="G164" s="135" t="s">
        <v>425</v>
      </c>
      <c r="H164" s="136">
        <v>5</v>
      </c>
      <c r="I164" s="137"/>
      <c r="J164" s="137">
        <f>ROUND(I164*H164,2)</f>
        <v>0</v>
      </c>
      <c r="K164" s="134" t="s">
        <v>1</v>
      </c>
      <c r="L164" s="28"/>
      <c r="M164" s="138" t="s">
        <v>1</v>
      </c>
      <c r="N164" s="139" t="s">
        <v>38</v>
      </c>
      <c r="O164" s="140">
        <v>0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160</v>
      </c>
      <c r="AT164" s="142" t="s">
        <v>155</v>
      </c>
      <c r="AU164" s="142" t="s">
        <v>80</v>
      </c>
      <c r="AY164" s="16" t="s">
        <v>153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80</v>
      </c>
      <c r="BK164" s="143">
        <f>ROUND(I164*H164,2)</f>
        <v>0</v>
      </c>
      <c r="BL164" s="16" t="s">
        <v>160</v>
      </c>
      <c r="BM164" s="142" t="s">
        <v>713</v>
      </c>
    </row>
    <row r="165" spans="2:47" s="1" customFormat="1" ht="12">
      <c r="B165" s="28"/>
      <c r="D165" s="144" t="s">
        <v>162</v>
      </c>
      <c r="F165" s="145" t="s">
        <v>712</v>
      </c>
      <c r="L165" s="28"/>
      <c r="M165" s="146"/>
      <c r="T165" s="52"/>
      <c r="AT165" s="16" t="s">
        <v>162</v>
      </c>
      <c r="AU165" s="16" t="s">
        <v>80</v>
      </c>
    </row>
    <row r="166" spans="2:65" s="1" customFormat="1" ht="16.5" customHeight="1">
      <c r="B166" s="131"/>
      <c r="C166" s="132" t="s">
        <v>166</v>
      </c>
      <c r="D166" s="132" t="s">
        <v>155</v>
      </c>
      <c r="E166" s="133" t="s">
        <v>714</v>
      </c>
      <c r="F166" s="134" t="s">
        <v>715</v>
      </c>
      <c r="G166" s="135" t="s">
        <v>425</v>
      </c>
      <c r="H166" s="136">
        <v>10</v>
      </c>
      <c r="I166" s="137"/>
      <c r="J166" s="137">
        <f>ROUND(I166*H166,2)</f>
        <v>0</v>
      </c>
      <c r="K166" s="134" t="s">
        <v>1</v>
      </c>
      <c r="L166" s="28"/>
      <c r="M166" s="138" t="s">
        <v>1</v>
      </c>
      <c r="N166" s="139" t="s">
        <v>38</v>
      </c>
      <c r="O166" s="140">
        <v>0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160</v>
      </c>
      <c r="AT166" s="142" t="s">
        <v>155</v>
      </c>
      <c r="AU166" s="142" t="s">
        <v>80</v>
      </c>
      <c r="AY166" s="16" t="s">
        <v>153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80</v>
      </c>
      <c r="BK166" s="143">
        <f>ROUND(I166*H166,2)</f>
        <v>0</v>
      </c>
      <c r="BL166" s="16" t="s">
        <v>160</v>
      </c>
      <c r="BM166" s="142" t="s">
        <v>716</v>
      </c>
    </row>
    <row r="167" spans="2:47" s="1" customFormat="1" ht="12">
      <c r="B167" s="28"/>
      <c r="D167" s="144" t="s">
        <v>162</v>
      </c>
      <c r="F167" s="145" t="s">
        <v>715</v>
      </c>
      <c r="L167" s="28"/>
      <c r="M167" s="146"/>
      <c r="T167" s="52"/>
      <c r="AT167" s="16" t="s">
        <v>162</v>
      </c>
      <c r="AU167" s="16" t="s">
        <v>80</v>
      </c>
    </row>
    <row r="168" spans="2:65" s="1" customFormat="1" ht="16.5" customHeight="1">
      <c r="B168" s="131"/>
      <c r="C168" s="132" t="s">
        <v>173</v>
      </c>
      <c r="D168" s="132" t="s">
        <v>155</v>
      </c>
      <c r="E168" s="133" t="s">
        <v>717</v>
      </c>
      <c r="F168" s="134" t="s">
        <v>718</v>
      </c>
      <c r="G168" s="135" t="s">
        <v>425</v>
      </c>
      <c r="H168" s="136">
        <v>1</v>
      </c>
      <c r="I168" s="137"/>
      <c r="J168" s="137">
        <f>ROUND(I168*H168,2)</f>
        <v>0</v>
      </c>
      <c r="K168" s="134" t="s">
        <v>1</v>
      </c>
      <c r="L168" s="28"/>
      <c r="M168" s="138" t="s">
        <v>1</v>
      </c>
      <c r="N168" s="139" t="s">
        <v>38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160</v>
      </c>
      <c r="AT168" s="142" t="s">
        <v>155</v>
      </c>
      <c r="AU168" s="142" t="s">
        <v>80</v>
      </c>
      <c r="AY168" s="16" t="s">
        <v>153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6" t="s">
        <v>80</v>
      </c>
      <c r="BK168" s="143">
        <f>ROUND(I168*H168,2)</f>
        <v>0</v>
      </c>
      <c r="BL168" s="16" t="s">
        <v>160</v>
      </c>
      <c r="BM168" s="142" t="s">
        <v>719</v>
      </c>
    </row>
    <row r="169" spans="2:47" s="1" customFormat="1" ht="12">
      <c r="B169" s="28"/>
      <c r="D169" s="144" t="s">
        <v>162</v>
      </c>
      <c r="F169" s="145" t="s">
        <v>718</v>
      </c>
      <c r="L169" s="28"/>
      <c r="M169" s="146"/>
      <c r="T169" s="52"/>
      <c r="AT169" s="16" t="s">
        <v>162</v>
      </c>
      <c r="AU169" s="16" t="s">
        <v>80</v>
      </c>
    </row>
    <row r="170" spans="2:65" s="1" customFormat="1" ht="16.5" customHeight="1">
      <c r="B170" s="131"/>
      <c r="C170" s="132" t="s">
        <v>178</v>
      </c>
      <c r="D170" s="132" t="s">
        <v>155</v>
      </c>
      <c r="E170" s="133" t="s">
        <v>720</v>
      </c>
      <c r="F170" s="134" t="s">
        <v>721</v>
      </c>
      <c r="G170" s="135" t="s">
        <v>425</v>
      </c>
      <c r="H170" s="136">
        <v>10</v>
      </c>
      <c r="I170" s="137"/>
      <c r="J170" s="137">
        <f>ROUND(I170*H170,2)</f>
        <v>0</v>
      </c>
      <c r="K170" s="134" t="s">
        <v>1</v>
      </c>
      <c r="L170" s="28"/>
      <c r="M170" s="138" t="s">
        <v>1</v>
      </c>
      <c r="N170" s="139" t="s">
        <v>38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160</v>
      </c>
      <c r="AT170" s="142" t="s">
        <v>155</v>
      </c>
      <c r="AU170" s="142" t="s">
        <v>80</v>
      </c>
      <c r="AY170" s="16" t="s">
        <v>153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80</v>
      </c>
      <c r="BK170" s="143">
        <f>ROUND(I170*H170,2)</f>
        <v>0</v>
      </c>
      <c r="BL170" s="16" t="s">
        <v>160</v>
      </c>
      <c r="BM170" s="142" t="s">
        <v>722</v>
      </c>
    </row>
    <row r="171" spans="2:47" s="1" customFormat="1" ht="12">
      <c r="B171" s="28"/>
      <c r="D171" s="144" t="s">
        <v>162</v>
      </c>
      <c r="F171" s="145" t="s">
        <v>721</v>
      </c>
      <c r="L171" s="28"/>
      <c r="M171" s="146"/>
      <c r="T171" s="52"/>
      <c r="AT171" s="16" t="s">
        <v>162</v>
      </c>
      <c r="AU171" s="16" t="s">
        <v>80</v>
      </c>
    </row>
    <row r="172" spans="2:65" s="1" customFormat="1" ht="16.5" customHeight="1">
      <c r="B172" s="131"/>
      <c r="C172" s="132" t="s">
        <v>202</v>
      </c>
      <c r="D172" s="132" t="s">
        <v>155</v>
      </c>
      <c r="E172" s="133" t="s">
        <v>723</v>
      </c>
      <c r="F172" s="134" t="s">
        <v>724</v>
      </c>
      <c r="G172" s="135" t="s">
        <v>176</v>
      </c>
      <c r="H172" s="136">
        <v>180</v>
      </c>
      <c r="I172" s="137"/>
      <c r="J172" s="137">
        <f>ROUND(I172*H172,2)</f>
        <v>0</v>
      </c>
      <c r="K172" s="134" t="s">
        <v>1</v>
      </c>
      <c r="L172" s="28"/>
      <c r="M172" s="138" t="s">
        <v>1</v>
      </c>
      <c r="N172" s="139" t="s">
        <v>38</v>
      </c>
      <c r="O172" s="140">
        <v>0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160</v>
      </c>
      <c r="AT172" s="142" t="s">
        <v>155</v>
      </c>
      <c r="AU172" s="142" t="s">
        <v>80</v>
      </c>
      <c r="AY172" s="16" t="s">
        <v>153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80</v>
      </c>
      <c r="BK172" s="143">
        <f>ROUND(I172*H172,2)</f>
        <v>0</v>
      </c>
      <c r="BL172" s="16" t="s">
        <v>160</v>
      </c>
      <c r="BM172" s="142" t="s">
        <v>725</v>
      </c>
    </row>
    <row r="173" spans="2:47" s="1" customFormat="1" ht="12">
      <c r="B173" s="28"/>
      <c r="D173" s="144" t="s">
        <v>162</v>
      </c>
      <c r="F173" s="145" t="s">
        <v>724</v>
      </c>
      <c r="L173" s="28"/>
      <c r="M173" s="146"/>
      <c r="T173" s="52"/>
      <c r="AT173" s="16" t="s">
        <v>162</v>
      </c>
      <c r="AU173" s="16" t="s">
        <v>80</v>
      </c>
    </row>
    <row r="174" spans="2:65" s="1" customFormat="1" ht="21.75" customHeight="1">
      <c r="B174" s="131"/>
      <c r="C174" s="132" t="s">
        <v>185</v>
      </c>
      <c r="D174" s="132" t="s">
        <v>155</v>
      </c>
      <c r="E174" s="133" t="s">
        <v>726</v>
      </c>
      <c r="F174" s="134" t="s">
        <v>727</v>
      </c>
      <c r="G174" s="135" t="s">
        <v>176</v>
      </c>
      <c r="H174" s="136">
        <v>90</v>
      </c>
      <c r="I174" s="137"/>
      <c r="J174" s="137">
        <f>ROUND(I174*H174,2)</f>
        <v>0</v>
      </c>
      <c r="K174" s="134" t="s">
        <v>1</v>
      </c>
      <c r="L174" s="28"/>
      <c r="M174" s="138" t="s">
        <v>1</v>
      </c>
      <c r="N174" s="139" t="s">
        <v>38</v>
      </c>
      <c r="O174" s="140">
        <v>0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160</v>
      </c>
      <c r="AT174" s="142" t="s">
        <v>155</v>
      </c>
      <c r="AU174" s="142" t="s">
        <v>80</v>
      </c>
      <c r="AY174" s="16" t="s">
        <v>153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80</v>
      </c>
      <c r="BK174" s="143">
        <f>ROUND(I174*H174,2)</f>
        <v>0</v>
      </c>
      <c r="BL174" s="16" t="s">
        <v>160</v>
      </c>
      <c r="BM174" s="142" t="s">
        <v>728</v>
      </c>
    </row>
    <row r="175" spans="2:47" s="1" customFormat="1" ht="12">
      <c r="B175" s="28"/>
      <c r="D175" s="144" t="s">
        <v>162</v>
      </c>
      <c r="F175" s="145" t="s">
        <v>727</v>
      </c>
      <c r="L175" s="28"/>
      <c r="M175" s="146"/>
      <c r="T175" s="52"/>
      <c r="AT175" s="16" t="s">
        <v>162</v>
      </c>
      <c r="AU175" s="16" t="s">
        <v>80</v>
      </c>
    </row>
    <row r="176" spans="2:65" s="1" customFormat="1" ht="21.75" customHeight="1">
      <c r="B176" s="131"/>
      <c r="C176" s="132" t="s">
        <v>194</v>
      </c>
      <c r="D176" s="132" t="s">
        <v>155</v>
      </c>
      <c r="E176" s="133" t="s">
        <v>729</v>
      </c>
      <c r="F176" s="134" t="s">
        <v>730</v>
      </c>
      <c r="G176" s="135" t="s">
        <v>176</v>
      </c>
      <c r="H176" s="136">
        <v>10</v>
      </c>
      <c r="I176" s="137"/>
      <c r="J176" s="137">
        <f>ROUND(I176*H176,2)</f>
        <v>0</v>
      </c>
      <c r="K176" s="134" t="s">
        <v>1</v>
      </c>
      <c r="L176" s="28"/>
      <c r="M176" s="138" t="s">
        <v>1</v>
      </c>
      <c r="N176" s="139" t="s">
        <v>38</v>
      </c>
      <c r="O176" s="140">
        <v>0</v>
      </c>
      <c r="P176" s="140">
        <f>O176*H176</f>
        <v>0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160</v>
      </c>
      <c r="AT176" s="142" t="s">
        <v>155</v>
      </c>
      <c r="AU176" s="142" t="s">
        <v>80</v>
      </c>
      <c r="AY176" s="16" t="s">
        <v>153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80</v>
      </c>
      <c r="BK176" s="143">
        <f>ROUND(I176*H176,2)</f>
        <v>0</v>
      </c>
      <c r="BL176" s="16" t="s">
        <v>160</v>
      </c>
      <c r="BM176" s="142" t="s">
        <v>731</v>
      </c>
    </row>
    <row r="177" spans="2:47" s="1" customFormat="1" ht="12">
      <c r="B177" s="28"/>
      <c r="D177" s="144" t="s">
        <v>162</v>
      </c>
      <c r="F177" s="145" t="s">
        <v>730</v>
      </c>
      <c r="L177" s="28"/>
      <c r="M177" s="146"/>
      <c r="T177" s="52"/>
      <c r="AT177" s="16" t="s">
        <v>162</v>
      </c>
      <c r="AU177" s="16" t="s">
        <v>80</v>
      </c>
    </row>
    <row r="178" spans="2:65" s="1" customFormat="1" ht="21.75" customHeight="1">
      <c r="B178" s="131"/>
      <c r="C178" s="132" t="s">
        <v>189</v>
      </c>
      <c r="D178" s="132" t="s">
        <v>155</v>
      </c>
      <c r="E178" s="133" t="s">
        <v>732</v>
      </c>
      <c r="F178" s="134" t="s">
        <v>733</v>
      </c>
      <c r="G178" s="135" t="s">
        <v>176</v>
      </c>
      <c r="H178" s="136">
        <v>280</v>
      </c>
      <c r="I178" s="137"/>
      <c r="J178" s="137">
        <f>ROUND(I178*H178,2)</f>
        <v>0</v>
      </c>
      <c r="K178" s="134" t="s">
        <v>1</v>
      </c>
      <c r="L178" s="28"/>
      <c r="M178" s="138" t="s">
        <v>1</v>
      </c>
      <c r="N178" s="139" t="s">
        <v>38</v>
      </c>
      <c r="O178" s="140">
        <v>0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160</v>
      </c>
      <c r="AT178" s="142" t="s">
        <v>155</v>
      </c>
      <c r="AU178" s="142" t="s">
        <v>80</v>
      </c>
      <c r="AY178" s="16" t="s">
        <v>153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80</v>
      </c>
      <c r="BK178" s="143">
        <f>ROUND(I178*H178,2)</f>
        <v>0</v>
      </c>
      <c r="BL178" s="16" t="s">
        <v>160</v>
      </c>
      <c r="BM178" s="142" t="s">
        <v>734</v>
      </c>
    </row>
    <row r="179" spans="2:47" s="1" customFormat="1" ht="12">
      <c r="B179" s="28"/>
      <c r="D179" s="144" t="s">
        <v>162</v>
      </c>
      <c r="F179" s="145" t="s">
        <v>733</v>
      </c>
      <c r="L179" s="28"/>
      <c r="M179" s="146"/>
      <c r="T179" s="52"/>
      <c r="AT179" s="16" t="s">
        <v>162</v>
      </c>
      <c r="AU179" s="16" t="s">
        <v>80</v>
      </c>
    </row>
    <row r="180" spans="2:63" s="11" customFormat="1" ht="25.95" customHeight="1">
      <c r="B180" s="120"/>
      <c r="D180" s="121" t="s">
        <v>72</v>
      </c>
      <c r="E180" s="122" t="s">
        <v>735</v>
      </c>
      <c r="F180" s="122" t="s">
        <v>736</v>
      </c>
      <c r="J180" s="123">
        <f>BK180</f>
        <v>0</v>
      </c>
      <c r="L180" s="120"/>
      <c r="M180" s="124"/>
      <c r="P180" s="125">
        <f>SUM(P181:P182)</f>
        <v>0</v>
      </c>
      <c r="R180" s="125">
        <f>SUM(R181:R182)</f>
        <v>0</v>
      </c>
      <c r="T180" s="126">
        <f>SUM(T181:T182)</f>
        <v>0</v>
      </c>
      <c r="AR180" s="121" t="s">
        <v>80</v>
      </c>
      <c r="AT180" s="127" t="s">
        <v>72</v>
      </c>
      <c r="AU180" s="127" t="s">
        <v>73</v>
      </c>
      <c r="AY180" s="121" t="s">
        <v>153</v>
      </c>
      <c r="BK180" s="128">
        <f>SUM(BK181:BK182)</f>
        <v>0</v>
      </c>
    </row>
    <row r="181" spans="2:65" s="1" customFormat="1" ht="16.5" customHeight="1">
      <c r="B181" s="131"/>
      <c r="C181" s="132" t="s">
        <v>208</v>
      </c>
      <c r="D181" s="132" t="s">
        <v>155</v>
      </c>
      <c r="E181" s="133" t="s">
        <v>737</v>
      </c>
      <c r="F181" s="134" t="s">
        <v>738</v>
      </c>
      <c r="G181" s="135" t="s">
        <v>425</v>
      </c>
      <c r="H181" s="136">
        <v>3</v>
      </c>
      <c r="I181" s="137"/>
      <c r="J181" s="137">
        <f>ROUND(I181*H181,2)</f>
        <v>0</v>
      </c>
      <c r="K181" s="134" t="s">
        <v>1</v>
      </c>
      <c r="L181" s="28"/>
      <c r="M181" s="138" t="s">
        <v>1</v>
      </c>
      <c r="N181" s="139" t="s">
        <v>38</v>
      </c>
      <c r="O181" s="140">
        <v>0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160</v>
      </c>
      <c r="AT181" s="142" t="s">
        <v>155</v>
      </c>
      <c r="AU181" s="142" t="s">
        <v>80</v>
      </c>
      <c r="AY181" s="16" t="s">
        <v>153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80</v>
      </c>
      <c r="BK181" s="143">
        <f>ROUND(I181*H181,2)</f>
        <v>0</v>
      </c>
      <c r="BL181" s="16" t="s">
        <v>160</v>
      </c>
      <c r="BM181" s="142" t="s">
        <v>739</v>
      </c>
    </row>
    <row r="182" spans="2:47" s="1" customFormat="1" ht="12">
      <c r="B182" s="28"/>
      <c r="D182" s="144" t="s">
        <v>162</v>
      </c>
      <c r="F182" s="145" t="s">
        <v>738</v>
      </c>
      <c r="L182" s="28"/>
      <c r="M182" s="146"/>
      <c r="T182" s="52"/>
      <c r="AT182" s="16" t="s">
        <v>162</v>
      </c>
      <c r="AU182" s="16" t="s">
        <v>80</v>
      </c>
    </row>
    <row r="183" spans="2:63" s="11" customFormat="1" ht="25.95" customHeight="1">
      <c r="B183" s="120"/>
      <c r="D183" s="121" t="s">
        <v>72</v>
      </c>
      <c r="E183" s="122" t="s">
        <v>740</v>
      </c>
      <c r="F183" s="122" t="s">
        <v>741</v>
      </c>
      <c r="J183" s="123">
        <f>BK183</f>
        <v>0</v>
      </c>
      <c r="L183" s="120"/>
      <c r="M183" s="124"/>
      <c r="P183" s="125">
        <f>SUM(P184:P199)</f>
        <v>0</v>
      </c>
      <c r="R183" s="125">
        <f>SUM(R184:R199)</f>
        <v>0</v>
      </c>
      <c r="T183" s="126">
        <f>SUM(T184:T199)</f>
        <v>0</v>
      </c>
      <c r="AR183" s="121" t="s">
        <v>80</v>
      </c>
      <c r="AT183" s="127" t="s">
        <v>72</v>
      </c>
      <c r="AU183" s="127" t="s">
        <v>73</v>
      </c>
      <c r="AY183" s="121" t="s">
        <v>153</v>
      </c>
      <c r="BK183" s="128">
        <f>SUM(BK184:BK199)</f>
        <v>0</v>
      </c>
    </row>
    <row r="184" spans="2:65" s="1" customFormat="1" ht="21.75" customHeight="1">
      <c r="B184" s="131"/>
      <c r="C184" s="132" t="s">
        <v>212</v>
      </c>
      <c r="D184" s="132" t="s">
        <v>155</v>
      </c>
      <c r="E184" s="133" t="s">
        <v>742</v>
      </c>
      <c r="F184" s="134" t="s">
        <v>743</v>
      </c>
      <c r="G184" s="135" t="s">
        <v>425</v>
      </c>
      <c r="H184" s="136">
        <v>10</v>
      </c>
      <c r="I184" s="137"/>
      <c r="J184" s="137">
        <f>ROUND(I184*H184,2)</f>
        <v>0</v>
      </c>
      <c r="K184" s="134" t="s">
        <v>1</v>
      </c>
      <c r="L184" s="28"/>
      <c r="M184" s="138" t="s">
        <v>1</v>
      </c>
      <c r="N184" s="139" t="s">
        <v>38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160</v>
      </c>
      <c r="AT184" s="142" t="s">
        <v>155</v>
      </c>
      <c r="AU184" s="142" t="s">
        <v>80</v>
      </c>
      <c r="AY184" s="16" t="s">
        <v>153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6" t="s">
        <v>80</v>
      </c>
      <c r="BK184" s="143">
        <f>ROUND(I184*H184,2)</f>
        <v>0</v>
      </c>
      <c r="BL184" s="16" t="s">
        <v>160</v>
      </c>
      <c r="BM184" s="142" t="s">
        <v>744</v>
      </c>
    </row>
    <row r="185" spans="2:47" s="1" customFormat="1" ht="12">
      <c r="B185" s="28"/>
      <c r="D185" s="144" t="s">
        <v>162</v>
      </c>
      <c r="F185" s="145" t="s">
        <v>743</v>
      </c>
      <c r="L185" s="28"/>
      <c r="M185" s="146"/>
      <c r="T185" s="52"/>
      <c r="AT185" s="16" t="s">
        <v>162</v>
      </c>
      <c r="AU185" s="16" t="s">
        <v>80</v>
      </c>
    </row>
    <row r="186" spans="2:65" s="1" customFormat="1" ht="16.5" customHeight="1">
      <c r="B186" s="131"/>
      <c r="C186" s="132" t="s">
        <v>217</v>
      </c>
      <c r="D186" s="132" t="s">
        <v>155</v>
      </c>
      <c r="E186" s="133" t="s">
        <v>745</v>
      </c>
      <c r="F186" s="134" t="s">
        <v>746</v>
      </c>
      <c r="G186" s="135" t="s">
        <v>181</v>
      </c>
      <c r="H186" s="136">
        <v>3</v>
      </c>
      <c r="I186" s="137"/>
      <c r="J186" s="137">
        <f>ROUND(I186*H186,2)</f>
        <v>0</v>
      </c>
      <c r="K186" s="134" t="s">
        <v>1</v>
      </c>
      <c r="L186" s="28"/>
      <c r="M186" s="138" t="s">
        <v>1</v>
      </c>
      <c r="N186" s="139" t="s">
        <v>38</v>
      </c>
      <c r="O186" s="140">
        <v>0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160</v>
      </c>
      <c r="AT186" s="142" t="s">
        <v>155</v>
      </c>
      <c r="AU186" s="142" t="s">
        <v>80</v>
      </c>
      <c r="AY186" s="16" t="s">
        <v>153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80</v>
      </c>
      <c r="BK186" s="143">
        <f>ROUND(I186*H186,2)</f>
        <v>0</v>
      </c>
      <c r="BL186" s="16" t="s">
        <v>160</v>
      </c>
      <c r="BM186" s="142" t="s">
        <v>747</v>
      </c>
    </row>
    <row r="187" spans="2:47" s="1" customFormat="1" ht="12">
      <c r="B187" s="28"/>
      <c r="D187" s="144" t="s">
        <v>162</v>
      </c>
      <c r="F187" s="145" t="s">
        <v>746</v>
      </c>
      <c r="L187" s="28"/>
      <c r="M187" s="146"/>
      <c r="T187" s="52"/>
      <c r="AT187" s="16" t="s">
        <v>162</v>
      </c>
      <c r="AU187" s="16" t="s">
        <v>80</v>
      </c>
    </row>
    <row r="188" spans="2:65" s="1" customFormat="1" ht="16.5" customHeight="1">
      <c r="B188" s="131"/>
      <c r="C188" s="132" t="s">
        <v>230</v>
      </c>
      <c r="D188" s="132" t="s">
        <v>155</v>
      </c>
      <c r="E188" s="133" t="s">
        <v>748</v>
      </c>
      <c r="F188" s="134" t="s">
        <v>749</v>
      </c>
      <c r="G188" s="135" t="s">
        <v>181</v>
      </c>
      <c r="H188" s="136">
        <v>30</v>
      </c>
      <c r="I188" s="137"/>
      <c r="J188" s="137">
        <f>ROUND(I188*H188,2)</f>
        <v>0</v>
      </c>
      <c r="K188" s="134" t="s">
        <v>1</v>
      </c>
      <c r="L188" s="28"/>
      <c r="M188" s="138" t="s">
        <v>1</v>
      </c>
      <c r="N188" s="139" t="s">
        <v>38</v>
      </c>
      <c r="O188" s="140">
        <v>0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160</v>
      </c>
      <c r="AT188" s="142" t="s">
        <v>155</v>
      </c>
      <c r="AU188" s="142" t="s">
        <v>80</v>
      </c>
      <c r="AY188" s="16" t="s">
        <v>153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6" t="s">
        <v>80</v>
      </c>
      <c r="BK188" s="143">
        <f>ROUND(I188*H188,2)</f>
        <v>0</v>
      </c>
      <c r="BL188" s="16" t="s">
        <v>160</v>
      </c>
      <c r="BM188" s="142" t="s">
        <v>750</v>
      </c>
    </row>
    <row r="189" spans="2:47" s="1" customFormat="1" ht="12">
      <c r="B189" s="28"/>
      <c r="D189" s="144" t="s">
        <v>162</v>
      </c>
      <c r="F189" s="145" t="s">
        <v>749</v>
      </c>
      <c r="L189" s="28"/>
      <c r="M189" s="146"/>
      <c r="T189" s="52"/>
      <c r="AT189" s="16" t="s">
        <v>162</v>
      </c>
      <c r="AU189" s="16" t="s">
        <v>80</v>
      </c>
    </row>
    <row r="190" spans="2:65" s="1" customFormat="1" ht="16.5" customHeight="1">
      <c r="B190" s="131"/>
      <c r="C190" s="132" t="s">
        <v>8</v>
      </c>
      <c r="D190" s="132" t="s">
        <v>155</v>
      </c>
      <c r="E190" s="133" t="s">
        <v>751</v>
      </c>
      <c r="F190" s="134" t="s">
        <v>752</v>
      </c>
      <c r="G190" s="135" t="s">
        <v>176</v>
      </c>
      <c r="H190" s="136">
        <v>240</v>
      </c>
      <c r="I190" s="137"/>
      <c r="J190" s="137">
        <f>ROUND(I190*H190,2)</f>
        <v>0</v>
      </c>
      <c r="K190" s="134" t="s">
        <v>1</v>
      </c>
      <c r="L190" s="28"/>
      <c r="M190" s="138" t="s">
        <v>1</v>
      </c>
      <c r="N190" s="139" t="s">
        <v>38</v>
      </c>
      <c r="O190" s="140">
        <v>0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160</v>
      </c>
      <c r="AT190" s="142" t="s">
        <v>155</v>
      </c>
      <c r="AU190" s="142" t="s">
        <v>80</v>
      </c>
      <c r="AY190" s="16" t="s">
        <v>153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6" t="s">
        <v>80</v>
      </c>
      <c r="BK190" s="143">
        <f>ROUND(I190*H190,2)</f>
        <v>0</v>
      </c>
      <c r="BL190" s="16" t="s">
        <v>160</v>
      </c>
      <c r="BM190" s="142" t="s">
        <v>753</v>
      </c>
    </row>
    <row r="191" spans="2:47" s="1" customFormat="1" ht="12">
      <c r="B191" s="28"/>
      <c r="D191" s="144" t="s">
        <v>162</v>
      </c>
      <c r="F191" s="145" t="s">
        <v>752</v>
      </c>
      <c r="L191" s="28"/>
      <c r="M191" s="146"/>
      <c r="T191" s="52"/>
      <c r="AT191" s="16" t="s">
        <v>162</v>
      </c>
      <c r="AU191" s="16" t="s">
        <v>80</v>
      </c>
    </row>
    <row r="192" spans="2:65" s="1" customFormat="1" ht="16.5" customHeight="1">
      <c r="B192" s="131"/>
      <c r="C192" s="132" t="s">
        <v>234</v>
      </c>
      <c r="D192" s="132" t="s">
        <v>155</v>
      </c>
      <c r="E192" s="133" t="s">
        <v>754</v>
      </c>
      <c r="F192" s="134" t="s">
        <v>755</v>
      </c>
      <c r="G192" s="135" t="s">
        <v>176</v>
      </c>
      <c r="H192" s="136">
        <v>50</v>
      </c>
      <c r="I192" s="137"/>
      <c r="J192" s="137">
        <f>ROUND(I192*H192,2)</f>
        <v>0</v>
      </c>
      <c r="K192" s="134" t="s">
        <v>1</v>
      </c>
      <c r="L192" s="28"/>
      <c r="M192" s="138" t="s">
        <v>1</v>
      </c>
      <c r="N192" s="139" t="s">
        <v>38</v>
      </c>
      <c r="O192" s="140">
        <v>0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160</v>
      </c>
      <c r="AT192" s="142" t="s">
        <v>155</v>
      </c>
      <c r="AU192" s="142" t="s">
        <v>80</v>
      </c>
      <c r="AY192" s="16" t="s">
        <v>153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80</v>
      </c>
      <c r="BK192" s="143">
        <f>ROUND(I192*H192,2)</f>
        <v>0</v>
      </c>
      <c r="BL192" s="16" t="s">
        <v>160</v>
      </c>
      <c r="BM192" s="142" t="s">
        <v>756</v>
      </c>
    </row>
    <row r="193" spans="2:47" s="1" customFormat="1" ht="12">
      <c r="B193" s="28"/>
      <c r="D193" s="144" t="s">
        <v>162</v>
      </c>
      <c r="F193" s="145" t="s">
        <v>755</v>
      </c>
      <c r="L193" s="28"/>
      <c r="M193" s="146"/>
      <c r="T193" s="52"/>
      <c r="AT193" s="16" t="s">
        <v>162</v>
      </c>
      <c r="AU193" s="16" t="s">
        <v>80</v>
      </c>
    </row>
    <row r="194" spans="2:65" s="1" customFormat="1" ht="21.75" customHeight="1">
      <c r="B194" s="131"/>
      <c r="C194" s="132" t="s">
        <v>226</v>
      </c>
      <c r="D194" s="132" t="s">
        <v>155</v>
      </c>
      <c r="E194" s="133" t="s">
        <v>757</v>
      </c>
      <c r="F194" s="134" t="s">
        <v>758</v>
      </c>
      <c r="G194" s="135" t="s">
        <v>176</v>
      </c>
      <c r="H194" s="136">
        <v>240</v>
      </c>
      <c r="I194" s="137"/>
      <c r="J194" s="137">
        <f>ROUND(I194*H194,2)</f>
        <v>0</v>
      </c>
      <c r="K194" s="134" t="s">
        <v>1</v>
      </c>
      <c r="L194" s="28"/>
      <c r="M194" s="138" t="s">
        <v>1</v>
      </c>
      <c r="N194" s="139" t="s">
        <v>38</v>
      </c>
      <c r="O194" s="140">
        <v>0</v>
      </c>
      <c r="P194" s="140">
        <f>O194*H194</f>
        <v>0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160</v>
      </c>
      <c r="AT194" s="142" t="s">
        <v>155</v>
      </c>
      <c r="AU194" s="142" t="s">
        <v>80</v>
      </c>
      <c r="AY194" s="16" t="s">
        <v>153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80</v>
      </c>
      <c r="BK194" s="143">
        <f>ROUND(I194*H194,2)</f>
        <v>0</v>
      </c>
      <c r="BL194" s="16" t="s">
        <v>160</v>
      </c>
      <c r="BM194" s="142" t="s">
        <v>759</v>
      </c>
    </row>
    <row r="195" spans="2:47" s="1" customFormat="1" ht="12">
      <c r="B195" s="28"/>
      <c r="D195" s="144" t="s">
        <v>162</v>
      </c>
      <c r="F195" s="145" t="s">
        <v>758</v>
      </c>
      <c r="L195" s="28"/>
      <c r="M195" s="146"/>
      <c r="T195" s="52"/>
      <c r="AT195" s="16" t="s">
        <v>162</v>
      </c>
      <c r="AU195" s="16" t="s">
        <v>80</v>
      </c>
    </row>
    <row r="196" spans="2:65" s="1" customFormat="1" ht="21.75" customHeight="1">
      <c r="B196" s="131"/>
      <c r="C196" s="132" t="s">
        <v>238</v>
      </c>
      <c r="D196" s="132" t="s">
        <v>155</v>
      </c>
      <c r="E196" s="133" t="s">
        <v>760</v>
      </c>
      <c r="F196" s="134" t="s">
        <v>761</v>
      </c>
      <c r="G196" s="135" t="s">
        <v>176</v>
      </c>
      <c r="H196" s="136">
        <v>50</v>
      </c>
      <c r="I196" s="137"/>
      <c r="J196" s="137">
        <f>ROUND(I196*H196,2)</f>
        <v>0</v>
      </c>
      <c r="K196" s="134" t="s">
        <v>1</v>
      </c>
      <c r="L196" s="28"/>
      <c r="M196" s="138" t="s">
        <v>1</v>
      </c>
      <c r="N196" s="139" t="s">
        <v>38</v>
      </c>
      <c r="O196" s="140">
        <v>0</v>
      </c>
      <c r="P196" s="140">
        <f>O196*H196</f>
        <v>0</v>
      </c>
      <c r="Q196" s="140">
        <v>0</v>
      </c>
      <c r="R196" s="140">
        <f>Q196*H196</f>
        <v>0</v>
      </c>
      <c r="S196" s="140">
        <v>0</v>
      </c>
      <c r="T196" s="141">
        <f>S196*H196</f>
        <v>0</v>
      </c>
      <c r="AR196" s="142" t="s">
        <v>160</v>
      </c>
      <c r="AT196" s="142" t="s">
        <v>155</v>
      </c>
      <c r="AU196" s="142" t="s">
        <v>80</v>
      </c>
      <c r="AY196" s="16" t="s">
        <v>153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80</v>
      </c>
      <c r="BK196" s="143">
        <f>ROUND(I196*H196,2)</f>
        <v>0</v>
      </c>
      <c r="BL196" s="16" t="s">
        <v>160</v>
      </c>
      <c r="BM196" s="142" t="s">
        <v>762</v>
      </c>
    </row>
    <row r="197" spans="2:47" s="1" customFormat="1" ht="12">
      <c r="B197" s="28"/>
      <c r="D197" s="144" t="s">
        <v>162</v>
      </c>
      <c r="F197" s="145" t="s">
        <v>761</v>
      </c>
      <c r="L197" s="28"/>
      <c r="M197" s="146"/>
      <c r="T197" s="52"/>
      <c r="AT197" s="16" t="s">
        <v>162</v>
      </c>
      <c r="AU197" s="16" t="s">
        <v>80</v>
      </c>
    </row>
    <row r="198" spans="2:65" s="1" customFormat="1" ht="16.5" customHeight="1">
      <c r="B198" s="131"/>
      <c r="C198" s="132" t="s">
        <v>242</v>
      </c>
      <c r="D198" s="132" t="s">
        <v>155</v>
      </c>
      <c r="E198" s="133" t="s">
        <v>763</v>
      </c>
      <c r="F198" s="134" t="s">
        <v>764</v>
      </c>
      <c r="G198" s="135" t="s">
        <v>158</v>
      </c>
      <c r="H198" s="136">
        <v>150</v>
      </c>
      <c r="I198" s="137"/>
      <c r="J198" s="137">
        <f>ROUND(I198*H198,2)</f>
        <v>0</v>
      </c>
      <c r="K198" s="134" t="s">
        <v>1</v>
      </c>
      <c r="L198" s="28"/>
      <c r="M198" s="138" t="s">
        <v>1</v>
      </c>
      <c r="N198" s="139" t="s">
        <v>38</v>
      </c>
      <c r="O198" s="140">
        <v>0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160</v>
      </c>
      <c r="AT198" s="142" t="s">
        <v>155</v>
      </c>
      <c r="AU198" s="142" t="s">
        <v>80</v>
      </c>
      <c r="AY198" s="16" t="s">
        <v>153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6" t="s">
        <v>80</v>
      </c>
      <c r="BK198" s="143">
        <f>ROUND(I198*H198,2)</f>
        <v>0</v>
      </c>
      <c r="BL198" s="16" t="s">
        <v>160</v>
      </c>
      <c r="BM198" s="142" t="s">
        <v>765</v>
      </c>
    </row>
    <row r="199" spans="2:47" s="1" customFormat="1" ht="12">
      <c r="B199" s="28"/>
      <c r="D199" s="144" t="s">
        <v>162</v>
      </c>
      <c r="F199" s="145" t="s">
        <v>764</v>
      </c>
      <c r="L199" s="28"/>
      <c r="M199" s="146"/>
      <c r="T199" s="52"/>
      <c r="AT199" s="16" t="s">
        <v>162</v>
      </c>
      <c r="AU199" s="16" t="s">
        <v>80</v>
      </c>
    </row>
    <row r="200" spans="2:63" s="11" customFormat="1" ht="25.95" customHeight="1">
      <c r="B200" s="120"/>
      <c r="D200" s="121" t="s">
        <v>72</v>
      </c>
      <c r="E200" s="122" t="s">
        <v>766</v>
      </c>
      <c r="F200" s="122" t="s">
        <v>767</v>
      </c>
      <c r="J200" s="123">
        <f>BK200</f>
        <v>0</v>
      </c>
      <c r="L200" s="120"/>
      <c r="M200" s="124"/>
      <c r="P200" s="125">
        <f>SUM(P201:P204)</f>
        <v>0</v>
      </c>
      <c r="R200" s="125">
        <f>SUM(R201:R204)</f>
        <v>0</v>
      </c>
      <c r="T200" s="126">
        <f>SUM(T201:T204)</f>
        <v>0</v>
      </c>
      <c r="AR200" s="121" t="s">
        <v>80</v>
      </c>
      <c r="AT200" s="127" t="s">
        <v>72</v>
      </c>
      <c r="AU200" s="127" t="s">
        <v>73</v>
      </c>
      <c r="AY200" s="121" t="s">
        <v>153</v>
      </c>
      <c r="BK200" s="128">
        <f>SUM(BK201:BK204)</f>
        <v>0</v>
      </c>
    </row>
    <row r="201" spans="2:65" s="1" customFormat="1" ht="21.75" customHeight="1">
      <c r="B201" s="131"/>
      <c r="C201" s="132" t="s">
        <v>247</v>
      </c>
      <c r="D201" s="132" t="s">
        <v>155</v>
      </c>
      <c r="E201" s="133" t="s">
        <v>768</v>
      </c>
      <c r="F201" s="134" t="s">
        <v>1162</v>
      </c>
      <c r="G201" s="135" t="s">
        <v>305</v>
      </c>
      <c r="H201" s="136">
        <v>1</v>
      </c>
      <c r="I201" s="137"/>
      <c r="J201" s="137">
        <f>ROUND(I201*H201,2)</f>
        <v>0</v>
      </c>
      <c r="K201" s="134" t="s">
        <v>1</v>
      </c>
      <c r="L201" s="28"/>
      <c r="M201" s="138" t="s">
        <v>1</v>
      </c>
      <c r="N201" s="139" t="s">
        <v>38</v>
      </c>
      <c r="O201" s="140">
        <v>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160</v>
      </c>
      <c r="AT201" s="142" t="s">
        <v>155</v>
      </c>
      <c r="AU201" s="142" t="s">
        <v>80</v>
      </c>
      <c r="AY201" s="16" t="s">
        <v>153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6" t="s">
        <v>80</v>
      </c>
      <c r="BK201" s="143">
        <f>ROUND(I201*H201,2)</f>
        <v>0</v>
      </c>
      <c r="BL201" s="16" t="s">
        <v>160</v>
      </c>
      <c r="BM201" s="142" t="s">
        <v>770</v>
      </c>
    </row>
    <row r="202" spans="2:47" s="1" customFormat="1" ht="12">
      <c r="B202" s="28"/>
      <c r="D202" s="144" t="s">
        <v>162</v>
      </c>
      <c r="F202" s="145" t="s">
        <v>769</v>
      </c>
      <c r="L202" s="28"/>
      <c r="M202" s="146"/>
      <c r="T202" s="52"/>
      <c r="AT202" s="16" t="s">
        <v>162</v>
      </c>
      <c r="AU202" s="16" t="s">
        <v>80</v>
      </c>
    </row>
    <row r="203" spans="2:65" s="1" customFormat="1" ht="16.5" customHeight="1">
      <c r="B203" s="131"/>
      <c r="C203" s="132" t="s">
        <v>7</v>
      </c>
      <c r="D203" s="132" t="s">
        <v>155</v>
      </c>
      <c r="E203" s="133" t="s">
        <v>771</v>
      </c>
      <c r="F203" s="134" t="s">
        <v>772</v>
      </c>
      <c r="G203" s="135" t="s">
        <v>305</v>
      </c>
      <c r="H203" s="136">
        <v>1</v>
      </c>
      <c r="I203" s="137"/>
      <c r="J203" s="137">
        <f>ROUND(I203*H203,2)</f>
        <v>0</v>
      </c>
      <c r="K203" s="134" t="s">
        <v>1</v>
      </c>
      <c r="L203" s="28"/>
      <c r="M203" s="138" t="s">
        <v>1</v>
      </c>
      <c r="N203" s="139" t="s">
        <v>38</v>
      </c>
      <c r="O203" s="140">
        <v>0</v>
      </c>
      <c r="P203" s="140">
        <f>O203*H203</f>
        <v>0</v>
      </c>
      <c r="Q203" s="140">
        <v>0</v>
      </c>
      <c r="R203" s="140">
        <f>Q203*H203</f>
        <v>0</v>
      </c>
      <c r="S203" s="140">
        <v>0</v>
      </c>
      <c r="T203" s="141">
        <f>S203*H203</f>
        <v>0</v>
      </c>
      <c r="AR203" s="142" t="s">
        <v>160</v>
      </c>
      <c r="AT203" s="142" t="s">
        <v>155</v>
      </c>
      <c r="AU203" s="142" t="s">
        <v>80</v>
      </c>
      <c r="AY203" s="16" t="s">
        <v>153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80</v>
      </c>
      <c r="BK203" s="143">
        <f>ROUND(I203*H203,2)</f>
        <v>0</v>
      </c>
      <c r="BL203" s="16" t="s">
        <v>160</v>
      </c>
      <c r="BM203" s="142" t="s">
        <v>773</v>
      </c>
    </row>
    <row r="204" spans="2:47" s="1" customFormat="1" ht="12">
      <c r="B204" s="28"/>
      <c r="D204" s="144" t="s">
        <v>162</v>
      </c>
      <c r="F204" s="145" t="s">
        <v>772</v>
      </c>
      <c r="L204" s="28"/>
      <c r="M204" s="173"/>
      <c r="N204" s="174"/>
      <c r="O204" s="174"/>
      <c r="P204" s="174"/>
      <c r="Q204" s="174"/>
      <c r="R204" s="174"/>
      <c r="S204" s="174"/>
      <c r="T204" s="175"/>
      <c r="AT204" s="16" t="s">
        <v>162</v>
      </c>
      <c r="AU204" s="16" t="s">
        <v>80</v>
      </c>
    </row>
    <row r="205" spans="2:12" s="1" customFormat="1" ht="6.9" customHeight="1">
      <c r="B205" s="40"/>
      <c r="C205" s="41"/>
      <c r="D205" s="41"/>
      <c r="E205" s="41"/>
      <c r="F205" s="41"/>
      <c r="G205" s="41"/>
      <c r="H205" s="41"/>
      <c r="I205" s="41"/>
      <c r="J205" s="41"/>
      <c r="K205" s="41"/>
      <c r="L205" s="28"/>
    </row>
  </sheetData>
  <autoFilter ref="C124:K20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2"/>
  <sheetViews>
    <sheetView showGridLines="0" workbookViewId="0" topLeftCell="A115">
      <selection activeCell="H129" sqref="H129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99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123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774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ROUND(J123,2)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ROUND((SUM(BE123:BE131)),2)</f>
        <v>0</v>
      </c>
      <c r="I35" s="92">
        <v>0.21</v>
      </c>
      <c r="J35" s="82">
        <f>ROUND(((SUM(BE123:BE131))*I35),2)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ROUND((SUM(BF123:BF131)),2)</f>
        <v>0</v>
      </c>
      <c r="I36" s="92">
        <v>0.15</v>
      </c>
      <c r="J36" s="82">
        <f>ROUND(((SUM(BF123:BF131))*I36),2)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ROUND((SUM(BG123:BG131)),2)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ROUND((SUM(BH123:BH131)),2)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ROUND((SUM(BI123:BI131)),2)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123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A05 - VRN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J123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775</v>
      </c>
      <c r="E99" s="106"/>
      <c r="F99" s="106"/>
      <c r="G99" s="106"/>
      <c r="H99" s="106"/>
      <c r="I99" s="106"/>
      <c r="J99" s="107">
        <f>J124</f>
        <v>0</v>
      </c>
      <c r="L99" s="104"/>
    </row>
    <row r="100" spans="2:12" s="9" customFormat="1" ht="19.95" customHeight="1">
      <c r="B100" s="108"/>
      <c r="D100" s="109" t="s">
        <v>776</v>
      </c>
      <c r="E100" s="110"/>
      <c r="F100" s="110"/>
      <c r="G100" s="110"/>
      <c r="H100" s="110"/>
      <c r="I100" s="110"/>
      <c r="J100" s="111">
        <f>J125</f>
        <v>0</v>
      </c>
      <c r="L100" s="108"/>
    </row>
    <row r="101" spans="2:12" s="9" customFormat="1" ht="19.95" customHeight="1">
      <c r="B101" s="108"/>
      <c r="D101" s="109" t="s">
        <v>777</v>
      </c>
      <c r="E101" s="110"/>
      <c r="F101" s="110"/>
      <c r="G101" s="110"/>
      <c r="H101" s="110"/>
      <c r="I101" s="110"/>
      <c r="J101" s="111">
        <f>J129</f>
        <v>0</v>
      </c>
      <c r="L101" s="108"/>
    </row>
    <row r="102" spans="2:12" s="1" customFormat="1" ht="21.75" customHeight="1">
      <c r="B102" s="28"/>
      <c r="L102" s="28"/>
    </row>
    <row r="103" spans="2:12" s="1" customFormat="1" ht="6.9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28"/>
    </row>
    <row r="107" spans="2:12" s="1" customFormat="1" ht="6.9" customHeight="1"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28"/>
    </row>
    <row r="108" spans="2:12" s="1" customFormat="1" ht="24.9" customHeight="1">
      <c r="B108" s="28"/>
      <c r="C108" s="20" t="s">
        <v>138</v>
      </c>
      <c r="L108" s="28"/>
    </row>
    <row r="109" spans="2:12" s="1" customFormat="1" ht="6.9" customHeight="1">
      <c r="B109" s="28"/>
      <c r="L109" s="28"/>
    </row>
    <row r="110" spans="2:12" s="1" customFormat="1" ht="12" customHeight="1">
      <c r="B110" s="28"/>
      <c r="C110" s="25" t="s">
        <v>14</v>
      </c>
      <c r="L110" s="28"/>
    </row>
    <row r="111" spans="2:12" s="1" customFormat="1" ht="16.5" customHeight="1">
      <c r="B111" s="28"/>
      <c r="E111" s="236" t="str">
        <f>E7</f>
        <v>Zajištění bezpečnosti v Zámecké ul.</v>
      </c>
      <c r="F111" s="237"/>
      <c r="G111" s="237"/>
      <c r="H111" s="237"/>
      <c r="L111" s="28"/>
    </row>
    <row r="112" spans="2:12" ht="12" customHeight="1">
      <c r="B112" s="19"/>
      <c r="C112" s="25" t="s">
        <v>122</v>
      </c>
      <c r="L112" s="19"/>
    </row>
    <row r="113" spans="2:12" s="1" customFormat="1" ht="16.5" customHeight="1">
      <c r="B113" s="28"/>
      <c r="E113" s="236" t="s">
        <v>123</v>
      </c>
      <c r="F113" s="235"/>
      <c r="G113" s="235"/>
      <c r="H113" s="235"/>
      <c r="L113" s="28"/>
    </row>
    <row r="114" spans="2:12" s="1" customFormat="1" ht="12" customHeight="1">
      <c r="B114" s="28"/>
      <c r="C114" s="25" t="s">
        <v>124</v>
      </c>
      <c r="L114" s="28"/>
    </row>
    <row r="115" spans="2:12" s="1" customFormat="1" ht="16.5" customHeight="1">
      <c r="B115" s="28"/>
      <c r="E115" s="198" t="str">
        <f>E11</f>
        <v>A05 - VRN</v>
      </c>
      <c r="F115" s="235"/>
      <c r="G115" s="235"/>
      <c r="H115" s="235"/>
      <c r="L115" s="28"/>
    </row>
    <row r="116" spans="2:12" s="1" customFormat="1" ht="6.9" customHeight="1">
      <c r="B116" s="28"/>
      <c r="L116" s="28"/>
    </row>
    <row r="117" spans="2:12" s="1" customFormat="1" ht="12" customHeight="1">
      <c r="B117" s="28"/>
      <c r="C117" s="25" t="s">
        <v>18</v>
      </c>
      <c r="F117" s="23" t="str">
        <f>F14</f>
        <v>Šluknov</v>
      </c>
      <c r="I117" s="25" t="s">
        <v>20</v>
      </c>
      <c r="J117" s="48" t="str">
        <f>IF(J14="","",J14)</f>
        <v>27. 2. 2023</v>
      </c>
      <c r="L117" s="28"/>
    </row>
    <row r="118" spans="2:12" s="1" customFormat="1" ht="6.9" customHeight="1">
      <c r="B118" s="28"/>
      <c r="L118" s="28"/>
    </row>
    <row r="119" spans="2:12" s="1" customFormat="1" ht="15.15" customHeight="1">
      <c r="B119" s="28"/>
      <c r="C119" s="25" t="s">
        <v>22</v>
      </c>
      <c r="F119" s="23" t="str">
        <f>E17</f>
        <v>Město Šluknov</v>
      </c>
      <c r="I119" s="25" t="s">
        <v>28</v>
      </c>
      <c r="J119" s="26" t="str">
        <f>E23</f>
        <v xml:space="preserve"> </v>
      </c>
      <c r="L119" s="28"/>
    </row>
    <row r="120" spans="2:12" s="1" customFormat="1" ht="15.15" customHeight="1">
      <c r="B120" s="28"/>
      <c r="C120" s="25" t="s">
        <v>26</v>
      </c>
      <c r="F120" s="23" t="str">
        <f>IF(E20="","",E20)</f>
        <v xml:space="preserve"> </v>
      </c>
      <c r="I120" s="25" t="s">
        <v>30</v>
      </c>
      <c r="J120" s="26" t="str">
        <f>E26</f>
        <v>J. Nešněra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12"/>
      <c r="C122" s="113" t="s">
        <v>139</v>
      </c>
      <c r="D122" s="114" t="s">
        <v>58</v>
      </c>
      <c r="E122" s="114" t="s">
        <v>54</v>
      </c>
      <c r="F122" s="114" t="s">
        <v>55</v>
      </c>
      <c r="G122" s="114" t="s">
        <v>140</v>
      </c>
      <c r="H122" s="114" t="s">
        <v>141</v>
      </c>
      <c r="I122" s="114" t="s">
        <v>142</v>
      </c>
      <c r="J122" s="114" t="s">
        <v>128</v>
      </c>
      <c r="K122" s="115" t="s">
        <v>143</v>
      </c>
      <c r="L122" s="112"/>
      <c r="M122" s="55" t="s">
        <v>1</v>
      </c>
      <c r="N122" s="56" t="s">
        <v>37</v>
      </c>
      <c r="O122" s="56" t="s">
        <v>144</v>
      </c>
      <c r="P122" s="56" t="s">
        <v>145</v>
      </c>
      <c r="Q122" s="56" t="s">
        <v>146</v>
      </c>
      <c r="R122" s="56" t="s">
        <v>147</v>
      </c>
      <c r="S122" s="56" t="s">
        <v>148</v>
      </c>
      <c r="T122" s="57" t="s">
        <v>149</v>
      </c>
    </row>
    <row r="123" spans="2:63" s="1" customFormat="1" ht="22.8" customHeight="1">
      <c r="B123" s="28"/>
      <c r="C123" s="60" t="s">
        <v>150</v>
      </c>
      <c r="J123" s="116">
        <f>BK123</f>
        <v>0</v>
      </c>
      <c r="L123" s="28"/>
      <c r="M123" s="58"/>
      <c r="N123" s="49"/>
      <c r="O123" s="49"/>
      <c r="P123" s="117">
        <f>P124</f>
        <v>0</v>
      </c>
      <c r="Q123" s="49"/>
      <c r="R123" s="117">
        <f>R124</f>
        <v>0</v>
      </c>
      <c r="S123" s="49"/>
      <c r="T123" s="118">
        <f>T124</f>
        <v>0</v>
      </c>
      <c r="AT123" s="16" t="s">
        <v>72</v>
      </c>
      <c r="AU123" s="16" t="s">
        <v>130</v>
      </c>
      <c r="BK123" s="119">
        <f>BK124</f>
        <v>0</v>
      </c>
    </row>
    <row r="124" spans="2:63" s="11" customFormat="1" ht="25.95" customHeight="1">
      <c r="B124" s="120"/>
      <c r="D124" s="121" t="s">
        <v>72</v>
      </c>
      <c r="E124" s="122" t="s">
        <v>98</v>
      </c>
      <c r="F124" s="122" t="s">
        <v>778</v>
      </c>
      <c r="J124" s="123">
        <f>BK124</f>
        <v>0</v>
      </c>
      <c r="L124" s="120"/>
      <c r="M124" s="124"/>
      <c r="P124" s="125">
        <f>P125+P129</f>
        <v>0</v>
      </c>
      <c r="R124" s="125">
        <f>R125+R129</f>
        <v>0</v>
      </c>
      <c r="T124" s="126">
        <f>T125+T129</f>
        <v>0</v>
      </c>
      <c r="AR124" s="121" t="s">
        <v>173</v>
      </c>
      <c r="AT124" s="127" t="s">
        <v>72</v>
      </c>
      <c r="AU124" s="127" t="s">
        <v>73</v>
      </c>
      <c r="AY124" s="121" t="s">
        <v>153</v>
      </c>
      <c r="BK124" s="128">
        <f>BK125+BK129</f>
        <v>0</v>
      </c>
    </row>
    <row r="125" spans="2:63" s="11" customFormat="1" ht="22.8" customHeight="1">
      <c r="B125" s="120"/>
      <c r="D125" s="121" t="s">
        <v>72</v>
      </c>
      <c r="E125" s="129" t="s">
        <v>779</v>
      </c>
      <c r="F125" s="129" t="s">
        <v>780</v>
      </c>
      <c r="J125" s="130">
        <f>BK125</f>
        <v>0</v>
      </c>
      <c r="L125" s="120"/>
      <c r="M125" s="124"/>
      <c r="P125" s="125">
        <f>SUM(P126:P128)</f>
        <v>0</v>
      </c>
      <c r="R125" s="125">
        <f>SUM(R126:R128)</f>
        <v>0</v>
      </c>
      <c r="T125" s="126">
        <f>SUM(T126:T128)</f>
        <v>0</v>
      </c>
      <c r="AR125" s="121" t="s">
        <v>173</v>
      </c>
      <c r="AT125" s="127" t="s">
        <v>72</v>
      </c>
      <c r="AU125" s="127" t="s">
        <v>80</v>
      </c>
      <c r="AY125" s="121" t="s">
        <v>153</v>
      </c>
      <c r="BK125" s="128">
        <f>SUM(BK126:BK128)</f>
        <v>0</v>
      </c>
    </row>
    <row r="126" spans="2:65" s="1" customFormat="1" ht="16.5" customHeight="1">
      <c r="B126" s="131"/>
      <c r="C126" s="132" t="s">
        <v>80</v>
      </c>
      <c r="D126" s="132" t="s">
        <v>155</v>
      </c>
      <c r="E126" s="133" t="s">
        <v>781</v>
      </c>
      <c r="F126" s="134" t="s">
        <v>782</v>
      </c>
      <c r="G126" s="135" t="s">
        <v>783</v>
      </c>
      <c r="H126" s="136">
        <v>1</v>
      </c>
      <c r="I126" s="137"/>
      <c r="J126" s="137">
        <f>ROUND(I126*H126,2)</f>
        <v>0</v>
      </c>
      <c r="K126" s="134" t="s">
        <v>159</v>
      </c>
      <c r="L126" s="28"/>
      <c r="M126" s="138" t="s">
        <v>1</v>
      </c>
      <c r="N126" s="139" t="s">
        <v>38</v>
      </c>
      <c r="O126" s="140">
        <v>0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784</v>
      </c>
      <c r="AT126" s="142" t="s">
        <v>155</v>
      </c>
      <c r="AU126" s="142" t="s">
        <v>82</v>
      </c>
      <c r="AY126" s="16" t="s">
        <v>153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80</v>
      </c>
      <c r="BK126" s="143">
        <f>ROUND(I126*H126,2)</f>
        <v>0</v>
      </c>
      <c r="BL126" s="16" t="s">
        <v>784</v>
      </c>
      <c r="BM126" s="142" t="s">
        <v>785</v>
      </c>
    </row>
    <row r="127" spans="2:47" s="1" customFormat="1" ht="12">
      <c r="B127" s="28"/>
      <c r="D127" s="144" t="s">
        <v>162</v>
      </c>
      <c r="F127" s="145" t="s">
        <v>782</v>
      </c>
      <c r="L127" s="28"/>
      <c r="M127" s="146"/>
      <c r="T127" s="52"/>
      <c r="AT127" s="16" t="s">
        <v>162</v>
      </c>
      <c r="AU127" s="16" t="s">
        <v>82</v>
      </c>
    </row>
    <row r="128" spans="2:47" s="1" customFormat="1" ht="19.2">
      <c r="B128" s="28"/>
      <c r="D128" s="144" t="s">
        <v>428</v>
      </c>
      <c r="F128" s="176" t="s">
        <v>786</v>
      </c>
      <c r="L128" s="28"/>
      <c r="M128" s="146"/>
      <c r="T128" s="52"/>
      <c r="AT128" s="16" t="s">
        <v>428</v>
      </c>
      <c r="AU128" s="16" t="s">
        <v>82</v>
      </c>
    </row>
    <row r="129" spans="2:63" s="11" customFormat="1" ht="22.8" customHeight="1">
      <c r="B129" s="120"/>
      <c r="D129" s="121" t="s">
        <v>72</v>
      </c>
      <c r="E129" s="129" t="s">
        <v>787</v>
      </c>
      <c r="F129" s="129" t="s">
        <v>788</v>
      </c>
      <c r="J129" s="130">
        <f>BK129</f>
        <v>0</v>
      </c>
      <c r="L129" s="120"/>
      <c r="M129" s="124"/>
      <c r="P129" s="125">
        <f>SUM(P130:P131)</f>
        <v>0</v>
      </c>
      <c r="R129" s="125">
        <f>SUM(R130:R131)</f>
        <v>0</v>
      </c>
      <c r="T129" s="126">
        <f>SUM(T130:T131)</f>
        <v>0</v>
      </c>
      <c r="AR129" s="121" t="s">
        <v>173</v>
      </c>
      <c r="AT129" s="127" t="s">
        <v>72</v>
      </c>
      <c r="AU129" s="127" t="s">
        <v>80</v>
      </c>
      <c r="AY129" s="121" t="s">
        <v>153</v>
      </c>
      <c r="BK129" s="128">
        <f>SUM(BK130:BK131)</f>
        <v>0</v>
      </c>
    </row>
    <row r="130" spans="2:65" s="1" customFormat="1" ht="16.5" customHeight="1">
      <c r="B130" s="131"/>
      <c r="C130" s="132" t="s">
        <v>82</v>
      </c>
      <c r="D130" s="132" t="s">
        <v>155</v>
      </c>
      <c r="E130" s="133" t="s">
        <v>789</v>
      </c>
      <c r="F130" s="134" t="s">
        <v>790</v>
      </c>
      <c r="G130" s="135" t="s">
        <v>783</v>
      </c>
      <c r="H130" s="136">
        <v>4</v>
      </c>
      <c r="I130" s="137"/>
      <c r="J130" s="137">
        <f>ROUND(I130*H130,2)</f>
        <v>0</v>
      </c>
      <c r="K130" s="134" t="s">
        <v>159</v>
      </c>
      <c r="L130" s="28"/>
      <c r="M130" s="138" t="s">
        <v>1</v>
      </c>
      <c r="N130" s="139" t="s">
        <v>38</v>
      </c>
      <c r="O130" s="140">
        <v>0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784</v>
      </c>
      <c r="AT130" s="142" t="s">
        <v>155</v>
      </c>
      <c r="AU130" s="142" t="s">
        <v>82</v>
      </c>
      <c r="AY130" s="16" t="s">
        <v>153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80</v>
      </c>
      <c r="BK130" s="143">
        <f>ROUND(I130*H130,2)</f>
        <v>0</v>
      </c>
      <c r="BL130" s="16" t="s">
        <v>784</v>
      </c>
      <c r="BM130" s="142" t="s">
        <v>791</v>
      </c>
    </row>
    <row r="131" spans="2:47" s="1" customFormat="1" ht="12">
      <c r="B131" s="28"/>
      <c r="D131" s="144" t="s">
        <v>162</v>
      </c>
      <c r="F131" s="145" t="s">
        <v>790</v>
      </c>
      <c r="L131" s="28"/>
      <c r="M131" s="173"/>
      <c r="N131" s="174"/>
      <c r="O131" s="174"/>
      <c r="P131" s="174"/>
      <c r="Q131" s="174"/>
      <c r="R131" s="174"/>
      <c r="S131" s="174"/>
      <c r="T131" s="175"/>
      <c r="AT131" s="16" t="s">
        <v>162</v>
      </c>
      <c r="AU131" s="16" t="s">
        <v>82</v>
      </c>
    </row>
    <row r="132" spans="2:12" s="1" customFormat="1" ht="6.9" customHeight="1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28"/>
    </row>
  </sheetData>
  <autoFilter ref="C122:K13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5"/>
  <sheetViews>
    <sheetView showGridLines="0" workbookViewId="0" topLeftCell="A148">
      <selection activeCell="I121" sqref="I121:I17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105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792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793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ROUND(J120,2)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ROUND((SUM(BE120:BE174)),2)</f>
        <v>0</v>
      </c>
      <c r="I35" s="92">
        <v>0.21</v>
      </c>
      <c r="J35" s="82">
        <f>ROUND(((SUM(BE120:BE174))*I35),2)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ROUND((SUM(BF120:BF174)),2)</f>
        <v>0</v>
      </c>
      <c r="I36" s="92">
        <v>0.15</v>
      </c>
      <c r="J36" s="82">
        <f>ROUND(((SUM(BF120:BF174))*I36),2)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ROUND((SUM(BG120:BG174)),2)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ROUND((SUM(BH120:BH174)),2)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ROUND((SUM(BI120:BI174)),2)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792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B01 - SO 04 Přeložka plynovodu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J120</f>
        <v>0</v>
      </c>
      <c r="L98" s="28"/>
      <c r="AU98" s="16" t="s">
        <v>130</v>
      </c>
    </row>
    <row r="99" spans="2:12" s="1" customFormat="1" ht="21.75" customHeight="1">
      <c r="B99" s="28"/>
      <c r="L99" s="28"/>
    </row>
    <row r="100" spans="2:12" s="1" customFormat="1" ht="6.9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28"/>
    </row>
    <row r="104" spans="2:12" s="1" customFormat="1" ht="6.9" customHeight="1">
      <c r="B104" s="42"/>
      <c r="C104" s="43"/>
      <c r="D104" s="43"/>
      <c r="E104" s="43"/>
      <c r="F104" s="43"/>
      <c r="G104" s="43"/>
      <c r="H104" s="43"/>
      <c r="I104" s="43"/>
      <c r="J104" s="43"/>
      <c r="K104" s="43"/>
      <c r="L104" s="28"/>
    </row>
    <row r="105" spans="2:12" s="1" customFormat="1" ht="24.9" customHeight="1">
      <c r="B105" s="28"/>
      <c r="C105" s="20" t="s">
        <v>138</v>
      </c>
      <c r="L105" s="28"/>
    </row>
    <row r="106" spans="2:12" s="1" customFormat="1" ht="6.9" customHeight="1">
      <c r="B106" s="28"/>
      <c r="L106" s="28"/>
    </row>
    <row r="107" spans="2:12" s="1" customFormat="1" ht="12" customHeight="1">
      <c r="B107" s="28"/>
      <c r="C107" s="25" t="s">
        <v>14</v>
      </c>
      <c r="L107" s="28"/>
    </row>
    <row r="108" spans="2:12" s="1" customFormat="1" ht="16.5" customHeight="1">
      <c r="B108" s="28"/>
      <c r="E108" s="236" t="str">
        <f>E7</f>
        <v>Zajištění bezpečnosti v Zámecké ul.</v>
      </c>
      <c r="F108" s="237"/>
      <c r="G108" s="237"/>
      <c r="H108" s="237"/>
      <c r="L108" s="28"/>
    </row>
    <row r="109" spans="2:12" ht="12" customHeight="1">
      <c r="B109" s="19"/>
      <c r="C109" s="25" t="s">
        <v>122</v>
      </c>
      <c r="L109" s="19"/>
    </row>
    <row r="110" spans="2:12" s="1" customFormat="1" ht="16.5" customHeight="1">
      <c r="B110" s="28"/>
      <c r="E110" s="236" t="s">
        <v>792</v>
      </c>
      <c r="F110" s="235"/>
      <c r="G110" s="235"/>
      <c r="H110" s="235"/>
      <c r="L110" s="28"/>
    </row>
    <row r="111" spans="2:12" s="1" customFormat="1" ht="12" customHeight="1">
      <c r="B111" s="28"/>
      <c r="C111" s="25" t="s">
        <v>124</v>
      </c>
      <c r="L111" s="28"/>
    </row>
    <row r="112" spans="2:12" s="1" customFormat="1" ht="16.5" customHeight="1">
      <c r="B112" s="28"/>
      <c r="E112" s="198" t="str">
        <f>E11</f>
        <v>B01 - SO 04 Přeložka plynovodu</v>
      </c>
      <c r="F112" s="235"/>
      <c r="G112" s="235"/>
      <c r="H112" s="235"/>
      <c r="L112" s="28"/>
    </row>
    <row r="113" spans="2:12" s="1" customFormat="1" ht="6.9" customHeight="1">
      <c r="B113" s="28"/>
      <c r="L113" s="28"/>
    </row>
    <row r="114" spans="2:12" s="1" customFormat="1" ht="12" customHeight="1">
      <c r="B114" s="28"/>
      <c r="C114" s="25" t="s">
        <v>18</v>
      </c>
      <c r="F114" s="23" t="str">
        <f>F14</f>
        <v>Šluknov</v>
      </c>
      <c r="I114" s="25" t="s">
        <v>20</v>
      </c>
      <c r="J114" s="48" t="str">
        <f>IF(J14="","",J14)</f>
        <v>27. 2. 2023</v>
      </c>
      <c r="L114" s="28"/>
    </row>
    <row r="115" spans="2:12" s="1" customFormat="1" ht="6.9" customHeight="1">
      <c r="B115" s="28"/>
      <c r="L115" s="28"/>
    </row>
    <row r="116" spans="2:12" s="1" customFormat="1" ht="15.15" customHeight="1">
      <c r="B116" s="28"/>
      <c r="C116" s="25" t="s">
        <v>22</v>
      </c>
      <c r="F116" s="23" t="str">
        <f>E17</f>
        <v>Město Šluknov</v>
      </c>
      <c r="I116" s="25" t="s">
        <v>28</v>
      </c>
      <c r="J116" s="26" t="str">
        <f>E23</f>
        <v xml:space="preserve"> </v>
      </c>
      <c r="L116" s="28"/>
    </row>
    <row r="117" spans="2:12" s="1" customFormat="1" ht="15.15" customHeight="1">
      <c r="B117" s="28"/>
      <c r="C117" s="25" t="s">
        <v>26</v>
      </c>
      <c r="F117" s="23" t="str">
        <f>IF(E20="","",E20)</f>
        <v xml:space="preserve"> </v>
      </c>
      <c r="I117" s="25" t="s">
        <v>30</v>
      </c>
      <c r="J117" s="26" t="str">
        <f>E26</f>
        <v>J. Nešněra</v>
      </c>
      <c r="L117" s="28"/>
    </row>
    <row r="118" spans="2:12" s="1" customFormat="1" ht="10.35" customHeight="1">
      <c r="B118" s="28"/>
      <c r="L118" s="28"/>
    </row>
    <row r="119" spans="2:20" s="10" customFormat="1" ht="29.25" customHeight="1">
      <c r="B119" s="112"/>
      <c r="C119" s="113" t="s">
        <v>139</v>
      </c>
      <c r="D119" s="114" t="s">
        <v>58</v>
      </c>
      <c r="E119" s="114" t="s">
        <v>54</v>
      </c>
      <c r="F119" s="114" t="s">
        <v>55</v>
      </c>
      <c r="G119" s="114" t="s">
        <v>140</v>
      </c>
      <c r="H119" s="114" t="s">
        <v>141</v>
      </c>
      <c r="I119" s="114" t="s">
        <v>142</v>
      </c>
      <c r="J119" s="114" t="s">
        <v>128</v>
      </c>
      <c r="K119" s="115" t="s">
        <v>143</v>
      </c>
      <c r="L119" s="112"/>
      <c r="M119" s="55" t="s">
        <v>1</v>
      </c>
      <c r="N119" s="56" t="s">
        <v>37</v>
      </c>
      <c r="O119" s="56" t="s">
        <v>144</v>
      </c>
      <c r="P119" s="56" t="s">
        <v>145</v>
      </c>
      <c r="Q119" s="56" t="s">
        <v>146</v>
      </c>
      <c r="R119" s="56" t="s">
        <v>147</v>
      </c>
      <c r="S119" s="56" t="s">
        <v>148</v>
      </c>
      <c r="T119" s="57" t="s">
        <v>149</v>
      </c>
    </row>
    <row r="120" spans="2:63" s="1" customFormat="1" ht="22.8" customHeight="1">
      <c r="B120" s="28"/>
      <c r="C120" s="60" t="s">
        <v>150</v>
      </c>
      <c r="J120" s="116">
        <f>BK120</f>
        <v>0</v>
      </c>
      <c r="L120" s="28"/>
      <c r="M120" s="58"/>
      <c r="N120" s="49"/>
      <c r="O120" s="49"/>
      <c r="P120" s="117">
        <f>SUM(P121:P174)</f>
        <v>0</v>
      </c>
      <c r="Q120" s="49"/>
      <c r="R120" s="117">
        <f>SUM(R121:R174)</f>
        <v>0</v>
      </c>
      <c r="S120" s="49"/>
      <c r="T120" s="118">
        <f>SUM(T121:T174)</f>
        <v>0</v>
      </c>
      <c r="AT120" s="16" t="s">
        <v>72</v>
      </c>
      <c r="AU120" s="16" t="s">
        <v>130</v>
      </c>
      <c r="BK120" s="119">
        <f>SUM(BK121:BK174)</f>
        <v>0</v>
      </c>
    </row>
    <row r="121" spans="2:65" s="1" customFormat="1" ht="24.15" customHeight="1">
      <c r="B121" s="131"/>
      <c r="C121" s="132" t="s">
        <v>80</v>
      </c>
      <c r="D121" s="132" t="s">
        <v>155</v>
      </c>
      <c r="E121" s="133" t="s">
        <v>794</v>
      </c>
      <c r="F121" s="134" t="s">
        <v>795</v>
      </c>
      <c r="G121" s="135" t="s">
        <v>176</v>
      </c>
      <c r="H121" s="136">
        <v>70</v>
      </c>
      <c r="I121" s="137"/>
      <c r="J121" s="137">
        <f>ROUND(I121*H121,2)</f>
        <v>0</v>
      </c>
      <c r="K121" s="134" t="s">
        <v>1</v>
      </c>
      <c r="L121" s="28"/>
      <c r="M121" s="138" t="s">
        <v>1</v>
      </c>
      <c r="N121" s="139" t="s">
        <v>38</v>
      </c>
      <c r="O121" s="140">
        <v>0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160</v>
      </c>
      <c r="AT121" s="142" t="s">
        <v>155</v>
      </c>
      <c r="AU121" s="142" t="s">
        <v>73</v>
      </c>
      <c r="AY121" s="16" t="s">
        <v>153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6" t="s">
        <v>80</v>
      </c>
      <c r="BK121" s="143">
        <f>ROUND(I121*H121,2)</f>
        <v>0</v>
      </c>
      <c r="BL121" s="16" t="s">
        <v>160</v>
      </c>
      <c r="BM121" s="142" t="s">
        <v>796</v>
      </c>
    </row>
    <row r="122" spans="2:47" s="1" customFormat="1" ht="12">
      <c r="B122" s="28"/>
      <c r="D122" s="144" t="s">
        <v>162</v>
      </c>
      <c r="F122" s="145" t="s">
        <v>795</v>
      </c>
      <c r="L122" s="28"/>
      <c r="M122" s="146"/>
      <c r="T122" s="52"/>
      <c r="AT122" s="16" t="s">
        <v>162</v>
      </c>
      <c r="AU122" s="16" t="s">
        <v>73</v>
      </c>
    </row>
    <row r="123" spans="2:65" s="1" customFormat="1" ht="21.75" customHeight="1">
      <c r="B123" s="131"/>
      <c r="C123" s="132" t="s">
        <v>166</v>
      </c>
      <c r="D123" s="132" t="s">
        <v>155</v>
      </c>
      <c r="E123" s="133" t="s">
        <v>797</v>
      </c>
      <c r="F123" s="134" t="s">
        <v>798</v>
      </c>
      <c r="G123" s="135" t="s">
        <v>176</v>
      </c>
      <c r="H123" s="136">
        <v>75</v>
      </c>
      <c r="I123" s="137"/>
      <c r="J123" s="137">
        <f>ROUND(I123*H123,2)</f>
        <v>0</v>
      </c>
      <c r="K123" s="134" t="s">
        <v>1</v>
      </c>
      <c r="L123" s="28"/>
      <c r="M123" s="138" t="s">
        <v>1</v>
      </c>
      <c r="N123" s="139" t="s">
        <v>38</v>
      </c>
      <c r="O123" s="140">
        <v>0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160</v>
      </c>
      <c r="AT123" s="142" t="s">
        <v>155</v>
      </c>
      <c r="AU123" s="142" t="s">
        <v>73</v>
      </c>
      <c r="AY123" s="16" t="s">
        <v>153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6" t="s">
        <v>80</v>
      </c>
      <c r="BK123" s="143">
        <f>ROUND(I123*H123,2)</f>
        <v>0</v>
      </c>
      <c r="BL123" s="16" t="s">
        <v>160</v>
      </c>
      <c r="BM123" s="142" t="s">
        <v>799</v>
      </c>
    </row>
    <row r="124" spans="2:47" s="1" customFormat="1" ht="12">
      <c r="B124" s="28"/>
      <c r="D124" s="144" t="s">
        <v>162</v>
      </c>
      <c r="F124" s="145" t="s">
        <v>798</v>
      </c>
      <c r="L124" s="28"/>
      <c r="M124" s="146"/>
      <c r="T124" s="52"/>
      <c r="AT124" s="16" t="s">
        <v>162</v>
      </c>
      <c r="AU124" s="16" t="s">
        <v>73</v>
      </c>
    </row>
    <row r="125" spans="2:65" s="1" customFormat="1" ht="16.5" customHeight="1">
      <c r="B125" s="131"/>
      <c r="C125" s="132" t="s">
        <v>178</v>
      </c>
      <c r="D125" s="132" t="s">
        <v>155</v>
      </c>
      <c r="E125" s="133" t="s">
        <v>800</v>
      </c>
      <c r="F125" s="134" t="s">
        <v>801</v>
      </c>
      <c r="G125" s="135" t="s">
        <v>425</v>
      </c>
      <c r="H125" s="136">
        <v>14</v>
      </c>
      <c r="I125" s="137"/>
      <c r="J125" s="137">
        <f>ROUND(I125*H125,2)</f>
        <v>0</v>
      </c>
      <c r="K125" s="134" t="s">
        <v>1</v>
      </c>
      <c r="L125" s="28"/>
      <c r="M125" s="138" t="s">
        <v>1</v>
      </c>
      <c r="N125" s="139" t="s">
        <v>38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160</v>
      </c>
      <c r="AT125" s="142" t="s">
        <v>155</v>
      </c>
      <c r="AU125" s="142" t="s">
        <v>73</v>
      </c>
      <c r="AY125" s="16" t="s">
        <v>153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80</v>
      </c>
      <c r="BK125" s="143">
        <f>ROUND(I125*H125,2)</f>
        <v>0</v>
      </c>
      <c r="BL125" s="16" t="s">
        <v>160</v>
      </c>
      <c r="BM125" s="142" t="s">
        <v>802</v>
      </c>
    </row>
    <row r="126" spans="2:47" s="1" customFormat="1" ht="12">
      <c r="B126" s="28"/>
      <c r="D126" s="144" t="s">
        <v>162</v>
      </c>
      <c r="F126" s="145" t="s">
        <v>801</v>
      </c>
      <c r="L126" s="28"/>
      <c r="M126" s="146"/>
      <c r="T126" s="52"/>
      <c r="AT126" s="16" t="s">
        <v>162</v>
      </c>
      <c r="AU126" s="16" t="s">
        <v>73</v>
      </c>
    </row>
    <row r="127" spans="2:65" s="1" customFormat="1" ht="21.75" customHeight="1">
      <c r="B127" s="131"/>
      <c r="C127" s="132" t="s">
        <v>208</v>
      </c>
      <c r="D127" s="132" t="s">
        <v>155</v>
      </c>
      <c r="E127" s="133" t="s">
        <v>803</v>
      </c>
      <c r="F127" s="134" t="s">
        <v>804</v>
      </c>
      <c r="G127" s="135" t="s">
        <v>176</v>
      </c>
      <c r="H127" s="136">
        <v>75</v>
      </c>
      <c r="I127" s="137"/>
      <c r="J127" s="137">
        <f>ROUND(I127*H127,2)</f>
        <v>0</v>
      </c>
      <c r="K127" s="134" t="s">
        <v>1</v>
      </c>
      <c r="L127" s="28"/>
      <c r="M127" s="138" t="s">
        <v>1</v>
      </c>
      <c r="N127" s="139" t="s">
        <v>38</v>
      </c>
      <c r="O127" s="140">
        <v>0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160</v>
      </c>
      <c r="AT127" s="142" t="s">
        <v>155</v>
      </c>
      <c r="AU127" s="142" t="s">
        <v>73</v>
      </c>
      <c r="AY127" s="16" t="s">
        <v>153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80</v>
      </c>
      <c r="BK127" s="143">
        <f>ROUND(I127*H127,2)</f>
        <v>0</v>
      </c>
      <c r="BL127" s="16" t="s">
        <v>160</v>
      </c>
      <c r="BM127" s="142" t="s">
        <v>805</v>
      </c>
    </row>
    <row r="128" spans="2:47" s="1" customFormat="1" ht="12">
      <c r="B128" s="28"/>
      <c r="D128" s="144" t="s">
        <v>162</v>
      </c>
      <c r="F128" s="145" t="s">
        <v>804</v>
      </c>
      <c r="L128" s="28"/>
      <c r="M128" s="146"/>
      <c r="T128" s="52"/>
      <c r="AT128" s="16" t="s">
        <v>162</v>
      </c>
      <c r="AU128" s="16" t="s">
        <v>73</v>
      </c>
    </row>
    <row r="129" spans="2:65" s="1" customFormat="1" ht="21.75" customHeight="1">
      <c r="B129" s="131"/>
      <c r="C129" s="132" t="s">
        <v>82</v>
      </c>
      <c r="D129" s="132" t="s">
        <v>155</v>
      </c>
      <c r="E129" s="133" t="s">
        <v>806</v>
      </c>
      <c r="F129" s="134" t="s">
        <v>807</v>
      </c>
      <c r="G129" s="135" t="s">
        <v>176</v>
      </c>
      <c r="H129" s="136">
        <v>70</v>
      </c>
      <c r="I129" s="137"/>
      <c r="J129" s="137">
        <f>ROUND(I129*H129,2)</f>
        <v>0</v>
      </c>
      <c r="K129" s="134" t="s">
        <v>1</v>
      </c>
      <c r="L129" s="28"/>
      <c r="M129" s="138" t="s">
        <v>1</v>
      </c>
      <c r="N129" s="139" t="s">
        <v>38</v>
      </c>
      <c r="O129" s="140">
        <v>0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160</v>
      </c>
      <c r="AT129" s="142" t="s">
        <v>155</v>
      </c>
      <c r="AU129" s="142" t="s">
        <v>73</v>
      </c>
      <c r="AY129" s="16" t="s">
        <v>153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80</v>
      </c>
      <c r="BK129" s="143">
        <f>ROUND(I129*H129,2)</f>
        <v>0</v>
      </c>
      <c r="BL129" s="16" t="s">
        <v>160</v>
      </c>
      <c r="BM129" s="142" t="s">
        <v>808</v>
      </c>
    </row>
    <row r="130" spans="2:47" s="1" customFormat="1" ht="12">
      <c r="B130" s="28"/>
      <c r="D130" s="144" t="s">
        <v>162</v>
      </c>
      <c r="F130" s="145" t="s">
        <v>807</v>
      </c>
      <c r="L130" s="28"/>
      <c r="M130" s="146"/>
      <c r="T130" s="52"/>
      <c r="AT130" s="16" t="s">
        <v>162</v>
      </c>
      <c r="AU130" s="16" t="s">
        <v>73</v>
      </c>
    </row>
    <row r="131" spans="2:65" s="1" customFormat="1" ht="21.75" customHeight="1">
      <c r="B131" s="131"/>
      <c r="C131" s="132" t="s">
        <v>160</v>
      </c>
      <c r="D131" s="132" t="s">
        <v>155</v>
      </c>
      <c r="E131" s="133" t="s">
        <v>809</v>
      </c>
      <c r="F131" s="134" t="s">
        <v>810</v>
      </c>
      <c r="G131" s="135" t="s">
        <v>176</v>
      </c>
      <c r="H131" s="136">
        <v>75</v>
      </c>
      <c r="I131" s="137"/>
      <c r="J131" s="137">
        <f>ROUND(I131*H131,2)</f>
        <v>0</v>
      </c>
      <c r="K131" s="134" t="s">
        <v>1</v>
      </c>
      <c r="L131" s="28"/>
      <c r="M131" s="138" t="s">
        <v>1</v>
      </c>
      <c r="N131" s="139" t="s">
        <v>38</v>
      </c>
      <c r="O131" s="140">
        <v>0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160</v>
      </c>
      <c r="AT131" s="142" t="s">
        <v>155</v>
      </c>
      <c r="AU131" s="142" t="s">
        <v>73</v>
      </c>
      <c r="AY131" s="16" t="s">
        <v>153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6" t="s">
        <v>80</v>
      </c>
      <c r="BK131" s="143">
        <f>ROUND(I131*H131,2)</f>
        <v>0</v>
      </c>
      <c r="BL131" s="16" t="s">
        <v>160</v>
      </c>
      <c r="BM131" s="142" t="s">
        <v>811</v>
      </c>
    </row>
    <row r="132" spans="2:47" s="1" customFormat="1" ht="12">
      <c r="B132" s="28"/>
      <c r="D132" s="144" t="s">
        <v>162</v>
      </c>
      <c r="F132" s="145" t="s">
        <v>810</v>
      </c>
      <c r="L132" s="28"/>
      <c r="M132" s="146"/>
      <c r="T132" s="52"/>
      <c r="AT132" s="16" t="s">
        <v>162</v>
      </c>
      <c r="AU132" s="16" t="s">
        <v>73</v>
      </c>
    </row>
    <row r="133" spans="2:65" s="1" customFormat="1" ht="24.15" customHeight="1">
      <c r="B133" s="131"/>
      <c r="C133" s="132" t="s">
        <v>185</v>
      </c>
      <c r="D133" s="132" t="s">
        <v>155</v>
      </c>
      <c r="E133" s="133" t="s">
        <v>812</v>
      </c>
      <c r="F133" s="134" t="s">
        <v>813</v>
      </c>
      <c r="G133" s="135" t="s">
        <v>425</v>
      </c>
      <c r="H133" s="136">
        <v>2</v>
      </c>
      <c r="I133" s="137"/>
      <c r="J133" s="137">
        <f>ROUND(I133*H133,2)</f>
        <v>0</v>
      </c>
      <c r="K133" s="134" t="s">
        <v>1</v>
      </c>
      <c r="L133" s="28"/>
      <c r="M133" s="138" t="s">
        <v>1</v>
      </c>
      <c r="N133" s="139" t="s">
        <v>38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160</v>
      </c>
      <c r="AT133" s="142" t="s">
        <v>155</v>
      </c>
      <c r="AU133" s="142" t="s">
        <v>73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160</v>
      </c>
      <c r="BM133" s="142" t="s">
        <v>814</v>
      </c>
    </row>
    <row r="134" spans="2:47" s="1" customFormat="1" ht="12">
      <c r="B134" s="28"/>
      <c r="D134" s="144" t="s">
        <v>162</v>
      </c>
      <c r="F134" s="145" t="s">
        <v>813</v>
      </c>
      <c r="L134" s="28"/>
      <c r="M134" s="146"/>
      <c r="T134" s="52"/>
      <c r="AT134" s="16" t="s">
        <v>162</v>
      </c>
      <c r="AU134" s="16" t="s">
        <v>73</v>
      </c>
    </row>
    <row r="135" spans="2:65" s="1" customFormat="1" ht="21.75" customHeight="1">
      <c r="B135" s="131"/>
      <c r="C135" s="132" t="s">
        <v>189</v>
      </c>
      <c r="D135" s="132" t="s">
        <v>155</v>
      </c>
      <c r="E135" s="133" t="s">
        <v>815</v>
      </c>
      <c r="F135" s="134" t="s">
        <v>816</v>
      </c>
      <c r="G135" s="135" t="s">
        <v>425</v>
      </c>
      <c r="H135" s="136">
        <v>2</v>
      </c>
      <c r="I135" s="137"/>
      <c r="J135" s="137">
        <f>ROUND(I135*H135,2)</f>
        <v>0</v>
      </c>
      <c r="K135" s="134" t="s">
        <v>1</v>
      </c>
      <c r="L135" s="28"/>
      <c r="M135" s="138" t="s">
        <v>1</v>
      </c>
      <c r="N135" s="139" t="s">
        <v>38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160</v>
      </c>
      <c r="AT135" s="142" t="s">
        <v>155</v>
      </c>
      <c r="AU135" s="142" t="s">
        <v>73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160</v>
      </c>
      <c r="BM135" s="142" t="s">
        <v>817</v>
      </c>
    </row>
    <row r="136" spans="2:47" s="1" customFormat="1" ht="12">
      <c r="B136" s="28"/>
      <c r="D136" s="144" t="s">
        <v>162</v>
      </c>
      <c r="F136" s="145" t="s">
        <v>816</v>
      </c>
      <c r="L136" s="28"/>
      <c r="M136" s="146"/>
      <c r="T136" s="52"/>
      <c r="AT136" s="16" t="s">
        <v>162</v>
      </c>
      <c r="AU136" s="16" t="s">
        <v>73</v>
      </c>
    </row>
    <row r="137" spans="2:65" s="1" customFormat="1" ht="21.75" customHeight="1">
      <c r="B137" s="131"/>
      <c r="C137" s="132" t="s">
        <v>194</v>
      </c>
      <c r="D137" s="132" t="s">
        <v>155</v>
      </c>
      <c r="E137" s="133" t="s">
        <v>818</v>
      </c>
      <c r="F137" s="134" t="s">
        <v>819</v>
      </c>
      <c r="G137" s="135" t="s">
        <v>425</v>
      </c>
      <c r="H137" s="136">
        <v>4</v>
      </c>
      <c r="I137" s="137"/>
      <c r="J137" s="137">
        <f>ROUND(I137*H137,2)</f>
        <v>0</v>
      </c>
      <c r="K137" s="134" t="s">
        <v>1</v>
      </c>
      <c r="L137" s="28"/>
      <c r="M137" s="138" t="s">
        <v>1</v>
      </c>
      <c r="N137" s="139" t="s">
        <v>38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160</v>
      </c>
      <c r="AT137" s="142" t="s">
        <v>155</v>
      </c>
      <c r="AU137" s="142" t="s">
        <v>73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160</v>
      </c>
      <c r="BM137" s="142" t="s">
        <v>820</v>
      </c>
    </row>
    <row r="138" spans="2:47" s="1" customFormat="1" ht="12">
      <c r="B138" s="28"/>
      <c r="D138" s="144" t="s">
        <v>162</v>
      </c>
      <c r="F138" s="145" t="s">
        <v>819</v>
      </c>
      <c r="L138" s="28"/>
      <c r="M138" s="146"/>
      <c r="T138" s="52"/>
      <c r="AT138" s="16" t="s">
        <v>162</v>
      </c>
      <c r="AU138" s="16" t="s">
        <v>73</v>
      </c>
    </row>
    <row r="139" spans="2:65" s="1" customFormat="1" ht="21.75" customHeight="1">
      <c r="B139" s="131"/>
      <c r="C139" s="132" t="s">
        <v>198</v>
      </c>
      <c r="D139" s="132" t="s">
        <v>155</v>
      </c>
      <c r="E139" s="133" t="s">
        <v>821</v>
      </c>
      <c r="F139" s="134" t="s">
        <v>822</v>
      </c>
      <c r="G139" s="135" t="s">
        <v>425</v>
      </c>
      <c r="H139" s="136">
        <v>2</v>
      </c>
      <c r="I139" s="137"/>
      <c r="J139" s="137">
        <f>ROUND(I139*H139,2)</f>
        <v>0</v>
      </c>
      <c r="K139" s="134" t="s">
        <v>1</v>
      </c>
      <c r="L139" s="28"/>
      <c r="M139" s="138" t="s">
        <v>1</v>
      </c>
      <c r="N139" s="139" t="s">
        <v>38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160</v>
      </c>
      <c r="AT139" s="142" t="s">
        <v>155</v>
      </c>
      <c r="AU139" s="142" t="s">
        <v>73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160</v>
      </c>
      <c r="BM139" s="142" t="s">
        <v>823</v>
      </c>
    </row>
    <row r="140" spans="2:47" s="1" customFormat="1" ht="12">
      <c r="B140" s="28"/>
      <c r="D140" s="144" t="s">
        <v>162</v>
      </c>
      <c r="F140" s="145" t="s">
        <v>822</v>
      </c>
      <c r="L140" s="28"/>
      <c r="M140" s="146"/>
      <c r="T140" s="52"/>
      <c r="AT140" s="16" t="s">
        <v>162</v>
      </c>
      <c r="AU140" s="16" t="s">
        <v>73</v>
      </c>
    </row>
    <row r="141" spans="2:65" s="1" customFormat="1" ht="16.5" customHeight="1">
      <c r="B141" s="131"/>
      <c r="C141" s="132" t="s">
        <v>202</v>
      </c>
      <c r="D141" s="132" t="s">
        <v>155</v>
      </c>
      <c r="E141" s="133" t="s">
        <v>824</v>
      </c>
      <c r="F141" s="134" t="s">
        <v>825</v>
      </c>
      <c r="G141" s="135" t="s">
        <v>826</v>
      </c>
      <c r="H141" s="136">
        <v>4</v>
      </c>
      <c r="I141" s="137"/>
      <c r="J141" s="137">
        <f>ROUND(I141*H141,2)</f>
        <v>0</v>
      </c>
      <c r="K141" s="134" t="s">
        <v>1</v>
      </c>
      <c r="L141" s="28"/>
      <c r="M141" s="138" t="s">
        <v>1</v>
      </c>
      <c r="N141" s="139" t="s">
        <v>38</v>
      </c>
      <c r="O141" s="140">
        <v>0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160</v>
      </c>
      <c r="AT141" s="142" t="s">
        <v>155</v>
      </c>
      <c r="AU141" s="142" t="s">
        <v>73</v>
      </c>
      <c r="AY141" s="16" t="s">
        <v>153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6" t="s">
        <v>80</v>
      </c>
      <c r="BK141" s="143">
        <f>ROUND(I141*H141,2)</f>
        <v>0</v>
      </c>
      <c r="BL141" s="16" t="s">
        <v>160</v>
      </c>
      <c r="BM141" s="142" t="s">
        <v>827</v>
      </c>
    </row>
    <row r="142" spans="2:47" s="1" customFormat="1" ht="12">
      <c r="B142" s="28"/>
      <c r="D142" s="144" t="s">
        <v>162</v>
      </c>
      <c r="F142" s="145" t="s">
        <v>825</v>
      </c>
      <c r="L142" s="28"/>
      <c r="M142" s="146"/>
      <c r="T142" s="52"/>
      <c r="AT142" s="16" t="s">
        <v>162</v>
      </c>
      <c r="AU142" s="16" t="s">
        <v>73</v>
      </c>
    </row>
    <row r="143" spans="2:65" s="1" customFormat="1" ht="16.5" customHeight="1">
      <c r="B143" s="131"/>
      <c r="C143" s="132" t="s">
        <v>173</v>
      </c>
      <c r="D143" s="132" t="s">
        <v>155</v>
      </c>
      <c r="E143" s="133" t="s">
        <v>828</v>
      </c>
      <c r="F143" s="134" t="s">
        <v>829</v>
      </c>
      <c r="G143" s="135" t="s">
        <v>176</v>
      </c>
      <c r="H143" s="136">
        <v>75</v>
      </c>
      <c r="I143" s="137"/>
      <c r="J143" s="137">
        <f>ROUND(I143*H143,2)</f>
        <v>0</v>
      </c>
      <c r="K143" s="134" t="s">
        <v>1</v>
      </c>
      <c r="L143" s="28"/>
      <c r="M143" s="138" t="s">
        <v>1</v>
      </c>
      <c r="N143" s="139" t="s">
        <v>38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160</v>
      </c>
      <c r="AT143" s="142" t="s">
        <v>155</v>
      </c>
      <c r="AU143" s="142" t="s">
        <v>73</v>
      </c>
      <c r="AY143" s="16" t="s">
        <v>153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6" t="s">
        <v>80</v>
      </c>
      <c r="BK143" s="143">
        <f>ROUND(I143*H143,2)</f>
        <v>0</v>
      </c>
      <c r="BL143" s="16" t="s">
        <v>160</v>
      </c>
      <c r="BM143" s="142" t="s">
        <v>830</v>
      </c>
    </row>
    <row r="144" spans="2:47" s="1" customFormat="1" ht="12">
      <c r="B144" s="28"/>
      <c r="D144" s="144" t="s">
        <v>162</v>
      </c>
      <c r="F144" s="145" t="s">
        <v>829</v>
      </c>
      <c r="L144" s="28"/>
      <c r="M144" s="146"/>
      <c r="T144" s="52"/>
      <c r="AT144" s="16" t="s">
        <v>162</v>
      </c>
      <c r="AU144" s="16" t="s">
        <v>73</v>
      </c>
    </row>
    <row r="145" spans="2:65" s="1" customFormat="1" ht="24.15" customHeight="1">
      <c r="B145" s="131"/>
      <c r="C145" s="132" t="s">
        <v>226</v>
      </c>
      <c r="D145" s="132" t="s">
        <v>155</v>
      </c>
      <c r="E145" s="133" t="s">
        <v>831</v>
      </c>
      <c r="F145" s="134" t="s">
        <v>832</v>
      </c>
      <c r="G145" s="135" t="s">
        <v>158</v>
      </c>
      <c r="H145" s="136">
        <v>51</v>
      </c>
      <c r="I145" s="137"/>
      <c r="J145" s="137">
        <f>ROUND(I145*H145,2)</f>
        <v>0</v>
      </c>
      <c r="K145" s="134" t="s">
        <v>1</v>
      </c>
      <c r="L145" s="28"/>
      <c r="M145" s="138" t="s">
        <v>1</v>
      </c>
      <c r="N145" s="139" t="s">
        <v>38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160</v>
      </c>
      <c r="AT145" s="142" t="s">
        <v>155</v>
      </c>
      <c r="AU145" s="142" t="s">
        <v>73</v>
      </c>
      <c r="AY145" s="16" t="s">
        <v>153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80</v>
      </c>
      <c r="BK145" s="143">
        <f>ROUND(I145*H145,2)</f>
        <v>0</v>
      </c>
      <c r="BL145" s="16" t="s">
        <v>160</v>
      </c>
      <c r="BM145" s="142" t="s">
        <v>833</v>
      </c>
    </row>
    <row r="146" spans="2:47" s="1" customFormat="1" ht="19.2">
      <c r="B146" s="28"/>
      <c r="D146" s="144" t="s">
        <v>162</v>
      </c>
      <c r="F146" s="145" t="s">
        <v>832</v>
      </c>
      <c r="L146" s="28"/>
      <c r="M146" s="146"/>
      <c r="T146" s="52"/>
      <c r="AT146" s="16" t="s">
        <v>162</v>
      </c>
      <c r="AU146" s="16" t="s">
        <v>73</v>
      </c>
    </row>
    <row r="147" spans="2:65" s="1" customFormat="1" ht="24.15" customHeight="1">
      <c r="B147" s="131"/>
      <c r="C147" s="132" t="s">
        <v>230</v>
      </c>
      <c r="D147" s="132" t="s">
        <v>155</v>
      </c>
      <c r="E147" s="133" t="s">
        <v>834</v>
      </c>
      <c r="F147" s="134" t="s">
        <v>835</v>
      </c>
      <c r="G147" s="135" t="s">
        <v>176</v>
      </c>
      <c r="H147" s="136">
        <v>167.2</v>
      </c>
      <c r="I147" s="137"/>
      <c r="J147" s="137">
        <f>ROUND(I147*H147,2)</f>
        <v>0</v>
      </c>
      <c r="K147" s="134" t="s">
        <v>1</v>
      </c>
      <c r="L147" s="28"/>
      <c r="M147" s="138" t="s">
        <v>1</v>
      </c>
      <c r="N147" s="139" t="s">
        <v>38</v>
      </c>
      <c r="O147" s="140">
        <v>0</v>
      </c>
      <c r="P147" s="140">
        <f>O147*H147</f>
        <v>0</v>
      </c>
      <c r="Q147" s="140">
        <v>0</v>
      </c>
      <c r="R147" s="140">
        <f>Q147*H147</f>
        <v>0</v>
      </c>
      <c r="S147" s="140">
        <v>0</v>
      </c>
      <c r="T147" s="141">
        <f>S147*H147</f>
        <v>0</v>
      </c>
      <c r="AR147" s="142" t="s">
        <v>160</v>
      </c>
      <c r="AT147" s="142" t="s">
        <v>155</v>
      </c>
      <c r="AU147" s="142" t="s">
        <v>73</v>
      </c>
      <c r="AY147" s="16" t="s">
        <v>153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80</v>
      </c>
      <c r="BK147" s="143">
        <f>ROUND(I147*H147,2)</f>
        <v>0</v>
      </c>
      <c r="BL147" s="16" t="s">
        <v>160</v>
      </c>
      <c r="BM147" s="142" t="s">
        <v>836</v>
      </c>
    </row>
    <row r="148" spans="2:47" s="1" customFormat="1" ht="19.2">
      <c r="B148" s="28"/>
      <c r="D148" s="144" t="s">
        <v>162</v>
      </c>
      <c r="F148" s="145" t="s">
        <v>835</v>
      </c>
      <c r="L148" s="28"/>
      <c r="M148" s="146"/>
      <c r="T148" s="52"/>
      <c r="AT148" s="16" t="s">
        <v>162</v>
      </c>
      <c r="AU148" s="16" t="s">
        <v>73</v>
      </c>
    </row>
    <row r="149" spans="2:65" s="1" customFormat="1" ht="16.5" customHeight="1">
      <c r="B149" s="131"/>
      <c r="C149" s="132" t="s">
        <v>234</v>
      </c>
      <c r="D149" s="132" t="s">
        <v>155</v>
      </c>
      <c r="E149" s="133" t="s">
        <v>837</v>
      </c>
      <c r="F149" s="134" t="s">
        <v>838</v>
      </c>
      <c r="G149" s="135" t="s">
        <v>181</v>
      </c>
      <c r="H149" s="136">
        <v>7.8</v>
      </c>
      <c r="I149" s="137"/>
      <c r="J149" s="137">
        <f>ROUND(I149*H149,2)</f>
        <v>0</v>
      </c>
      <c r="K149" s="134" t="s">
        <v>1</v>
      </c>
      <c r="L149" s="28"/>
      <c r="M149" s="138" t="s">
        <v>1</v>
      </c>
      <c r="N149" s="139" t="s">
        <v>38</v>
      </c>
      <c r="O149" s="140">
        <v>0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160</v>
      </c>
      <c r="AT149" s="142" t="s">
        <v>155</v>
      </c>
      <c r="AU149" s="142" t="s">
        <v>73</v>
      </c>
      <c r="AY149" s="16" t="s">
        <v>153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80</v>
      </c>
      <c r="BK149" s="143">
        <f>ROUND(I149*H149,2)</f>
        <v>0</v>
      </c>
      <c r="BL149" s="16" t="s">
        <v>160</v>
      </c>
      <c r="BM149" s="142" t="s">
        <v>839</v>
      </c>
    </row>
    <row r="150" spans="2:47" s="1" customFormat="1" ht="12">
      <c r="B150" s="28"/>
      <c r="D150" s="144" t="s">
        <v>162</v>
      </c>
      <c r="F150" s="145" t="s">
        <v>838</v>
      </c>
      <c r="L150" s="28"/>
      <c r="M150" s="146"/>
      <c r="T150" s="52"/>
      <c r="AT150" s="16" t="s">
        <v>162</v>
      </c>
      <c r="AU150" s="16" t="s">
        <v>73</v>
      </c>
    </row>
    <row r="151" spans="2:51" s="12" customFormat="1" ht="12">
      <c r="B151" s="147"/>
      <c r="D151" s="144" t="s">
        <v>183</v>
      </c>
      <c r="E151" s="148" t="s">
        <v>1</v>
      </c>
      <c r="F151" s="149" t="s">
        <v>840</v>
      </c>
      <c r="H151" s="150">
        <v>7.8</v>
      </c>
      <c r="L151" s="147"/>
      <c r="M151" s="151"/>
      <c r="T151" s="152"/>
      <c r="AT151" s="148" t="s">
        <v>183</v>
      </c>
      <c r="AU151" s="148" t="s">
        <v>73</v>
      </c>
      <c r="AV151" s="12" t="s">
        <v>82</v>
      </c>
      <c r="AW151" s="12" t="s">
        <v>29</v>
      </c>
      <c r="AX151" s="12" t="s">
        <v>73</v>
      </c>
      <c r="AY151" s="148" t="s">
        <v>153</v>
      </c>
    </row>
    <row r="152" spans="2:51" s="13" customFormat="1" ht="12">
      <c r="B152" s="153"/>
      <c r="D152" s="144" t="s">
        <v>183</v>
      </c>
      <c r="E152" s="154" t="s">
        <v>1</v>
      </c>
      <c r="F152" s="155" t="s">
        <v>184</v>
      </c>
      <c r="H152" s="156">
        <v>7.8</v>
      </c>
      <c r="L152" s="153"/>
      <c r="M152" s="157"/>
      <c r="T152" s="158"/>
      <c r="AT152" s="154" t="s">
        <v>183</v>
      </c>
      <c r="AU152" s="154" t="s">
        <v>73</v>
      </c>
      <c r="AV152" s="13" t="s">
        <v>160</v>
      </c>
      <c r="AW152" s="13" t="s">
        <v>29</v>
      </c>
      <c r="AX152" s="13" t="s">
        <v>80</v>
      </c>
      <c r="AY152" s="154" t="s">
        <v>153</v>
      </c>
    </row>
    <row r="153" spans="2:65" s="1" customFormat="1" ht="16.5" customHeight="1">
      <c r="B153" s="131"/>
      <c r="C153" s="132" t="s">
        <v>238</v>
      </c>
      <c r="D153" s="132" t="s">
        <v>155</v>
      </c>
      <c r="E153" s="133" t="s">
        <v>841</v>
      </c>
      <c r="F153" s="134" t="s">
        <v>842</v>
      </c>
      <c r="G153" s="135" t="s">
        <v>176</v>
      </c>
      <c r="H153" s="136">
        <v>75</v>
      </c>
      <c r="I153" s="137"/>
      <c r="J153" s="137">
        <f>ROUND(I153*H153,2)</f>
        <v>0</v>
      </c>
      <c r="K153" s="134" t="s">
        <v>1</v>
      </c>
      <c r="L153" s="28"/>
      <c r="M153" s="138" t="s">
        <v>1</v>
      </c>
      <c r="N153" s="139" t="s">
        <v>38</v>
      </c>
      <c r="O153" s="140">
        <v>0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160</v>
      </c>
      <c r="AT153" s="142" t="s">
        <v>155</v>
      </c>
      <c r="AU153" s="142" t="s">
        <v>73</v>
      </c>
      <c r="AY153" s="16" t="s">
        <v>153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6" t="s">
        <v>80</v>
      </c>
      <c r="BK153" s="143">
        <f>ROUND(I153*H153,2)</f>
        <v>0</v>
      </c>
      <c r="BL153" s="16" t="s">
        <v>160</v>
      </c>
      <c r="BM153" s="142" t="s">
        <v>843</v>
      </c>
    </row>
    <row r="154" spans="2:47" s="1" customFormat="1" ht="12">
      <c r="B154" s="28"/>
      <c r="D154" s="144" t="s">
        <v>162</v>
      </c>
      <c r="F154" s="145" t="s">
        <v>842</v>
      </c>
      <c r="L154" s="28"/>
      <c r="M154" s="146"/>
      <c r="T154" s="52"/>
      <c r="AT154" s="16" t="s">
        <v>162</v>
      </c>
      <c r="AU154" s="16" t="s">
        <v>73</v>
      </c>
    </row>
    <row r="155" spans="2:65" s="1" customFormat="1" ht="21.75" customHeight="1">
      <c r="B155" s="131"/>
      <c r="C155" s="132" t="s">
        <v>242</v>
      </c>
      <c r="D155" s="132" t="s">
        <v>155</v>
      </c>
      <c r="E155" s="133" t="s">
        <v>844</v>
      </c>
      <c r="F155" s="134" t="s">
        <v>845</v>
      </c>
      <c r="G155" s="135" t="s">
        <v>176</v>
      </c>
      <c r="H155" s="136">
        <v>75</v>
      </c>
      <c r="I155" s="137"/>
      <c r="J155" s="137">
        <f>ROUND(I155*H155,2)</f>
        <v>0</v>
      </c>
      <c r="K155" s="134" t="s">
        <v>1</v>
      </c>
      <c r="L155" s="28"/>
      <c r="M155" s="138" t="s">
        <v>1</v>
      </c>
      <c r="N155" s="139" t="s">
        <v>38</v>
      </c>
      <c r="O155" s="140">
        <v>0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160</v>
      </c>
      <c r="AT155" s="142" t="s">
        <v>155</v>
      </c>
      <c r="AU155" s="142" t="s">
        <v>73</v>
      </c>
      <c r="AY155" s="16" t="s">
        <v>153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80</v>
      </c>
      <c r="BK155" s="143">
        <f>ROUND(I155*H155,2)</f>
        <v>0</v>
      </c>
      <c r="BL155" s="16" t="s">
        <v>160</v>
      </c>
      <c r="BM155" s="142" t="s">
        <v>846</v>
      </c>
    </row>
    <row r="156" spans="2:47" s="1" customFormat="1" ht="12">
      <c r="B156" s="28"/>
      <c r="D156" s="144" t="s">
        <v>162</v>
      </c>
      <c r="F156" s="145" t="s">
        <v>845</v>
      </c>
      <c r="L156" s="28"/>
      <c r="M156" s="146"/>
      <c r="T156" s="52"/>
      <c r="AT156" s="16" t="s">
        <v>162</v>
      </c>
      <c r="AU156" s="16" t="s">
        <v>73</v>
      </c>
    </row>
    <row r="157" spans="2:65" s="1" customFormat="1" ht="21.75" customHeight="1">
      <c r="B157" s="131"/>
      <c r="C157" s="132" t="s">
        <v>7</v>
      </c>
      <c r="D157" s="132" t="s">
        <v>155</v>
      </c>
      <c r="E157" s="133" t="s">
        <v>847</v>
      </c>
      <c r="F157" s="134" t="s">
        <v>848</v>
      </c>
      <c r="G157" s="135" t="s">
        <v>176</v>
      </c>
      <c r="H157" s="136">
        <v>75</v>
      </c>
      <c r="I157" s="137"/>
      <c r="J157" s="137">
        <f>ROUND(I157*H157,2)</f>
        <v>0</v>
      </c>
      <c r="K157" s="134" t="s">
        <v>1</v>
      </c>
      <c r="L157" s="28"/>
      <c r="M157" s="138" t="s">
        <v>1</v>
      </c>
      <c r="N157" s="139" t="s">
        <v>38</v>
      </c>
      <c r="O157" s="140">
        <v>0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160</v>
      </c>
      <c r="AT157" s="142" t="s">
        <v>155</v>
      </c>
      <c r="AU157" s="142" t="s">
        <v>73</v>
      </c>
      <c r="AY157" s="16" t="s">
        <v>153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80</v>
      </c>
      <c r="BK157" s="143">
        <f>ROUND(I157*H157,2)</f>
        <v>0</v>
      </c>
      <c r="BL157" s="16" t="s">
        <v>160</v>
      </c>
      <c r="BM157" s="142" t="s">
        <v>849</v>
      </c>
    </row>
    <row r="158" spans="2:47" s="1" customFormat="1" ht="12">
      <c r="B158" s="28"/>
      <c r="D158" s="144" t="s">
        <v>162</v>
      </c>
      <c r="F158" s="145" t="s">
        <v>848</v>
      </c>
      <c r="L158" s="28"/>
      <c r="M158" s="146"/>
      <c r="T158" s="52"/>
      <c r="AT158" s="16" t="s">
        <v>162</v>
      </c>
      <c r="AU158" s="16" t="s">
        <v>73</v>
      </c>
    </row>
    <row r="159" spans="2:65" s="1" customFormat="1" ht="21.75" customHeight="1">
      <c r="B159" s="131"/>
      <c r="C159" s="132" t="s">
        <v>247</v>
      </c>
      <c r="D159" s="132" t="s">
        <v>155</v>
      </c>
      <c r="E159" s="133" t="s">
        <v>850</v>
      </c>
      <c r="F159" s="134" t="s">
        <v>851</v>
      </c>
      <c r="G159" s="135" t="s">
        <v>176</v>
      </c>
      <c r="H159" s="136">
        <v>75</v>
      </c>
      <c r="I159" s="137"/>
      <c r="J159" s="137">
        <f>ROUND(I159*H159,2)</f>
        <v>0</v>
      </c>
      <c r="K159" s="134" t="s">
        <v>1</v>
      </c>
      <c r="L159" s="28"/>
      <c r="M159" s="138" t="s">
        <v>1</v>
      </c>
      <c r="N159" s="139" t="s">
        <v>38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160</v>
      </c>
      <c r="AT159" s="142" t="s">
        <v>155</v>
      </c>
      <c r="AU159" s="142" t="s">
        <v>73</v>
      </c>
      <c r="AY159" s="16" t="s">
        <v>153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80</v>
      </c>
      <c r="BK159" s="143">
        <f>ROUND(I159*H159,2)</f>
        <v>0</v>
      </c>
      <c r="BL159" s="16" t="s">
        <v>160</v>
      </c>
      <c r="BM159" s="142" t="s">
        <v>852</v>
      </c>
    </row>
    <row r="160" spans="2:47" s="1" customFormat="1" ht="12">
      <c r="B160" s="28"/>
      <c r="D160" s="144" t="s">
        <v>162</v>
      </c>
      <c r="F160" s="145" t="s">
        <v>851</v>
      </c>
      <c r="L160" s="28"/>
      <c r="M160" s="146"/>
      <c r="T160" s="52"/>
      <c r="AT160" s="16" t="s">
        <v>162</v>
      </c>
      <c r="AU160" s="16" t="s">
        <v>73</v>
      </c>
    </row>
    <row r="161" spans="2:65" s="1" customFormat="1" ht="16.5" customHeight="1">
      <c r="B161" s="131"/>
      <c r="C161" s="132" t="s">
        <v>251</v>
      </c>
      <c r="D161" s="132" t="s">
        <v>155</v>
      </c>
      <c r="E161" s="133" t="s">
        <v>853</v>
      </c>
      <c r="F161" s="134" t="s">
        <v>854</v>
      </c>
      <c r="G161" s="135" t="s">
        <v>176</v>
      </c>
      <c r="H161" s="136">
        <v>80</v>
      </c>
      <c r="I161" s="137"/>
      <c r="J161" s="137">
        <f>ROUND(I161*H161,2)</f>
        <v>0</v>
      </c>
      <c r="K161" s="134" t="s">
        <v>1</v>
      </c>
      <c r="L161" s="28"/>
      <c r="M161" s="138" t="s">
        <v>1</v>
      </c>
      <c r="N161" s="139" t="s">
        <v>38</v>
      </c>
      <c r="O161" s="140">
        <v>0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160</v>
      </c>
      <c r="AT161" s="142" t="s">
        <v>155</v>
      </c>
      <c r="AU161" s="142" t="s">
        <v>73</v>
      </c>
      <c r="AY161" s="16" t="s">
        <v>153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80</v>
      </c>
      <c r="BK161" s="143">
        <f>ROUND(I161*H161,2)</f>
        <v>0</v>
      </c>
      <c r="BL161" s="16" t="s">
        <v>160</v>
      </c>
      <c r="BM161" s="142" t="s">
        <v>855</v>
      </c>
    </row>
    <row r="162" spans="2:47" s="1" customFormat="1" ht="12">
      <c r="B162" s="28"/>
      <c r="D162" s="144" t="s">
        <v>162</v>
      </c>
      <c r="F162" s="145" t="s">
        <v>854</v>
      </c>
      <c r="L162" s="28"/>
      <c r="M162" s="146"/>
      <c r="T162" s="52"/>
      <c r="AT162" s="16" t="s">
        <v>162</v>
      </c>
      <c r="AU162" s="16" t="s">
        <v>73</v>
      </c>
    </row>
    <row r="163" spans="2:65" s="1" customFormat="1" ht="21.75" customHeight="1">
      <c r="B163" s="131"/>
      <c r="C163" s="132" t="s">
        <v>255</v>
      </c>
      <c r="D163" s="132" t="s">
        <v>155</v>
      </c>
      <c r="E163" s="133" t="s">
        <v>856</v>
      </c>
      <c r="F163" s="134" t="s">
        <v>857</v>
      </c>
      <c r="G163" s="135" t="s">
        <v>176</v>
      </c>
      <c r="H163" s="136">
        <v>75</v>
      </c>
      <c r="I163" s="137"/>
      <c r="J163" s="137">
        <f>ROUND(I163*H163,2)</f>
        <v>0</v>
      </c>
      <c r="K163" s="134" t="s">
        <v>1</v>
      </c>
      <c r="L163" s="28"/>
      <c r="M163" s="138" t="s">
        <v>1</v>
      </c>
      <c r="N163" s="139" t="s">
        <v>38</v>
      </c>
      <c r="O163" s="140">
        <v>0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160</v>
      </c>
      <c r="AT163" s="142" t="s">
        <v>155</v>
      </c>
      <c r="AU163" s="142" t="s">
        <v>73</v>
      </c>
      <c r="AY163" s="16" t="s">
        <v>153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6" t="s">
        <v>80</v>
      </c>
      <c r="BK163" s="143">
        <f>ROUND(I163*H163,2)</f>
        <v>0</v>
      </c>
      <c r="BL163" s="16" t="s">
        <v>160</v>
      </c>
      <c r="BM163" s="142" t="s">
        <v>858</v>
      </c>
    </row>
    <row r="164" spans="2:47" s="1" customFormat="1" ht="12">
      <c r="B164" s="28"/>
      <c r="D164" s="144" t="s">
        <v>162</v>
      </c>
      <c r="F164" s="145" t="s">
        <v>857</v>
      </c>
      <c r="L164" s="28"/>
      <c r="M164" s="146"/>
      <c r="T164" s="52"/>
      <c r="AT164" s="16" t="s">
        <v>162</v>
      </c>
      <c r="AU164" s="16" t="s">
        <v>73</v>
      </c>
    </row>
    <row r="165" spans="2:65" s="1" customFormat="1" ht="21.75" customHeight="1">
      <c r="B165" s="131"/>
      <c r="C165" s="132" t="s">
        <v>259</v>
      </c>
      <c r="D165" s="132" t="s">
        <v>155</v>
      </c>
      <c r="E165" s="133" t="s">
        <v>859</v>
      </c>
      <c r="F165" s="134" t="s">
        <v>860</v>
      </c>
      <c r="G165" s="135" t="s">
        <v>181</v>
      </c>
      <c r="H165" s="136">
        <v>27</v>
      </c>
      <c r="I165" s="137"/>
      <c r="J165" s="137">
        <f>ROUND(I165*H165,2)</f>
        <v>0</v>
      </c>
      <c r="K165" s="134" t="s">
        <v>1</v>
      </c>
      <c r="L165" s="28"/>
      <c r="M165" s="138" t="s">
        <v>1</v>
      </c>
      <c r="N165" s="139" t="s">
        <v>38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160</v>
      </c>
      <c r="AT165" s="142" t="s">
        <v>155</v>
      </c>
      <c r="AU165" s="142" t="s">
        <v>73</v>
      </c>
      <c r="AY165" s="16" t="s">
        <v>153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80</v>
      </c>
      <c r="BK165" s="143">
        <f>ROUND(I165*H165,2)</f>
        <v>0</v>
      </c>
      <c r="BL165" s="16" t="s">
        <v>160</v>
      </c>
      <c r="BM165" s="142" t="s">
        <v>861</v>
      </c>
    </row>
    <row r="166" spans="2:47" s="1" customFormat="1" ht="12">
      <c r="B166" s="28"/>
      <c r="D166" s="144" t="s">
        <v>162</v>
      </c>
      <c r="F166" s="145" t="s">
        <v>860</v>
      </c>
      <c r="L166" s="28"/>
      <c r="M166" s="146"/>
      <c r="T166" s="52"/>
      <c r="AT166" s="16" t="s">
        <v>162</v>
      </c>
      <c r="AU166" s="16" t="s">
        <v>73</v>
      </c>
    </row>
    <row r="167" spans="2:51" s="12" customFormat="1" ht="12">
      <c r="B167" s="147"/>
      <c r="D167" s="144" t="s">
        <v>183</v>
      </c>
      <c r="E167" s="148" t="s">
        <v>1</v>
      </c>
      <c r="F167" s="149" t="s">
        <v>862</v>
      </c>
      <c r="H167" s="150">
        <v>27</v>
      </c>
      <c r="L167" s="147"/>
      <c r="M167" s="151"/>
      <c r="T167" s="152"/>
      <c r="AT167" s="148" t="s">
        <v>183</v>
      </c>
      <c r="AU167" s="148" t="s">
        <v>73</v>
      </c>
      <c r="AV167" s="12" t="s">
        <v>82</v>
      </c>
      <c r="AW167" s="12" t="s">
        <v>29</v>
      </c>
      <c r="AX167" s="12" t="s">
        <v>73</v>
      </c>
      <c r="AY167" s="148" t="s">
        <v>153</v>
      </c>
    </row>
    <row r="168" spans="2:51" s="13" customFormat="1" ht="12">
      <c r="B168" s="153"/>
      <c r="D168" s="144" t="s">
        <v>183</v>
      </c>
      <c r="E168" s="154" t="s">
        <v>1</v>
      </c>
      <c r="F168" s="155" t="s">
        <v>184</v>
      </c>
      <c r="H168" s="156">
        <v>27</v>
      </c>
      <c r="L168" s="153"/>
      <c r="M168" s="157"/>
      <c r="T168" s="158"/>
      <c r="AT168" s="154" t="s">
        <v>183</v>
      </c>
      <c r="AU168" s="154" t="s">
        <v>73</v>
      </c>
      <c r="AV168" s="13" t="s">
        <v>160</v>
      </c>
      <c r="AW168" s="13" t="s">
        <v>29</v>
      </c>
      <c r="AX168" s="13" t="s">
        <v>80</v>
      </c>
      <c r="AY168" s="154" t="s">
        <v>153</v>
      </c>
    </row>
    <row r="169" spans="2:65" s="1" customFormat="1" ht="24.15" customHeight="1">
      <c r="B169" s="131"/>
      <c r="C169" s="132" t="s">
        <v>212</v>
      </c>
      <c r="D169" s="132" t="s">
        <v>155</v>
      </c>
      <c r="E169" s="133" t="s">
        <v>863</v>
      </c>
      <c r="F169" s="134" t="s">
        <v>864</v>
      </c>
      <c r="G169" s="135" t="s">
        <v>783</v>
      </c>
      <c r="H169" s="136">
        <v>1</v>
      </c>
      <c r="I169" s="137"/>
      <c r="J169" s="137">
        <f>ROUND(I169*H169,2)</f>
        <v>0</v>
      </c>
      <c r="K169" s="134" t="s">
        <v>1</v>
      </c>
      <c r="L169" s="28"/>
      <c r="M169" s="138" t="s">
        <v>1</v>
      </c>
      <c r="N169" s="139" t="s">
        <v>38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160</v>
      </c>
      <c r="AT169" s="142" t="s">
        <v>155</v>
      </c>
      <c r="AU169" s="142" t="s">
        <v>73</v>
      </c>
      <c r="AY169" s="16" t="s">
        <v>153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6" t="s">
        <v>80</v>
      </c>
      <c r="BK169" s="143">
        <f>ROUND(I169*H169,2)</f>
        <v>0</v>
      </c>
      <c r="BL169" s="16" t="s">
        <v>160</v>
      </c>
      <c r="BM169" s="142" t="s">
        <v>865</v>
      </c>
    </row>
    <row r="170" spans="2:47" s="1" customFormat="1" ht="19.2">
      <c r="B170" s="28"/>
      <c r="D170" s="144" t="s">
        <v>162</v>
      </c>
      <c r="F170" s="145" t="s">
        <v>864</v>
      </c>
      <c r="L170" s="28"/>
      <c r="M170" s="146"/>
      <c r="T170" s="52"/>
      <c r="AT170" s="16" t="s">
        <v>162</v>
      </c>
      <c r="AU170" s="16" t="s">
        <v>73</v>
      </c>
    </row>
    <row r="171" spans="2:65" s="1" customFormat="1" ht="16.5" customHeight="1">
      <c r="B171" s="131"/>
      <c r="C171" s="132" t="s">
        <v>217</v>
      </c>
      <c r="D171" s="132" t="s">
        <v>155</v>
      </c>
      <c r="E171" s="133" t="s">
        <v>866</v>
      </c>
      <c r="F171" s="134" t="s">
        <v>867</v>
      </c>
      <c r="G171" s="135" t="s">
        <v>783</v>
      </c>
      <c r="H171" s="136">
        <v>1</v>
      </c>
      <c r="I171" s="137"/>
      <c r="J171" s="137">
        <f>ROUND(I171*H171,2)</f>
        <v>0</v>
      </c>
      <c r="K171" s="134" t="s">
        <v>1</v>
      </c>
      <c r="L171" s="28"/>
      <c r="M171" s="138" t="s">
        <v>1</v>
      </c>
      <c r="N171" s="139" t="s">
        <v>38</v>
      </c>
      <c r="O171" s="140">
        <v>0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160</v>
      </c>
      <c r="AT171" s="142" t="s">
        <v>155</v>
      </c>
      <c r="AU171" s="142" t="s">
        <v>73</v>
      </c>
      <c r="AY171" s="16" t="s">
        <v>153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6" t="s">
        <v>80</v>
      </c>
      <c r="BK171" s="143">
        <f>ROUND(I171*H171,2)</f>
        <v>0</v>
      </c>
      <c r="BL171" s="16" t="s">
        <v>160</v>
      </c>
      <c r="BM171" s="142" t="s">
        <v>868</v>
      </c>
    </row>
    <row r="172" spans="2:47" s="1" customFormat="1" ht="12">
      <c r="B172" s="28"/>
      <c r="D172" s="144" t="s">
        <v>162</v>
      </c>
      <c r="F172" s="145" t="s">
        <v>867</v>
      </c>
      <c r="L172" s="28"/>
      <c r="M172" s="146"/>
      <c r="T172" s="52"/>
      <c r="AT172" s="16" t="s">
        <v>162</v>
      </c>
      <c r="AU172" s="16" t="s">
        <v>73</v>
      </c>
    </row>
    <row r="173" spans="2:65" s="1" customFormat="1" ht="24.15" customHeight="1">
      <c r="B173" s="131"/>
      <c r="C173" s="132" t="s">
        <v>8</v>
      </c>
      <c r="D173" s="132" t="s">
        <v>155</v>
      </c>
      <c r="E173" s="133" t="s">
        <v>869</v>
      </c>
      <c r="F173" s="134" t="s">
        <v>870</v>
      </c>
      <c r="G173" s="135" t="s">
        <v>783</v>
      </c>
      <c r="H173" s="136">
        <v>1</v>
      </c>
      <c r="I173" s="137"/>
      <c r="J173" s="137">
        <f>ROUND(I173*H173,2)</f>
        <v>0</v>
      </c>
      <c r="K173" s="134" t="s">
        <v>1</v>
      </c>
      <c r="L173" s="28"/>
      <c r="M173" s="138" t="s">
        <v>1</v>
      </c>
      <c r="N173" s="139" t="s">
        <v>38</v>
      </c>
      <c r="O173" s="140">
        <v>0</v>
      </c>
      <c r="P173" s="140">
        <f>O173*H173</f>
        <v>0</v>
      </c>
      <c r="Q173" s="140">
        <v>0</v>
      </c>
      <c r="R173" s="140">
        <f>Q173*H173</f>
        <v>0</v>
      </c>
      <c r="S173" s="140">
        <v>0</v>
      </c>
      <c r="T173" s="141">
        <f>S173*H173</f>
        <v>0</v>
      </c>
      <c r="AR173" s="142" t="s">
        <v>160</v>
      </c>
      <c r="AT173" s="142" t="s">
        <v>155</v>
      </c>
      <c r="AU173" s="142" t="s">
        <v>73</v>
      </c>
      <c r="AY173" s="16" t="s">
        <v>153</v>
      </c>
      <c r="BE173" s="143">
        <f>IF(N173="základní",J173,0)</f>
        <v>0</v>
      </c>
      <c r="BF173" s="143">
        <f>IF(N173="snížená",J173,0)</f>
        <v>0</v>
      </c>
      <c r="BG173" s="143">
        <f>IF(N173="zákl. přenesená",J173,0)</f>
        <v>0</v>
      </c>
      <c r="BH173" s="143">
        <f>IF(N173="sníž. přenesená",J173,0)</f>
        <v>0</v>
      </c>
      <c r="BI173" s="143">
        <f>IF(N173="nulová",J173,0)</f>
        <v>0</v>
      </c>
      <c r="BJ173" s="16" t="s">
        <v>80</v>
      </c>
      <c r="BK173" s="143">
        <f>ROUND(I173*H173,2)</f>
        <v>0</v>
      </c>
      <c r="BL173" s="16" t="s">
        <v>160</v>
      </c>
      <c r="BM173" s="142" t="s">
        <v>871</v>
      </c>
    </row>
    <row r="174" spans="2:47" s="1" customFormat="1" ht="19.2">
      <c r="B174" s="28"/>
      <c r="D174" s="144" t="s">
        <v>162</v>
      </c>
      <c r="F174" s="145" t="s">
        <v>870</v>
      </c>
      <c r="L174" s="28"/>
      <c r="M174" s="173"/>
      <c r="N174" s="174"/>
      <c r="O174" s="174"/>
      <c r="P174" s="174"/>
      <c r="Q174" s="174"/>
      <c r="R174" s="174"/>
      <c r="S174" s="174"/>
      <c r="T174" s="175"/>
      <c r="AT174" s="16" t="s">
        <v>162</v>
      </c>
      <c r="AU174" s="16" t="s">
        <v>73</v>
      </c>
    </row>
    <row r="175" spans="2:12" s="1" customFormat="1" ht="6.9" customHeight="1">
      <c r="B175" s="40"/>
      <c r="C175" s="41"/>
      <c r="D175" s="41"/>
      <c r="E175" s="41"/>
      <c r="F175" s="41"/>
      <c r="G175" s="41"/>
      <c r="H175" s="41"/>
      <c r="I175" s="41"/>
      <c r="J175" s="41"/>
      <c r="K175" s="41"/>
      <c r="L175" s="28"/>
    </row>
  </sheetData>
  <autoFilter ref="C119:K174"/>
  <mergeCells count="12">
    <mergeCell ref="E112:H112"/>
    <mergeCell ref="L2:V2"/>
    <mergeCell ref="E85:H85"/>
    <mergeCell ref="E87:H87"/>
    <mergeCell ref="E89:H89"/>
    <mergeCell ref="E108:H108"/>
    <mergeCell ref="E110:H11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38"/>
  <sheetViews>
    <sheetView showGridLines="0" workbookViewId="0" topLeftCell="A118">
      <selection activeCell="H134" sqref="H13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110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872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873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ROUND(J122,2)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ROUND((SUM(BE122:BE133)),2)</f>
        <v>0</v>
      </c>
      <c r="I35" s="92">
        <v>0.21</v>
      </c>
      <c r="J35" s="82">
        <f>ROUND(((SUM(BE122:BE133))*I35),2)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ROUND((SUM(BF122:BF133)),2)</f>
        <v>0</v>
      </c>
      <c r="I36" s="92">
        <v>0.15</v>
      </c>
      <c r="J36" s="82">
        <f>ROUND(((SUM(BF122:BF133))*I36),2)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ROUND((SUM(BG122:BG133)),2)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ROUND((SUM(BH122:BH133)),2)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ROUND((SUM(BI122:BI133)),2)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872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C01 - Nepřímé náklady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J122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131</v>
      </c>
      <c r="E99" s="106"/>
      <c r="F99" s="106"/>
      <c r="G99" s="106"/>
      <c r="H99" s="106"/>
      <c r="I99" s="106"/>
      <c r="J99" s="107">
        <f>J123</f>
        <v>0</v>
      </c>
      <c r="L99" s="104"/>
    </row>
    <row r="100" spans="2:12" s="9" customFormat="1" ht="19.95" customHeight="1">
      <c r="B100" s="108"/>
      <c r="D100" s="109" t="s">
        <v>132</v>
      </c>
      <c r="E100" s="110"/>
      <c r="F100" s="110"/>
      <c r="G100" s="110"/>
      <c r="H100" s="110"/>
      <c r="I100" s="110"/>
      <c r="J100" s="111">
        <f>J124</f>
        <v>0</v>
      </c>
      <c r="L100" s="108"/>
    </row>
    <row r="101" spans="2:12" s="1" customFormat="1" ht="21.75" customHeight="1">
      <c r="B101" s="28"/>
      <c r="L101" s="28"/>
    </row>
    <row r="102" spans="2:12" s="1" customFormat="1" ht="6.9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8"/>
    </row>
    <row r="106" spans="2:12" s="1" customFormat="1" ht="6.9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8"/>
    </row>
    <row r="107" spans="2:12" s="1" customFormat="1" ht="24.9" customHeight="1">
      <c r="B107" s="28"/>
      <c r="C107" s="20" t="s">
        <v>138</v>
      </c>
      <c r="L107" s="28"/>
    </row>
    <row r="108" spans="2:12" s="1" customFormat="1" ht="6.9" customHeight="1">
      <c r="B108" s="28"/>
      <c r="L108" s="28"/>
    </row>
    <row r="109" spans="2:12" s="1" customFormat="1" ht="12" customHeight="1">
      <c r="B109" s="28"/>
      <c r="C109" s="25" t="s">
        <v>14</v>
      </c>
      <c r="L109" s="28"/>
    </row>
    <row r="110" spans="2:12" s="1" customFormat="1" ht="16.5" customHeight="1">
      <c r="B110" s="28"/>
      <c r="E110" s="236" t="str">
        <f>E7</f>
        <v>Zajištění bezpečnosti v Zámecké ul.</v>
      </c>
      <c r="F110" s="237"/>
      <c r="G110" s="237"/>
      <c r="H110" s="237"/>
      <c r="L110" s="28"/>
    </row>
    <row r="111" spans="2:12" ht="12" customHeight="1">
      <c r="B111" s="19"/>
      <c r="C111" s="25" t="s">
        <v>122</v>
      </c>
      <c r="L111" s="19"/>
    </row>
    <row r="112" spans="2:12" s="1" customFormat="1" ht="16.5" customHeight="1">
      <c r="B112" s="28"/>
      <c r="E112" s="236" t="s">
        <v>872</v>
      </c>
      <c r="F112" s="235"/>
      <c r="G112" s="235"/>
      <c r="H112" s="235"/>
      <c r="L112" s="28"/>
    </row>
    <row r="113" spans="2:12" s="1" customFormat="1" ht="12" customHeight="1">
      <c r="B113" s="28"/>
      <c r="C113" s="25" t="s">
        <v>124</v>
      </c>
      <c r="L113" s="28"/>
    </row>
    <row r="114" spans="2:12" s="1" customFormat="1" ht="16.5" customHeight="1">
      <c r="B114" s="28"/>
      <c r="E114" s="198" t="str">
        <f>E11</f>
        <v>C01 - Nepřímé náklady</v>
      </c>
      <c r="F114" s="235"/>
      <c r="G114" s="235"/>
      <c r="H114" s="235"/>
      <c r="L114" s="28"/>
    </row>
    <row r="115" spans="2:12" s="1" customFormat="1" ht="6.9" customHeight="1">
      <c r="B115" s="28"/>
      <c r="L115" s="28"/>
    </row>
    <row r="116" spans="2:12" s="1" customFormat="1" ht="12" customHeight="1">
      <c r="B116" s="28"/>
      <c r="C116" s="25" t="s">
        <v>18</v>
      </c>
      <c r="F116" s="23" t="str">
        <f>F14</f>
        <v>Šluknov</v>
      </c>
      <c r="I116" s="25" t="s">
        <v>20</v>
      </c>
      <c r="J116" s="48" t="str">
        <f>IF(J14="","",J14)</f>
        <v>27. 2. 2023</v>
      </c>
      <c r="L116" s="28"/>
    </row>
    <row r="117" spans="2:12" s="1" customFormat="1" ht="6.9" customHeight="1">
      <c r="B117" s="28"/>
      <c r="L117" s="28"/>
    </row>
    <row r="118" spans="2:12" s="1" customFormat="1" ht="15.15" customHeight="1">
      <c r="B118" s="28"/>
      <c r="C118" s="25" t="s">
        <v>22</v>
      </c>
      <c r="F118" s="23" t="str">
        <f>E17</f>
        <v>Město Šluknov</v>
      </c>
      <c r="I118" s="25" t="s">
        <v>28</v>
      </c>
      <c r="J118" s="26" t="str">
        <f>E23</f>
        <v xml:space="preserve"> </v>
      </c>
      <c r="L118" s="28"/>
    </row>
    <row r="119" spans="2:12" s="1" customFormat="1" ht="15.15" customHeight="1">
      <c r="B119" s="28"/>
      <c r="C119" s="25" t="s">
        <v>26</v>
      </c>
      <c r="F119" s="23" t="str">
        <f>IF(E20="","",E20)</f>
        <v xml:space="preserve"> </v>
      </c>
      <c r="I119" s="25" t="s">
        <v>30</v>
      </c>
      <c r="J119" s="26" t="str">
        <f>E26</f>
        <v>J. Nešněra</v>
      </c>
      <c r="L119" s="28"/>
    </row>
    <row r="120" spans="2:12" s="1" customFormat="1" ht="10.35" customHeight="1">
      <c r="B120" s="28"/>
      <c r="L120" s="28"/>
    </row>
    <row r="121" spans="2:20" s="10" customFormat="1" ht="29.25" customHeight="1">
      <c r="B121" s="112"/>
      <c r="C121" s="113" t="s">
        <v>139</v>
      </c>
      <c r="D121" s="114" t="s">
        <v>58</v>
      </c>
      <c r="E121" s="114" t="s">
        <v>54</v>
      </c>
      <c r="F121" s="114" t="s">
        <v>55</v>
      </c>
      <c r="G121" s="114" t="s">
        <v>140</v>
      </c>
      <c r="H121" s="114" t="s">
        <v>141</v>
      </c>
      <c r="I121" s="114" t="s">
        <v>142</v>
      </c>
      <c r="J121" s="114" t="s">
        <v>128</v>
      </c>
      <c r="K121" s="115" t="s">
        <v>143</v>
      </c>
      <c r="L121" s="112"/>
      <c r="M121" s="55" t="s">
        <v>1</v>
      </c>
      <c r="N121" s="56" t="s">
        <v>37</v>
      </c>
      <c r="O121" s="56" t="s">
        <v>144</v>
      </c>
      <c r="P121" s="56" t="s">
        <v>145</v>
      </c>
      <c r="Q121" s="56" t="s">
        <v>146</v>
      </c>
      <c r="R121" s="56" t="s">
        <v>147</v>
      </c>
      <c r="S121" s="56" t="s">
        <v>148</v>
      </c>
      <c r="T121" s="57" t="s">
        <v>149</v>
      </c>
    </row>
    <row r="122" spans="2:63" s="1" customFormat="1" ht="22.8" customHeight="1">
      <c r="B122" s="28"/>
      <c r="C122" s="60" t="s">
        <v>150</v>
      </c>
      <c r="J122" s="116">
        <f>J123</f>
        <v>0</v>
      </c>
      <c r="L122" s="28"/>
      <c r="M122" s="58"/>
      <c r="N122" s="49"/>
      <c r="O122" s="49"/>
      <c r="P122" s="117">
        <f>P123</f>
        <v>0</v>
      </c>
      <c r="Q122" s="49"/>
      <c r="R122" s="117">
        <f>R123</f>
        <v>0</v>
      </c>
      <c r="S122" s="49"/>
      <c r="T122" s="118">
        <f>T123</f>
        <v>0</v>
      </c>
      <c r="AT122" s="16" t="s">
        <v>72</v>
      </c>
      <c r="AU122" s="16" t="s">
        <v>130</v>
      </c>
      <c r="BK122" s="119">
        <f>BK123</f>
        <v>0</v>
      </c>
    </row>
    <row r="123" spans="2:63" s="11" customFormat="1" ht="25.95" customHeight="1">
      <c r="B123" s="120"/>
      <c r="D123" s="121" t="s">
        <v>72</v>
      </c>
      <c r="E123" s="122" t="s">
        <v>151</v>
      </c>
      <c r="F123" s="122" t="s">
        <v>152</v>
      </c>
      <c r="J123" s="123">
        <f>J124</f>
        <v>0</v>
      </c>
      <c r="L123" s="120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1" t="s">
        <v>80</v>
      </c>
      <c r="AT123" s="127" t="s">
        <v>72</v>
      </c>
      <c r="AU123" s="127" t="s">
        <v>73</v>
      </c>
      <c r="AY123" s="121" t="s">
        <v>153</v>
      </c>
      <c r="BK123" s="128">
        <f>BK124</f>
        <v>0</v>
      </c>
    </row>
    <row r="124" spans="2:63" s="11" customFormat="1" ht="22.8" customHeight="1">
      <c r="B124" s="120"/>
      <c r="D124" s="121" t="s">
        <v>72</v>
      </c>
      <c r="E124" s="129" t="s">
        <v>80</v>
      </c>
      <c r="F124" s="129" t="s">
        <v>154</v>
      </c>
      <c r="J124" s="130">
        <f>J125+J134</f>
        <v>0</v>
      </c>
      <c r="L124" s="120"/>
      <c r="M124" s="124"/>
      <c r="P124" s="125">
        <f>SUM(P125:P133)</f>
        <v>0</v>
      </c>
      <c r="R124" s="125">
        <f>SUM(R125:R133)</f>
        <v>0</v>
      </c>
      <c r="T124" s="126">
        <f>SUM(T125:T133)</f>
        <v>0</v>
      </c>
      <c r="AR124" s="121" t="s">
        <v>80</v>
      </c>
      <c r="AT124" s="127" t="s">
        <v>72</v>
      </c>
      <c r="AU124" s="127" t="s">
        <v>80</v>
      </c>
      <c r="AY124" s="121" t="s">
        <v>153</v>
      </c>
      <c r="BK124" s="128">
        <f>SUM(BK125:BK133)</f>
        <v>0</v>
      </c>
    </row>
    <row r="125" spans="2:65" s="1" customFormat="1" ht="44.25" customHeight="1">
      <c r="B125" s="131"/>
      <c r="C125" s="132" t="s">
        <v>80</v>
      </c>
      <c r="D125" s="132" t="s">
        <v>155</v>
      </c>
      <c r="E125" s="133" t="s">
        <v>874</v>
      </c>
      <c r="F125" s="134" t="s">
        <v>875</v>
      </c>
      <c r="G125" s="135" t="s">
        <v>305</v>
      </c>
      <c r="H125" s="136">
        <v>2161.645</v>
      </c>
      <c r="I125" s="137"/>
      <c r="J125" s="137">
        <f>ROUND(I125*H125,2)</f>
        <v>0</v>
      </c>
      <c r="K125" s="134" t="s">
        <v>1</v>
      </c>
      <c r="L125" s="28"/>
      <c r="M125" s="138" t="s">
        <v>1</v>
      </c>
      <c r="N125" s="139" t="s">
        <v>38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160</v>
      </c>
      <c r="AT125" s="142" t="s">
        <v>155</v>
      </c>
      <c r="AU125" s="142" t="s">
        <v>82</v>
      </c>
      <c r="AY125" s="16" t="s">
        <v>153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80</v>
      </c>
      <c r="BK125" s="143">
        <f>ROUND(I125*H125,2)</f>
        <v>0</v>
      </c>
      <c r="BL125" s="16" t="s">
        <v>160</v>
      </c>
      <c r="BM125" s="142" t="s">
        <v>876</v>
      </c>
    </row>
    <row r="126" spans="2:47" s="1" customFormat="1" ht="28.8">
      <c r="B126" s="28"/>
      <c r="D126" s="144" t="s">
        <v>162</v>
      </c>
      <c r="F126" s="145" t="s">
        <v>875</v>
      </c>
      <c r="L126" s="28"/>
      <c r="M126" s="146"/>
      <c r="T126" s="52"/>
      <c r="AT126" s="16" t="s">
        <v>162</v>
      </c>
      <c r="AU126" s="16" t="s">
        <v>82</v>
      </c>
    </row>
    <row r="127" spans="2:47" s="1" customFormat="1" ht="19.2">
      <c r="B127" s="28"/>
      <c r="D127" s="144" t="s">
        <v>428</v>
      </c>
      <c r="F127" s="176" t="s">
        <v>877</v>
      </c>
      <c r="L127" s="28"/>
      <c r="M127" s="146"/>
      <c r="T127" s="52"/>
      <c r="AT127" s="16" t="s">
        <v>428</v>
      </c>
      <c r="AU127" s="16" t="s">
        <v>82</v>
      </c>
    </row>
    <row r="128" spans="2:51" s="12" customFormat="1" ht="12">
      <c r="B128" s="147"/>
      <c r="D128" s="144" t="s">
        <v>183</v>
      </c>
      <c r="E128" s="148" t="s">
        <v>1</v>
      </c>
      <c r="F128" s="149" t="s">
        <v>1166</v>
      </c>
      <c r="H128" s="150">
        <v>729.721</v>
      </c>
      <c r="L128" s="147"/>
      <c r="M128" s="151"/>
      <c r="T128" s="152"/>
      <c r="AT128" s="148" t="s">
        <v>183</v>
      </c>
      <c r="AU128" s="148" t="s">
        <v>82</v>
      </c>
      <c r="AV128" s="12" t="s">
        <v>82</v>
      </c>
      <c r="AW128" s="12" t="s">
        <v>29</v>
      </c>
      <c r="AX128" s="12" t="s">
        <v>73</v>
      </c>
      <c r="AY128" s="148" t="s">
        <v>153</v>
      </c>
    </row>
    <row r="129" spans="2:51" s="12" customFormat="1" ht="12">
      <c r="B129" s="147"/>
      <c r="D129" s="144" t="s">
        <v>183</v>
      </c>
      <c r="E129" s="148" t="s">
        <v>1</v>
      </c>
      <c r="F129" s="149" t="s">
        <v>1124</v>
      </c>
      <c r="H129" s="150">
        <v>393.5</v>
      </c>
      <c r="L129" s="147"/>
      <c r="M129" s="151"/>
      <c r="T129" s="152"/>
      <c r="AT129" s="148" t="s">
        <v>183</v>
      </c>
      <c r="AU129" s="148" t="s">
        <v>82</v>
      </c>
      <c r="AV129" s="12" t="s">
        <v>82</v>
      </c>
      <c r="AW129" s="12" t="s">
        <v>29</v>
      </c>
      <c r="AX129" s="12" t="s">
        <v>73</v>
      </c>
      <c r="AY129" s="148" t="s">
        <v>153</v>
      </c>
    </row>
    <row r="130" spans="2:51" s="12" customFormat="1" ht="12">
      <c r="B130" s="147"/>
      <c r="D130" s="144" t="s">
        <v>183</v>
      </c>
      <c r="E130" s="148" t="s">
        <v>1</v>
      </c>
      <c r="F130" s="149" t="s">
        <v>878</v>
      </c>
      <c r="H130" s="150">
        <v>924.424</v>
      </c>
      <c r="L130" s="147"/>
      <c r="M130" s="151"/>
      <c r="T130" s="152"/>
      <c r="AT130" s="148" t="s">
        <v>183</v>
      </c>
      <c r="AU130" s="148" t="s">
        <v>82</v>
      </c>
      <c r="AV130" s="12" t="s">
        <v>82</v>
      </c>
      <c r="AW130" s="12" t="s">
        <v>29</v>
      </c>
      <c r="AX130" s="12" t="s">
        <v>73</v>
      </c>
      <c r="AY130" s="148" t="s">
        <v>153</v>
      </c>
    </row>
    <row r="131" spans="2:51" s="12" customFormat="1" ht="12">
      <c r="B131" s="147"/>
      <c r="D131" s="144" t="s">
        <v>183</v>
      </c>
      <c r="E131" s="148" t="s">
        <v>1</v>
      </c>
      <c r="F131" s="149" t="s">
        <v>879</v>
      </c>
      <c r="H131" s="150">
        <v>60</v>
      </c>
      <c r="L131" s="147"/>
      <c r="M131" s="151"/>
      <c r="T131" s="152"/>
      <c r="AT131" s="148" t="s">
        <v>183</v>
      </c>
      <c r="AU131" s="148" t="s">
        <v>82</v>
      </c>
      <c r="AV131" s="12" t="s">
        <v>82</v>
      </c>
      <c r="AW131" s="12" t="s">
        <v>29</v>
      </c>
      <c r="AX131" s="12" t="s">
        <v>73</v>
      </c>
      <c r="AY131" s="148" t="s">
        <v>153</v>
      </c>
    </row>
    <row r="132" spans="2:51" s="12" customFormat="1" ht="12">
      <c r="B132" s="147"/>
      <c r="D132" s="144" t="s">
        <v>183</v>
      </c>
      <c r="E132" s="148" t="s">
        <v>1</v>
      </c>
      <c r="F132" s="149" t="s">
        <v>880</v>
      </c>
      <c r="H132" s="150">
        <v>54</v>
      </c>
      <c r="L132" s="147"/>
      <c r="M132" s="151"/>
      <c r="T132" s="152"/>
      <c r="AT132" s="148" t="s">
        <v>183</v>
      </c>
      <c r="AU132" s="148" t="s">
        <v>82</v>
      </c>
      <c r="AV132" s="12" t="s">
        <v>82</v>
      </c>
      <c r="AW132" s="12" t="s">
        <v>29</v>
      </c>
      <c r="AX132" s="12" t="s">
        <v>73</v>
      </c>
      <c r="AY132" s="148" t="s">
        <v>153</v>
      </c>
    </row>
    <row r="133" spans="2:51" s="13" customFormat="1" ht="12">
      <c r="B133" s="153"/>
      <c r="D133" s="144" t="s">
        <v>183</v>
      </c>
      <c r="E133" s="154" t="s">
        <v>1</v>
      </c>
      <c r="F133" s="155" t="s">
        <v>184</v>
      </c>
      <c r="H133" s="156">
        <v>2161.645</v>
      </c>
      <c r="L133" s="153"/>
      <c r="M133" s="177"/>
      <c r="N133" s="178"/>
      <c r="O133" s="178"/>
      <c r="P133" s="178"/>
      <c r="Q133" s="178"/>
      <c r="R133" s="178"/>
      <c r="S133" s="178"/>
      <c r="T133" s="179"/>
      <c r="AT133" s="154" t="s">
        <v>183</v>
      </c>
      <c r="AU133" s="154" t="s">
        <v>82</v>
      </c>
      <c r="AV133" s="13" t="s">
        <v>160</v>
      </c>
      <c r="AW133" s="13" t="s">
        <v>29</v>
      </c>
      <c r="AX133" s="13" t="s">
        <v>80</v>
      </c>
      <c r="AY133" s="154" t="s">
        <v>153</v>
      </c>
    </row>
    <row r="134" spans="2:51" s="13" customFormat="1" ht="34.2">
      <c r="B134" s="153"/>
      <c r="C134" s="132">
        <v>2</v>
      </c>
      <c r="D134" s="132" t="s">
        <v>155</v>
      </c>
      <c r="E134" s="133" t="s">
        <v>317</v>
      </c>
      <c r="F134" s="134" t="s">
        <v>318</v>
      </c>
      <c r="G134" s="135" t="s">
        <v>305</v>
      </c>
      <c r="H134" s="136">
        <v>104</v>
      </c>
      <c r="I134" s="137"/>
      <c r="J134" s="137">
        <f>ROUND(I134*H134,2)</f>
        <v>0</v>
      </c>
      <c r="K134" s="134" t="s">
        <v>159</v>
      </c>
      <c r="L134" s="153"/>
      <c r="AT134" s="154"/>
      <c r="AU134" s="154"/>
      <c r="AY134" s="154"/>
    </row>
    <row r="135" spans="2:51" s="13" customFormat="1" ht="28.8">
      <c r="B135" s="153"/>
      <c r="C135" s="1"/>
      <c r="D135" s="144" t="s">
        <v>162</v>
      </c>
      <c r="E135" s="1"/>
      <c r="F135" s="145" t="s">
        <v>318</v>
      </c>
      <c r="G135" s="1"/>
      <c r="H135" s="1"/>
      <c r="I135" s="1"/>
      <c r="J135" s="1"/>
      <c r="K135" s="1"/>
      <c r="L135" s="153"/>
      <c r="AT135" s="154"/>
      <c r="AU135" s="154"/>
      <c r="AY135" s="154"/>
    </row>
    <row r="136" spans="2:51" s="13" customFormat="1" ht="12">
      <c r="B136" s="153"/>
      <c r="C136" s="12"/>
      <c r="D136" s="144" t="s">
        <v>183</v>
      </c>
      <c r="E136" s="148" t="s">
        <v>1</v>
      </c>
      <c r="F136" s="149">
        <v>104</v>
      </c>
      <c r="G136" s="12"/>
      <c r="H136" s="150">
        <v>104</v>
      </c>
      <c r="I136" s="12"/>
      <c r="J136" s="12"/>
      <c r="K136" s="12"/>
      <c r="L136" s="153"/>
      <c r="AT136" s="154"/>
      <c r="AU136" s="154"/>
      <c r="AY136" s="154"/>
    </row>
    <row r="137" spans="2:51" s="13" customFormat="1" ht="12">
      <c r="B137" s="153"/>
      <c r="D137" s="144"/>
      <c r="E137" s="154"/>
      <c r="F137" s="155"/>
      <c r="H137" s="156"/>
      <c r="L137" s="153"/>
      <c r="AT137" s="154"/>
      <c r="AU137" s="154"/>
      <c r="AY137" s="154"/>
    </row>
    <row r="138" spans="2:12" s="1" customFormat="1" ht="6.9" customHeight="1"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28"/>
    </row>
  </sheetData>
  <autoFilter ref="C121:K133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44"/>
  <sheetViews>
    <sheetView showGridLines="0" workbookViewId="0" topLeftCell="A121">
      <selection activeCell="I127" sqref="I127:I14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22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6" t="s">
        <v>112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ht="24.9" customHeight="1">
      <c r="B4" s="19"/>
      <c r="D4" s="20" t="s">
        <v>121</v>
      </c>
      <c r="L4" s="19"/>
      <c r="M4" s="89" t="s">
        <v>10</v>
      </c>
      <c r="AT4" s="16" t="s">
        <v>3</v>
      </c>
    </row>
    <row r="5" spans="2:12" ht="6.9" customHeight="1">
      <c r="B5" s="19"/>
      <c r="L5" s="19"/>
    </row>
    <row r="6" spans="2:12" ht="12" customHeight="1">
      <c r="B6" s="19"/>
      <c r="D6" s="25" t="s">
        <v>14</v>
      </c>
      <c r="L6" s="19"/>
    </row>
    <row r="7" spans="2:12" ht="16.5" customHeight="1">
      <c r="B7" s="19"/>
      <c r="E7" s="236" t="str">
        <f>'Rekapitulace stavby'!K6</f>
        <v>Zajištění bezpečnosti v Zámecké ul.</v>
      </c>
      <c r="F7" s="237"/>
      <c r="G7" s="237"/>
      <c r="H7" s="237"/>
      <c r="L7" s="19"/>
    </row>
    <row r="8" spans="2:12" ht="12" customHeight="1">
      <c r="B8" s="19"/>
      <c r="D8" s="25" t="s">
        <v>122</v>
      </c>
      <c r="L8" s="19"/>
    </row>
    <row r="9" spans="2:12" s="1" customFormat="1" ht="16.5" customHeight="1">
      <c r="B9" s="28"/>
      <c r="E9" s="236" t="s">
        <v>872</v>
      </c>
      <c r="F9" s="235"/>
      <c r="G9" s="235"/>
      <c r="H9" s="235"/>
      <c r="L9" s="28"/>
    </row>
    <row r="10" spans="2:12" s="1" customFormat="1" ht="12" customHeight="1">
      <c r="B10" s="28"/>
      <c r="D10" s="25" t="s">
        <v>124</v>
      </c>
      <c r="L10" s="28"/>
    </row>
    <row r="11" spans="2:12" s="1" customFormat="1" ht="16.5" customHeight="1">
      <c r="B11" s="28"/>
      <c r="E11" s="198" t="s">
        <v>881</v>
      </c>
      <c r="F11" s="235"/>
      <c r="G11" s="235"/>
      <c r="H11" s="235"/>
      <c r="L11" s="28"/>
    </row>
    <row r="12" spans="2:12" s="1" customFormat="1" ht="12">
      <c r="B12" s="28"/>
      <c r="L12" s="28"/>
    </row>
    <row r="13" spans="2:12" s="1" customFormat="1" ht="12" customHeight="1">
      <c r="B13" s="28"/>
      <c r="D13" s="25" t="s">
        <v>16</v>
      </c>
      <c r="F13" s="23" t="s">
        <v>1</v>
      </c>
      <c r="I13" s="25" t="s">
        <v>17</v>
      </c>
      <c r="J13" s="23" t="s">
        <v>1</v>
      </c>
      <c r="L13" s="28"/>
    </row>
    <row r="14" spans="2:12" s="1" customFormat="1" ht="12" customHeight="1">
      <c r="B14" s="28"/>
      <c r="D14" s="25" t="s">
        <v>18</v>
      </c>
      <c r="F14" s="23" t="s">
        <v>19</v>
      </c>
      <c r="I14" s="25" t="s">
        <v>20</v>
      </c>
      <c r="J14" s="48" t="str">
        <f>'Rekapitulace stavby'!AN8</f>
        <v>27. 2. 2023</v>
      </c>
      <c r="L14" s="28"/>
    </row>
    <row r="15" spans="2:12" s="1" customFormat="1" ht="10.8" customHeight="1">
      <c r="B15" s="28"/>
      <c r="L15" s="28"/>
    </row>
    <row r="16" spans="2:12" s="1" customFormat="1" ht="12" customHeight="1">
      <c r="B16" s="28"/>
      <c r="D16" s="25" t="s">
        <v>22</v>
      </c>
      <c r="I16" s="25" t="s">
        <v>23</v>
      </c>
      <c r="J16" s="23" t="s">
        <v>1</v>
      </c>
      <c r="L16" s="28"/>
    </row>
    <row r="17" spans="2:12" s="1" customFormat="1" ht="18" customHeight="1">
      <c r="B17" s="28"/>
      <c r="E17" s="23" t="s">
        <v>24</v>
      </c>
      <c r="I17" s="25" t="s">
        <v>25</v>
      </c>
      <c r="J17" s="23" t="s">
        <v>1</v>
      </c>
      <c r="L17" s="28"/>
    </row>
    <row r="18" spans="2:12" s="1" customFormat="1" ht="6.9" customHeight="1">
      <c r="B18" s="28"/>
      <c r="L18" s="28"/>
    </row>
    <row r="19" spans="2:12" s="1" customFormat="1" ht="12" customHeight="1">
      <c r="B19" s="28"/>
      <c r="D19" s="25" t="s">
        <v>26</v>
      </c>
      <c r="I19" s="25" t="s">
        <v>23</v>
      </c>
      <c r="J19" s="23" t="str">
        <f>'Rekapitulace stavby'!AN13</f>
        <v/>
      </c>
      <c r="L19" s="28"/>
    </row>
    <row r="20" spans="2:12" s="1" customFormat="1" ht="18" customHeight="1">
      <c r="B20" s="28"/>
      <c r="E20" s="208" t="str">
        <f>'Rekapitulace stavby'!E14</f>
        <v xml:space="preserve"> </v>
      </c>
      <c r="F20" s="208"/>
      <c r="G20" s="208"/>
      <c r="H20" s="208"/>
      <c r="I20" s="25" t="s">
        <v>25</v>
      </c>
      <c r="J20" s="23" t="str">
        <f>'Rekapitulace stavby'!AN14</f>
        <v/>
      </c>
      <c r="L20" s="28"/>
    </row>
    <row r="21" spans="2:12" s="1" customFormat="1" ht="6.9" customHeight="1">
      <c r="B21" s="28"/>
      <c r="L21" s="28"/>
    </row>
    <row r="22" spans="2:12" s="1" customFormat="1" ht="12" customHeight="1">
      <c r="B22" s="28"/>
      <c r="D22" s="25" t="s">
        <v>28</v>
      </c>
      <c r="I22" s="25" t="s">
        <v>23</v>
      </c>
      <c r="J22" s="23" t="str">
        <f>IF('Rekapitulace stavby'!AN16="","",'Rekapitulace stavby'!AN16)</f>
        <v/>
      </c>
      <c r="L22" s="28"/>
    </row>
    <row r="23" spans="2:12" s="1" customFormat="1" ht="18" customHeight="1">
      <c r="B23" s="28"/>
      <c r="E23" s="23" t="str">
        <f>IF('Rekapitulace stavby'!E17="","",'Rekapitulace stavby'!E17)</f>
        <v xml:space="preserve"> </v>
      </c>
      <c r="I23" s="25" t="s">
        <v>25</v>
      </c>
      <c r="J23" s="23" t="str">
        <f>IF('Rekapitulace stavby'!AN17="","",'Rekapitulace stavby'!AN17)</f>
        <v/>
      </c>
      <c r="L23" s="28"/>
    </row>
    <row r="24" spans="2:12" s="1" customFormat="1" ht="6.9" customHeight="1">
      <c r="B24" s="28"/>
      <c r="L24" s="28"/>
    </row>
    <row r="25" spans="2:12" s="1" customFormat="1" ht="12" customHeight="1">
      <c r="B25" s="28"/>
      <c r="D25" s="25" t="s">
        <v>30</v>
      </c>
      <c r="I25" s="25" t="s">
        <v>23</v>
      </c>
      <c r="J25" s="23" t="s">
        <v>1</v>
      </c>
      <c r="L25" s="28"/>
    </row>
    <row r="26" spans="2:12" s="1" customFormat="1" ht="18" customHeight="1">
      <c r="B26" s="28"/>
      <c r="E26" s="23" t="s">
        <v>31</v>
      </c>
      <c r="I26" s="25" t="s">
        <v>25</v>
      </c>
      <c r="J26" s="23" t="s">
        <v>1</v>
      </c>
      <c r="L26" s="28"/>
    </row>
    <row r="27" spans="2:12" s="1" customFormat="1" ht="6.9" customHeight="1">
      <c r="B27" s="28"/>
      <c r="L27" s="28"/>
    </row>
    <row r="28" spans="2:12" s="1" customFormat="1" ht="12" customHeight="1">
      <c r="B28" s="28"/>
      <c r="D28" s="25" t="s">
        <v>32</v>
      </c>
      <c r="L28" s="28"/>
    </row>
    <row r="29" spans="2:12" s="7" customFormat="1" ht="16.5" customHeight="1">
      <c r="B29" s="90"/>
      <c r="E29" s="211" t="s">
        <v>1</v>
      </c>
      <c r="F29" s="211"/>
      <c r="G29" s="211"/>
      <c r="H29" s="211"/>
      <c r="L29" s="90"/>
    </row>
    <row r="30" spans="2:12" s="1" customFormat="1" ht="6.9" customHeight="1">
      <c r="B30" s="28"/>
      <c r="L30" s="28"/>
    </row>
    <row r="31" spans="2:12" s="1" customFormat="1" ht="6.9" customHeight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25.35" customHeight="1">
      <c r="B32" s="28"/>
      <c r="D32" s="91" t="s">
        <v>33</v>
      </c>
      <c r="J32" s="62">
        <f>ROUND(J124,2)</f>
        <v>0</v>
      </c>
      <c r="L32" s="28"/>
    </row>
    <row r="33" spans="2:12" s="1" customFormat="1" ht="6.9" customHeight="1">
      <c r="B33" s="28"/>
      <c r="D33" s="49"/>
      <c r="E33" s="49"/>
      <c r="F33" s="49"/>
      <c r="G33" s="49"/>
      <c r="H33" s="49"/>
      <c r="I33" s="49"/>
      <c r="J33" s="49"/>
      <c r="K33" s="49"/>
      <c r="L33" s="28"/>
    </row>
    <row r="34" spans="2:12" s="1" customFormat="1" ht="14.4" customHeight="1">
      <c r="B34" s="28"/>
      <c r="F34" s="31" t="s">
        <v>35</v>
      </c>
      <c r="I34" s="31" t="s">
        <v>34</v>
      </c>
      <c r="J34" s="31" t="s">
        <v>36</v>
      </c>
      <c r="L34" s="28"/>
    </row>
    <row r="35" spans="2:12" s="1" customFormat="1" ht="14.4" customHeight="1">
      <c r="B35" s="28"/>
      <c r="D35" s="51" t="s">
        <v>37</v>
      </c>
      <c r="E35" s="25" t="s">
        <v>38</v>
      </c>
      <c r="F35" s="82">
        <f>ROUND((SUM(BE124:BE143)),2)</f>
        <v>0</v>
      </c>
      <c r="I35" s="92">
        <v>0.21</v>
      </c>
      <c r="J35" s="82">
        <f>ROUND(((SUM(BE124:BE143))*I35),2)</f>
        <v>0</v>
      </c>
      <c r="L35" s="28"/>
    </row>
    <row r="36" spans="2:12" s="1" customFormat="1" ht="14.4" customHeight="1">
      <c r="B36" s="28"/>
      <c r="E36" s="25" t="s">
        <v>39</v>
      </c>
      <c r="F36" s="82">
        <f>ROUND((SUM(BF124:BF143)),2)</f>
        <v>0</v>
      </c>
      <c r="I36" s="92">
        <v>0.15</v>
      </c>
      <c r="J36" s="82">
        <f>ROUND(((SUM(BF124:BF143))*I36),2)</f>
        <v>0</v>
      </c>
      <c r="L36" s="28"/>
    </row>
    <row r="37" spans="2:12" s="1" customFormat="1" ht="14.4" customHeight="1" hidden="1">
      <c r="B37" s="28"/>
      <c r="E37" s="25" t="s">
        <v>40</v>
      </c>
      <c r="F37" s="82">
        <f>ROUND((SUM(BG124:BG143)),2)</f>
        <v>0</v>
      </c>
      <c r="I37" s="92">
        <v>0.21</v>
      </c>
      <c r="J37" s="82">
        <f>0</f>
        <v>0</v>
      </c>
      <c r="L37" s="28"/>
    </row>
    <row r="38" spans="2:12" s="1" customFormat="1" ht="14.4" customHeight="1" hidden="1">
      <c r="B38" s="28"/>
      <c r="E38" s="25" t="s">
        <v>41</v>
      </c>
      <c r="F38" s="82">
        <f>ROUND((SUM(BH124:BH143)),2)</f>
        <v>0</v>
      </c>
      <c r="I38" s="92">
        <v>0.15</v>
      </c>
      <c r="J38" s="82">
        <f>0</f>
        <v>0</v>
      </c>
      <c r="L38" s="28"/>
    </row>
    <row r="39" spans="2:12" s="1" customFormat="1" ht="14.4" customHeight="1" hidden="1">
      <c r="B39" s="28"/>
      <c r="E39" s="25" t="s">
        <v>42</v>
      </c>
      <c r="F39" s="82">
        <f>ROUND((SUM(BI124:BI143)),2)</f>
        <v>0</v>
      </c>
      <c r="I39" s="92">
        <v>0</v>
      </c>
      <c r="J39" s="82">
        <f>0</f>
        <v>0</v>
      </c>
      <c r="L39" s="28"/>
    </row>
    <row r="40" spans="2:12" s="1" customFormat="1" ht="6.9" customHeight="1">
      <c r="B40" s="28"/>
      <c r="L40" s="28"/>
    </row>
    <row r="41" spans="2:12" s="1" customFormat="1" ht="25.35" customHeight="1">
      <c r="B41" s="28"/>
      <c r="C41" s="93"/>
      <c r="D41" s="94" t="s">
        <v>43</v>
      </c>
      <c r="E41" s="53"/>
      <c r="F41" s="53"/>
      <c r="G41" s="95" t="s">
        <v>44</v>
      </c>
      <c r="H41" s="96" t="s">
        <v>45</v>
      </c>
      <c r="I41" s="53"/>
      <c r="J41" s="97">
        <f>SUM(J32:J39)</f>
        <v>0</v>
      </c>
      <c r="K41" s="98"/>
      <c r="L41" s="28"/>
    </row>
    <row r="42" spans="2:12" s="1" customFormat="1" ht="14.4" customHeight="1">
      <c r="B42" s="28"/>
      <c r="L42" s="28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28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2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3.2">
      <c r="B61" s="28"/>
      <c r="D61" s="39" t="s">
        <v>48</v>
      </c>
      <c r="E61" s="30"/>
      <c r="F61" s="99" t="s">
        <v>49</v>
      </c>
      <c r="G61" s="39" t="s">
        <v>48</v>
      </c>
      <c r="H61" s="30"/>
      <c r="I61" s="30"/>
      <c r="J61" s="100" t="s">
        <v>49</v>
      </c>
      <c r="K61" s="30"/>
      <c r="L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3.2">
      <c r="B65" s="28"/>
      <c r="D65" s="37" t="s">
        <v>50</v>
      </c>
      <c r="E65" s="38"/>
      <c r="F65" s="38"/>
      <c r="G65" s="37" t="s">
        <v>51</v>
      </c>
      <c r="H65" s="38"/>
      <c r="I65" s="38"/>
      <c r="J65" s="38"/>
      <c r="K65" s="38"/>
      <c r="L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3.2">
      <c r="B76" s="28"/>
      <c r="D76" s="39" t="s">
        <v>48</v>
      </c>
      <c r="E76" s="30"/>
      <c r="F76" s="99" t="s">
        <v>49</v>
      </c>
      <c r="G76" s="39" t="s">
        <v>48</v>
      </c>
      <c r="H76" s="30"/>
      <c r="I76" s="30"/>
      <c r="J76" s="100" t="s">
        <v>49</v>
      </c>
      <c r="K76" s="30"/>
      <c r="L76" s="28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81" spans="2:12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" customHeight="1">
      <c r="B82" s="28"/>
      <c r="C82" s="20" t="s">
        <v>126</v>
      </c>
      <c r="L82" s="28"/>
    </row>
    <row r="83" spans="2:12" s="1" customFormat="1" ht="6.9" customHeight="1">
      <c r="B83" s="28"/>
      <c r="L83" s="28"/>
    </row>
    <row r="84" spans="2:12" s="1" customFormat="1" ht="12" customHeight="1">
      <c r="B84" s="28"/>
      <c r="C84" s="25" t="s">
        <v>14</v>
      </c>
      <c r="L84" s="28"/>
    </row>
    <row r="85" spans="2:12" s="1" customFormat="1" ht="16.5" customHeight="1">
      <c r="B85" s="28"/>
      <c r="E85" s="236" t="str">
        <f>E7</f>
        <v>Zajištění bezpečnosti v Zámecké ul.</v>
      </c>
      <c r="F85" s="237"/>
      <c r="G85" s="237"/>
      <c r="H85" s="237"/>
      <c r="L85" s="28"/>
    </row>
    <row r="86" spans="2:12" ht="12" customHeight="1">
      <c r="B86" s="19"/>
      <c r="C86" s="25" t="s">
        <v>122</v>
      </c>
      <c r="L86" s="19"/>
    </row>
    <row r="87" spans="2:12" s="1" customFormat="1" ht="16.5" customHeight="1">
      <c r="B87" s="28"/>
      <c r="E87" s="236" t="s">
        <v>872</v>
      </c>
      <c r="F87" s="235"/>
      <c r="G87" s="235"/>
      <c r="H87" s="235"/>
      <c r="L87" s="28"/>
    </row>
    <row r="88" spans="2:12" s="1" customFormat="1" ht="12" customHeight="1">
      <c r="B88" s="28"/>
      <c r="C88" s="25" t="s">
        <v>124</v>
      </c>
      <c r="L88" s="28"/>
    </row>
    <row r="89" spans="2:12" s="1" customFormat="1" ht="16.5" customHeight="1">
      <c r="B89" s="28"/>
      <c r="E89" s="198" t="str">
        <f>E11</f>
        <v>C02 - VRN</v>
      </c>
      <c r="F89" s="235"/>
      <c r="G89" s="235"/>
      <c r="H89" s="235"/>
      <c r="L89" s="28"/>
    </row>
    <row r="90" spans="2:12" s="1" customFormat="1" ht="6.9" customHeight="1">
      <c r="B90" s="28"/>
      <c r="L90" s="28"/>
    </row>
    <row r="91" spans="2:12" s="1" customFormat="1" ht="12" customHeight="1">
      <c r="B91" s="28"/>
      <c r="C91" s="25" t="s">
        <v>18</v>
      </c>
      <c r="F91" s="23" t="str">
        <f>F14</f>
        <v>Šluknov</v>
      </c>
      <c r="I91" s="25" t="s">
        <v>20</v>
      </c>
      <c r="J91" s="48" t="str">
        <f>IF(J14="","",J14)</f>
        <v>27. 2. 2023</v>
      </c>
      <c r="L91" s="28"/>
    </row>
    <row r="92" spans="2:12" s="1" customFormat="1" ht="6.9" customHeight="1">
      <c r="B92" s="28"/>
      <c r="L92" s="28"/>
    </row>
    <row r="93" spans="2:12" s="1" customFormat="1" ht="15.15" customHeight="1">
      <c r="B93" s="28"/>
      <c r="C93" s="25" t="s">
        <v>22</v>
      </c>
      <c r="F93" s="23" t="str">
        <f>E17</f>
        <v>Město Šluknov</v>
      </c>
      <c r="I93" s="25" t="s">
        <v>28</v>
      </c>
      <c r="J93" s="26" t="str">
        <f>E23</f>
        <v xml:space="preserve"> </v>
      </c>
      <c r="L93" s="28"/>
    </row>
    <row r="94" spans="2:12" s="1" customFormat="1" ht="15.15" customHeight="1">
      <c r="B94" s="28"/>
      <c r="C94" s="25" t="s">
        <v>26</v>
      </c>
      <c r="F94" s="23" t="str">
        <f>IF(E20="","",E20)</f>
        <v xml:space="preserve"> </v>
      </c>
      <c r="I94" s="25" t="s">
        <v>30</v>
      </c>
      <c r="J94" s="26" t="str">
        <f>E26</f>
        <v>J. Nešněra</v>
      </c>
      <c r="L94" s="28"/>
    </row>
    <row r="95" spans="2:12" s="1" customFormat="1" ht="10.35" customHeight="1">
      <c r="B95" s="28"/>
      <c r="L95" s="28"/>
    </row>
    <row r="96" spans="2:12" s="1" customFormat="1" ht="29.25" customHeight="1">
      <c r="B96" s="28"/>
      <c r="C96" s="101" t="s">
        <v>127</v>
      </c>
      <c r="D96" s="93"/>
      <c r="E96" s="93"/>
      <c r="F96" s="93"/>
      <c r="G96" s="93"/>
      <c r="H96" s="93"/>
      <c r="I96" s="93"/>
      <c r="J96" s="102" t="s">
        <v>128</v>
      </c>
      <c r="K96" s="93"/>
      <c r="L96" s="28"/>
    </row>
    <row r="97" spans="2:12" s="1" customFormat="1" ht="10.35" customHeight="1">
      <c r="B97" s="28"/>
      <c r="L97" s="28"/>
    </row>
    <row r="98" spans="2:47" s="1" customFormat="1" ht="22.8" customHeight="1">
      <c r="B98" s="28"/>
      <c r="C98" s="103" t="s">
        <v>129</v>
      </c>
      <c r="J98" s="62">
        <f>J124</f>
        <v>0</v>
      </c>
      <c r="L98" s="28"/>
      <c r="AU98" s="16" t="s">
        <v>130</v>
      </c>
    </row>
    <row r="99" spans="2:12" s="8" customFormat="1" ht="24.9" customHeight="1">
      <c r="B99" s="104"/>
      <c r="D99" s="105" t="s">
        <v>775</v>
      </c>
      <c r="E99" s="106"/>
      <c r="F99" s="106"/>
      <c r="G99" s="106"/>
      <c r="H99" s="106"/>
      <c r="I99" s="106"/>
      <c r="J99" s="107">
        <f>J125</f>
        <v>0</v>
      </c>
      <c r="L99" s="104"/>
    </row>
    <row r="100" spans="2:12" s="9" customFormat="1" ht="19.95" customHeight="1">
      <c r="B100" s="108"/>
      <c r="D100" s="109" t="s">
        <v>776</v>
      </c>
      <c r="E100" s="110"/>
      <c r="F100" s="110"/>
      <c r="G100" s="110"/>
      <c r="H100" s="110"/>
      <c r="I100" s="110"/>
      <c r="J100" s="111">
        <f>J126</f>
        <v>0</v>
      </c>
      <c r="L100" s="108"/>
    </row>
    <row r="101" spans="2:12" s="9" customFormat="1" ht="19.95" customHeight="1">
      <c r="B101" s="108"/>
      <c r="D101" s="109" t="s">
        <v>882</v>
      </c>
      <c r="E101" s="110"/>
      <c r="F101" s="110"/>
      <c r="G101" s="110"/>
      <c r="H101" s="110"/>
      <c r="I101" s="110"/>
      <c r="J101" s="111">
        <f>J132</f>
        <v>0</v>
      </c>
      <c r="L101" s="108"/>
    </row>
    <row r="102" spans="2:12" s="9" customFormat="1" ht="19.95" customHeight="1">
      <c r="B102" s="108"/>
      <c r="D102" s="109" t="s">
        <v>883</v>
      </c>
      <c r="E102" s="110"/>
      <c r="F102" s="110"/>
      <c r="G102" s="110"/>
      <c r="H102" s="110"/>
      <c r="I102" s="110"/>
      <c r="J102" s="111">
        <f>J141</f>
        <v>0</v>
      </c>
      <c r="L102" s="108"/>
    </row>
    <row r="103" spans="2:12" s="1" customFormat="1" ht="21.75" customHeight="1">
      <c r="B103" s="28"/>
      <c r="L103" s="28"/>
    </row>
    <row r="104" spans="2:12" s="1" customFormat="1" ht="6.9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8"/>
    </row>
    <row r="108" spans="2:12" s="1" customFormat="1" ht="6.9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8"/>
    </row>
    <row r="109" spans="2:12" s="1" customFormat="1" ht="24.9" customHeight="1">
      <c r="B109" s="28"/>
      <c r="C109" s="20" t="s">
        <v>138</v>
      </c>
      <c r="L109" s="28"/>
    </row>
    <row r="110" spans="2:12" s="1" customFormat="1" ht="6.9" customHeight="1">
      <c r="B110" s="28"/>
      <c r="L110" s="28"/>
    </row>
    <row r="111" spans="2:12" s="1" customFormat="1" ht="12" customHeight="1">
      <c r="B111" s="28"/>
      <c r="C111" s="25" t="s">
        <v>14</v>
      </c>
      <c r="L111" s="28"/>
    </row>
    <row r="112" spans="2:12" s="1" customFormat="1" ht="16.5" customHeight="1">
      <c r="B112" s="28"/>
      <c r="E112" s="236" t="str">
        <f>E7</f>
        <v>Zajištění bezpečnosti v Zámecké ul.</v>
      </c>
      <c r="F112" s="237"/>
      <c r="G112" s="237"/>
      <c r="H112" s="237"/>
      <c r="L112" s="28"/>
    </row>
    <row r="113" spans="2:12" ht="12" customHeight="1">
      <c r="B113" s="19"/>
      <c r="C113" s="25" t="s">
        <v>122</v>
      </c>
      <c r="L113" s="19"/>
    </row>
    <row r="114" spans="2:12" s="1" customFormat="1" ht="16.5" customHeight="1">
      <c r="B114" s="28"/>
      <c r="E114" s="236" t="s">
        <v>872</v>
      </c>
      <c r="F114" s="235"/>
      <c r="G114" s="235"/>
      <c r="H114" s="235"/>
      <c r="L114" s="28"/>
    </row>
    <row r="115" spans="2:12" s="1" customFormat="1" ht="12" customHeight="1">
      <c r="B115" s="28"/>
      <c r="C115" s="25" t="s">
        <v>124</v>
      </c>
      <c r="L115" s="28"/>
    </row>
    <row r="116" spans="2:12" s="1" customFormat="1" ht="16.5" customHeight="1">
      <c r="B116" s="28"/>
      <c r="E116" s="198" t="str">
        <f>E11</f>
        <v>C02 - VRN</v>
      </c>
      <c r="F116" s="235"/>
      <c r="G116" s="235"/>
      <c r="H116" s="235"/>
      <c r="L116" s="28"/>
    </row>
    <row r="117" spans="2:12" s="1" customFormat="1" ht="6.9" customHeight="1">
      <c r="B117" s="28"/>
      <c r="L117" s="28"/>
    </row>
    <row r="118" spans="2:12" s="1" customFormat="1" ht="12" customHeight="1">
      <c r="B118" s="28"/>
      <c r="C118" s="25" t="s">
        <v>18</v>
      </c>
      <c r="F118" s="23" t="str">
        <f>F14</f>
        <v>Šluknov</v>
      </c>
      <c r="I118" s="25" t="s">
        <v>20</v>
      </c>
      <c r="J118" s="48" t="str">
        <f>IF(J14="","",J14)</f>
        <v>27. 2. 2023</v>
      </c>
      <c r="L118" s="28"/>
    </row>
    <row r="119" spans="2:12" s="1" customFormat="1" ht="6.9" customHeight="1">
      <c r="B119" s="28"/>
      <c r="L119" s="28"/>
    </row>
    <row r="120" spans="2:12" s="1" customFormat="1" ht="15.15" customHeight="1">
      <c r="B120" s="28"/>
      <c r="C120" s="25" t="s">
        <v>22</v>
      </c>
      <c r="F120" s="23" t="str">
        <f>E17</f>
        <v>Město Šluknov</v>
      </c>
      <c r="I120" s="25" t="s">
        <v>28</v>
      </c>
      <c r="J120" s="26" t="str">
        <f>E23</f>
        <v xml:space="preserve"> </v>
      </c>
      <c r="L120" s="28"/>
    </row>
    <row r="121" spans="2:12" s="1" customFormat="1" ht="15.15" customHeight="1">
      <c r="B121" s="28"/>
      <c r="C121" s="25" t="s">
        <v>26</v>
      </c>
      <c r="F121" s="23" t="str">
        <f>IF(E20="","",E20)</f>
        <v xml:space="preserve"> </v>
      </c>
      <c r="I121" s="25" t="s">
        <v>30</v>
      </c>
      <c r="J121" s="26" t="str">
        <f>E26</f>
        <v>J. Nešněra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12"/>
      <c r="C123" s="113" t="s">
        <v>139</v>
      </c>
      <c r="D123" s="114" t="s">
        <v>58</v>
      </c>
      <c r="E123" s="114" t="s">
        <v>54</v>
      </c>
      <c r="F123" s="114" t="s">
        <v>55</v>
      </c>
      <c r="G123" s="114" t="s">
        <v>140</v>
      </c>
      <c r="H123" s="114" t="s">
        <v>141</v>
      </c>
      <c r="I123" s="114" t="s">
        <v>142</v>
      </c>
      <c r="J123" s="114" t="s">
        <v>128</v>
      </c>
      <c r="K123" s="115" t="s">
        <v>143</v>
      </c>
      <c r="L123" s="112"/>
      <c r="M123" s="55" t="s">
        <v>1</v>
      </c>
      <c r="N123" s="56" t="s">
        <v>37</v>
      </c>
      <c r="O123" s="56" t="s">
        <v>144</v>
      </c>
      <c r="P123" s="56" t="s">
        <v>145</v>
      </c>
      <c r="Q123" s="56" t="s">
        <v>146</v>
      </c>
      <c r="R123" s="56" t="s">
        <v>147</v>
      </c>
      <c r="S123" s="56" t="s">
        <v>148</v>
      </c>
      <c r="T123" s="57" t="s">
        <v>149</v>
      </c>
    </row>
    <row r="124" spans="2:63" s="1" customFormat="1" ht="22.8" customHeight="1">
      <c r="B124" s="28"/>
      <c r="C124" s="60" t="s">
        <v>150</v>
      </c>
      <c r="J124" s="116">
        <f>BK124</f>
        <v>0</v>
      </c>
      <c r="L124" s="28"/>
      <c r="M124" s="58"/>
      <c r="N124" s="49"/>
      <c r="O124" s="49"/>
      <c r="P124" s="117">
        <f>P125</f>
        <v>0</v>
      </c>
      <c r="Q124" s="49"/>
      <c r="R124" s="117">
        <f>R125</f>
        <v>0</v>
      </c>
      <c r="S124" s="49"/>
      <c r="T124" s="118">
        <f>T125</f>
        <v>0</v>
      </c>
      <c r="AT124" s="16" t="s">
        <v>72</v>
      </c>
      <c r="AU124" s="16" t="s">
        <v>130</v>
      </c>
      <c r="BK124" s="119">
        <f>BK125</f>
        <v>0</v>
      </c>
    </row>
    <row r="125" spans="2:63" s="11" customFormat="1" ht="25.95" customHeight="1">
      <c r="B125" s="120"/>
      <c r="D125" s="121" t="s">
        <v>72</v>
      </c>
      <c r="E125" s="122" t="s">
        <v>98</v>
      </c>
      <c r="F125" s="122" t="s">
        <v>778</v>
      </c>
      <c r="J125" s="123">
        <f>BK125</f>
        <v>0</v>
      </c>
      <c r="L125" s="120"/>
      <c r="M125" s="124"/>
      <c r="P125" s="125">
        <f>P126+P132+P141</f>
        <v>0</v>
      </c>
      <c r="R125" s="125">
        <f>R126+R132+R141</f>
        <v>0</v>
      </c>
      <c r="T125" s="126">
        <f>T126+T132+T141</f>
        <v>0</v>
      </c>
      <c r="AR125" s="121" t="s">
        <v>173</v>
      </c>
      <c r="AT125" s="127" t="s">
        <v>72</v>
      </c>
      <c r="AU125" s="127" t="s">
        <v>73</v>
      </c>
      <c r="AY125" s="121" t="s">
        <v>153</v>
      </c>
      <c r="BK125" s="128">
        <f>BK126+BK132+BK141</f>
        <v>0</v>
      </c>
    </row>
    <row r="126" spans="2:63" s="11" customFormat="1" ht="22.8" customHeight="1">
      <c r="B126" s="120"/>
      <c r="D126" s="121" t="s">
        <v>72</v>
      </c>
      <c r="E126" s="129" t="s">
        <v>779</v>
      </c>
      <c r="F126" s="129" t="s">
        <v>780</v>
      </c>
      <c r="J126" s="130">
        <f>BK126</f>
        <v>0</v>
      </c>
      <c r="L126" s="120"/>
      <c r="M126" s="124"/>
      <c r="P126" s="125">
        <f>SUM(P127:P131)</f>
        <v>0</v>
      </c>
      <c r="R126" s="125">
        <f>SUM(R127:R131)</f>
        <v>0</v>
      </c>
      <c r="T126" s="126">
        <f>SUM(T127:T131)</f>
        <v>0</v>
      </c>
      <c r="AR126" s="121" t="s">
        <v>173</v>
      </c>
      <c r="AT126" s="127" t="s">
        <v>72</v>
      </c>
      <c r="AU126" s="127" t="s">
        <v>80</v>
      </c>
      <c r="AY126" s="121" t="s">
        <v>153</v>
      </c>
      <c r="BK126" s="128">
        <f>SUM(BK127:BK131)</f>
        <v>0</v>
      </c>
    </row>
    <row r="127" spans="2:65" s="1" customFormat="1" ht="16.5" customHeight="1">
      <c r="B127" s="131"/>
      <c r="C127" s="132" t="s">
        <v>80</v>
      </c>
      <c r="D127" s="132" t="s">
        <v>155</v>
      </c>
      <c r="E127" s="133" t="s">
        <v>884</v>
      </c>
      <c r="F127" s="134" t="s">
        <v>885</v>
      </c>
      <c r="G127" s="135" t="s">
        <v>783</v>
      </c>
      <c r="H127" s="136">
        <v>1</v>
      </c>
      <c r="I127" s="137"/>
      <c r="J127" s="137">
        <f>ROUND(I127*H127,2)</f>
        <v>0</v>
      </c>
      <c r="K127" s="134" t="s">
        <v>159</v>
      </c>
      <c r="L127" s="28"/>
      <c r="M127" s="138" t="s">
        <v>1</v>
      </c>
      <c r="N127" s="139" t="s">
        <v>38</v>
      </c>
      <c r="O127" s="140">
        <v>0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784</v>
      </c>
      <c r="AT127" s="142" t="s">
        <v>155</v>
      </c>
      <c r="AU127" s="142" t="s">
        <v>82</v>
      </c>
      <c r="AY127" s="16" t="s">
        <v>153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80</v>
      </c>
      <c r="BK127" s="143">
        <f>ROUND(I127*H127,2)</f>
        <v>0</v>
      </c>
      <c r="BL127" s="16" t="s">
        <v>784</v>
      </c>
      <c r="BM127" s="142" t="s">
        <v>886</v>
      </c>
    </row>
    <row r="128" spans="2:47" s="1" customFormat="1" ht="12">
      <c r="B128" s="28"/>
      <c r="D128" s="144" t="s">
        <v>162</v>
      </c>
      <c r="F128" s="145" t="s">
        <v>885</v>
      </c>
      <c r="L128" s="28"/>
      <c r="M128" s="146"/>
      <c r="T128" s="52"/>
      <c r="AT128" s="16" t="s">
        <v>162</v>
      </c>
      <c r="AU128" s="16" t="s">
        <v>82</v>
      </c>
    </row>
    <row r="129" spans="2:47" s="1" customFormat="1" ht="19.2">
      <c r="B129" s="28"/>
      <c r="D129" s="144" t="s">
        <v>428</v>
      </c>
      <c r="F129" s="176" t="s">
        <v>887</v>
      </c>
      <c r="L129" s="28"/>
      <c r="M129" s="146"/>
      <c r="T129" s="52"/>
      <c r="AT129" s="16" t="s">
        <v>428</v>
      </c>
      <c r="AU129" s="16" t="s">
        <v>82</v>
      </c>
    </row>
    <row r="130" spans="2:65" s="1" customFormat="1" ht="24.15" customHeight="1">
      <c r="B130" s="131"/>
      <c r="C130" s="132" t="s">
        <v>82</v>
      </c>
      <c r="D130" s="132" t="s">
        <v>155</v>
      </c>
      <c r="E130" s="133" t="s">
        <v>888</v>
      </c>
      <c r="F130" s="134" t="s">
        <v>889</v>
      </c>
      <c r="G130" s="135" t="s">
        <v>890</v>
      </c>
      <c r="H130" s="136">
        <v>1</v>
      </c>
      <c r="I130" s="137"/>
      <c r="J130" s="137">
        <f>ROUND(I130*H130,2)</f>
        <v>0</v>
      </c>
      <c r="K130" s="134" t="s">
        <v>159</v>
      </c>
      <c r="L130" s="28"/>
      <c r="M130" s="138" t="s">
        <v>1</v>
      </c>
      <c r="N130" s="139" t="s">
        <v>38</v>
      </c>
      <c r="O130" s="140">
        <v>0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784</v>
      </c>
      <c r="AT130" s="142" t="s">
        <v>155</v>
      </c>
      <c r="AU130" s="142" t="s">
        <v>82</v>
      </c>
      <c r="AY130" s="16" t="s">
        <v>153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80</v>
      </c>
      <c r="BK130" s="143">
        <f>ROUND(I130*H130,2)</f>
        <v>0</v>
      </c>
      <c r="BL130" s="16" t="s">
        <v>784</v>
      </c>
      <c r="BM130" s="142" t="s">
        <v>891</v>
      </c>
    </row>
    <row r="131" spans="2:47" s="1" customFormat="1" ht="12">
      <c r="B131" s="28"/>
      <c r="D131" s="144" t="s">
        <v>162</v>
      </c>
      <c r="F131" s="145" t="s">
        <v>889</v>
      </c>
      <c r="L131" s="28"/>
      <c r="M131" s="146"/>
      <c r="T131" s="52"/>
      <c r="AT131" s="16" t="s">
        <v>162</v>
      </c>
      <c r="AU131" s="16" t="s">
        <v>82</v>
      </c>
    </row>
    <row r="132" spans="2:63" s="11" customFormat="1" ht="22.8" customHeight="1">
      <c r="B132" s="120"/>
      <c r="D132" s="121" t="s">
        <v>72</v>
      </c>
      <c r="E132" s="129" t="s">
        <v>892</v>
      </c>
      <c r="F132" s="129" t="s">
        <v>893</v>
      </c>
      <c r="J132" s="130">
        <f>BK132</f>
        <v>0</v>
      </c>
      <c r="L132" s="120"/>
      <c r="M132" s="124"/>
      <c r="P132" s="125">
        <f>SUM(P133:P140)</f>
        <v>0</v>
      </c>
      <c r="R132" s="125">
        <f>SUM(R133:R140)</f>
        <v>0</v>
      </c>
      <c r="T132" s="126">
        <f>SUM(T133:T140)</f>
        <v>0</v>
      </c>
      <c r="AR132" s="121" t="s">
        <v>173</v>
      </c>
      <c r="AT132" s="127" t="s">
        <v>72</v>
      </c>
      <c r="AU132" s="127" t="s">
        <v>80</v>
      </c>
      <c r="AY132" s="121" t="s">
        <v>153</v>
      </c>
      <c r="BK132" s="128">
        <f>SUM(BK133:BK140)</f>
        <v>0</v>
      </c>
    </row>
    <row r="133" spans="2:65" s="1" customFormat="1" ht="16.5" customHeight="1">
      <c r="B133" s="131"/>
      <c r="C133" s="132" t="s">
        <v>166</v>
      </c>
      <c r="D133" s="132" t="s">
        <v>155</v>
      </c>
      <c r="E133" s="133" t="s">
        <v>894</v>
      </c>
      <c r="F133" s="134" t="s">
        <v>895</v>
      </c>
      <c r="G133" s="135" t="s">
        <v>783</v>
      </c>
      <c r="H133" s="136">
        <v>1</v>
      </c>
      <c r="I133" s="137"/>
      <c r="J133" s="137">
        <f>ROUND(I133*H133,2)</f>
        <v>0</v>
      </c>
      <c r="K133" s="134" t="s">
        <v>159</v>
      </c>
      <c r="L133" s="28"/>
      <c r="M133" s="138" t="s">
        <v>1</v>
      </c>
      <c r="N133" s="139" t="s">
        <v>38</v>
      </c>
      <c r="O133" s="140">
        <v>0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784</v>
      </c>
      <c r="AT133" s="142" t="s">
        <v>155</v>
      </c>
      <c r="AU133" s="142" t="s">
        <v>82</v>
      </c>
      <c r="AY133" s="16" t="s">
        <v>153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80</v>
      </c>
      <c r="BK133" s="143">
        <f>ROUND(I133*H133,2)</f>
        <v>0</v>
      </c>
      <c r="BL133" s="16" t="s">
        <v>784</v>
      </c>
      <c r="BM133" s="142" t="s">
        <v>896</v>
      </c>
    </row>
    <row r="134" spans="2:47" s="1" customFormat="1" ht="12">
      <c r="B134" s="28"/>
      <c r="D134" s="144" t="s">
        <v>162</v>
      </c>
      <c r="F134" s="145" t="s">
        <v>895</v>
      </c>
      <c r="L134" s="28"/>
      <c r="M134" s="146"/>
      <c r="T134" s="52"/>
      <c r="AT134" s="16" t="s">
        <v>162</v>
      </c>
      <c r="AU134" s="16" t="s">
        <v>82</v>
      </c>
    </row>
    <row r="135" spans="2:65" s="1" customFormat="1" ht="16.5" customHeight="1">
      <c r="B135" s="131"/>
      <c r="C135" s="132" t="s">
        <v>160</v>
      </c>
      <c r="D135" s="132" t="s">
        <v>155</v>
      </c>
      <c r="E135" s="133" t="s">
        <v>897</v>
      </c>
      <c r="F135" s="134" t="s">
        <v>898</v>
      </c>
      <c r="G135" s="135" t="s">
        <v>783</v>
      </c>
      <c r="H135" s="136">
        <v>1</v>
      </c>
      <c r="I135" s="137"/>
      <c r="J135" s="137">
        <f>ROUND(I135*H135,2)</f>
        <v>0</v>
      </c>
      <c r="K135" s="134" t="s">
        <v>159</v>
      </c>
      <c r="L135" s="28"/>
      <c r="M135" s="138" t="s">
        <v>1</v>
      </c>
      <c r="N135" s="139" t="s">
        <v>38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784</v>
      </c>
      <c r="AT135" s="142" t="s">
        <v>155</v>
      </c>
      <c r="AU135" s="142" t="s">
        <v>82</v>
      </c>
      <c r="AY135" s="16" t="s">
        <v>153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6" t="s">
        <v>80</v>
      </c>
      <c r="BK135" s="143">
        <f>ROUND(I135*H135,2)</f>
        <v>0</v>
      </c>
      <c r="BL135" s="16" t="s">
        <v>784</v>
      </c>
      <c r="BM135" s="142" t="s">
        <v>899</v>
      </c>
    </row>
    <row r="136" spans="2:47" s="1" customFormat="1" ht="12">
      <c r="B136" s="28"/>
      <c r="D136" s="144" t="s">
        <v>162</v>
      </c>
      <c r="F136" s="145" t="s">
        <v>898</v>
      </c>
      <c r="L136" s="28"/>
      <c r="M136" s="146"/>
      <c r="T136" s="52"/>
      <c r="AT136" s="16" t="s">
        <v>162</v>
      </c>
      <c r="AU136" s="16" t="s">
        <v>82</v>
      </c>
    </row>
    <row r="137" spans="2:65" s="1" customFormat="1" ht="16.5" customHeight="1">
      <c r="B137" s="131"/>
      <c r="C137" s="132" t="s">
        <v>173</v>
      </c>
      <c r="D137" s="132" t="s">
        <v>155</v>
      </c>
      <c r="E137" s="133" t="s">
        <v>900</v>
      </c>
      <c r="F137" s="134" t="s">
        <v>901</v>
      </c>
      <c r="G137" s="135" t="s">
        <v>783</v>
      </c>
      <c r="H137" s="136">
        <v>1</v>
      </c>
      <c r="I137" s="137"/>
      <c r="J137" s="137">
        <f>ROUND(I137*H137,2)</f>
        <v>0</v>
      </c>
      <c r="K137" s="134" t="s">
        <v>159</v>
      </c>
      <c r="L137" s="28"/>
      <c r="M137" s="138" t="s">
        <v>1</v>
      </c>
      <c r="N137" s="139" t="s">
        <v>38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784</v>
      </c>
      <c r="AT137" s="142" t="s">
        <v>155</v>
      </c>
      <c r="AU137" s="142" t="s">
        <v>82</v>
      </c>
      <c r="AY137" s="16" t="s">
        <v>153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6" t="s">
        <v>80</v>
      </c>
      <c r="BK137" s="143">
        <f>ROUND(I137*H137,2)</f>
        <v>0</v>
      </c>
      <c r="BL137" s="16" t="s">
        <v>784</v>
      </c>
      <c r="BM137" s="142" t="s">
        <v>902</v>
      </c>
    </row>
    <row r="138" spans="2:47" s="1" customFormat="1" ht="12">
      <c r="B138" s="28"/>
      <c r="D138" s="144" t="s">
        <v>162</v>
      </c>
      <c r="F138" s="145" t="s">
        <v>901</v>
      </c>
      <c r="L138" s="28"/>
      <c r="M138" s="146"/>
      <c r="T138" s="52"/>
      <c r="AT138" s="16" t="s">
        <v>162</v>
      </c>
      <c r="AU138" s="16" t="s">
        <v>82</v>
      </c>
    </row>
    <row r="139" spans="2:65" s="1" customFormat="1" ht="16.5" customHeight="1">
      <c r="B139" s="131"/>
      <c r="C139" s="132" t="s">
        <v>178</v>
      </c>
      <c r="D139" s="132" t="s">
        <v>155</v>
      </c>
      <c r="E139" s="133" t="s">
        <v>903</v>
      </c>
      <c r="F139" s="134" t="s">
        <v>904</v>
      </c>
      <c r="G139" s="135" t="s">
        <v>783</v>
      </c>
      <c r="H139" s="136">
        <v>1</v>
      </c>
      <c r="I139" s="137"/>
      <c r="J139" s="137">
        <f>ROUND(I139*H139,2)</f>
        <v>0</v>
      </c>
      <c r="K139" s="134" t="s">
        <v>159</v>
      </c>
      <c r="L139" s="28"/>
      <c r="M139" s="138" t="s">
        <v>1</v>
      </c>
      <c r="N139" s="139" t="s">
        <v>38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784</v>
      </c>
      <c r="AT139" s="142" t="s">
        <v>155</v>
      </c>
      <c r="AU139" s="142" t="s">
        <v>82</v>
      </c>
      <c r="AY139" s="16" t="s">
        <v>153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80</v>
      </c>
      <c r="BK139" s="143">
        <f>ROUND(I139*H139,2)</f>
        <v>0</v>
      </c>
      <c r="BL139" s="16" t="s">
        <v>784</v>
      </c>
      <c r="BM139" s="142" t="s">
        <v>905</v>
      </c>
    </row>
    <row r="140" spans="2:47" s="1" customFormat="1" ht="12">
      <c r="B140" s="28"/>
      <c r="D140" s="144" t="s">
        <v>162</v>
      </c>
      <c r="F140" s="145" t="s">
        <v>904</v>
      </c>
      <c r="L140" s="28"/>
      <c r="M140" s="146"/>
      <c r="T140" s="52"/>
      <c r="AT140" s="16" t="s">
        <v>162</v>
      </c>
      <c r="AU140" s="16" t="s">
        <v>82</v>
      </c>
    </row>
    <row r="141" spans="2:63" s="11" customFormat="1" ht="22.8" customHeight="1">
      <c r="B141" s="120"/>
      <c r="D141" s="121" t="s">
        <v>72</v>
      </c>
      <c r="E141" s="129" t="s">
        <v>906</v>
      </c>
      <c r="F141" s="129" t="s">
        <v>907</v>
      </c>
      <c r="J141" s="130">
        <f>BK141</f>
        <v>0</v>
      </c>
      <c r="L141" s="120"/>
      <c r="M141" s="124"/>
      <c r="P141" s="125">
        <f>SUM(P142:P143)</f>
        <v>0</v>
      </c>
      <c r="R141" s="125">
        <f>SUM(R142:R143)</f>
        <v>0</v>
      </c>
      <c r="T141" s="126">
        <f>SUM(T142:T143)</f>
        <v>0</v>
      </c>
      <c r="AR141" s="121" t="s">
        <v>173</v>
      </c>
      <c r="AT141" s="127" t="s">
        <v>72</v>
      </c>
      <c r="AU141" s="127" t="s">
        <v>80</v>
      </c>
      <c r="AY141" s="121" t="s">
        <v>153</v>
      </c>
      <c r="BK141" s="128">
        <f>SUM(BK142:BK143)</f>
        <v>0</v>
      </c>
    </row>
    <row r="142" spans="2:65" s="1" customFormat="1" ht="21.75" customHeight="1">
      <c r="B142" s="131"/>
      <c r="C142" s="132" t="s">
        <v>185</v>
      </c>
      <c r="D142" s="132" t="s">
        <v>155</v>
      </c>
      <c r="E142" s="133" t="s">
        <v>908</v>
      </c>
      <c r="F142" s="134" t="s">
        <v>909</v>
      </c>
      <c r="G142" s="135" t="s">
        <v>783</v>
      </c>
      <c r="H142" s="136">
        <v>1</v>
      </c>
      <c r="I142" s="137"/>
      <c r="J142" s="137">
        <f>ROUND(I142*H142,2)</f>
        <v>0</v>
      </c>
      <c r="K142" s="134" t="s">
        <v>159</v>
      </c>
      <c r="L142" s="28"/>
      <c r="M142" s="138" t="s">
        <v>1</v>
      </c>
      <c r="N142" s="139" t="s">
        <v>38</v>
      </c>
      <c r="O142" s="140">
        <v>0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784</v>
      </c>
      <c r="AT142" s="142" t="s">
        <v>155</v>
      </c>
      <c r="AU142" s="142" t="s">
        <v>82</v>
      </c>
      <c r="AY142" s="16" t="s">
        <v>153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80</v>
      </c>
      <c r="BK142" s="143">
        <f>ROUND(I142*H142,2)</f>
        <v>0</v>
      </c>
      <c r="BL142" s="16" t="s">
        <v>784</v>
      </c>
      <c r="BM142" s="142" t="s">
        <v>910</v>
      </c>
    </row>
    <row r="143" spans="2:47" s="1" customFormat="1" ht="12">
      <c r="B143" s="28"/>
      <c r="D143" s="144" t="s">
        <v>162</v>
      </c>
      <c r="F143" s="145" t="s">
        <v>909</v>
      </c>
      <c r="L143" s="28"/>
      <c r="M143" s="173"/>
      <c r="N143" s="174"/>
      <c r="O143" s="174"/>
      <c r="P143" s="174"/>
      <c r="Q143" s="174"/>
      <c r="R143" s="174"/>
      <c r="S143" s="174"/>
      <c r="T143" s="175"/>
      <c r="AT143" s="16" t="s">
        <v>162</v>
      </c>
      <c r="AU143" s="16" t="s">
        <v>82</v>
      </c>
    </row>
    <row r="144" spans="2:12" s="1" customFormat="1" ht="6.9" customHeight="1">
      <c r="B144" s="40"/>
      <c r="C144" s="41"/>
      <c r="D144" s="41"/>
      <c r="E144" s="41"/>
      <c r="F144" s="41"/>
      <c r="G144" s="41"/>
      <c r="H144" s="41"/>
      <c r="I144" s="41"/>
      <c r="J144" s="41"/>
      <c r="K144" s="41"/>
      <c r="L144" s="28"/>
    </row>
  </sheetData>
  <autoFilter ref="C123:K143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Mgr. Martin Chroust</cp:lastModifiedBy>
  <dcterms:created xsi:type="dcterms:W3CDTF">2023-03-15T06:23:53Z</dcterms:created>
  <dcterms:modified xsi:type="dcterms:W3CDTF">2024-04-08T05:57:33Z</dcterms:modified>
  <cp:category/>
  <cp:version/>
  <cp:contentType/>
  <cp:contentStatus/>
</cp:coreProperties>
</file>