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28" yWindow="65428" windowWidth="23256" windowHeight="12576" activeTab="0"/>
  </bookViews>
  <sheets>
    <sheet name="Rekapitulace stavby" sheetId="1" r:id="rId1"/>
    <sheet name="SO 0 - Vedlejší a ostatní..." sheetId="2" r:id="rId2"/>
    <sheet name="SO 1 - Chodník, úsek 00,0..." sheetId="3" r:id="rId3"/>
    <sheet name="SO 2 - Chodník, úsek 200,..." sheetId="4" r:id="rId4"/>
    <sheet name="SO 1 - Chodník, úsek 00,0..._01" sheetId="5" r:id="rId5"/>
    <sheet name="SO 2 - Chodník, úsek 200,..._01" sheetId="6" r:id="rId6"/>
    <sheet name="SO 0 - Vedlejší a ostatní..._01" sheetId="7" r:id="rId7"/>
    <sheet name="SO 1 - Chodník, úsek 00,0..._02" sheetId="8" r:id="rId8"/>
    <sheet name="SO 2 - Chodník, úsek 200,..._02" sheetId="9" r:id="rId9"/>
    <sheet name="Pokyny pro vyplnění" sheetId="10" r:id="rId10"/>
  </sheets>
  <definedNames>
    <definedName name="_xlnm._FilterDatabase" localSheetId="1" hidden="1">'SO 0 - Vedlejší a ostatní...'!$C$87:$K$94</definedName>
    <definedName name="_xlnm._FilterDatabase" localSheetId="6" hidden="1">'SO 0 - Vedlejší a ostatní..._01'!$C$89:$K$103</definedName>
    <definedName name="_xlnm._FilterDatabase" localSheetId="2" hidden="1">'SO 1 - Chodník, úsek 00,0...'!$C$91:$K$230</definedName>
    <definedName name="_xlnm._FilterDatabase" localSheetId="4" hidden="1">'SO 1 - Chodník, úsek 00,0..._01'!$C$90:$K$130</definedName>
    <definedName name="_xlnm._FilterDatabase" localSheetId="7" hidden="1">'SO 1 - Chodník, úsek 00,0..._02'!$C$87:$K$108</definedName>
    <definedName name="_xlnm._FilterDatabase" localSheetId="3" hidden="1">'SO 2 - Chodník, úsek 200,...'!$C$92:$K$267</definedName>
    <definedName name="_xlnm._FilterDatabase" localSheetId="5" hidden="1">'SO 2 - Chodník, úsek 200,..._01'!$C$90:$K$140</definedName>
    <definedName name="_xlnm._FilterDatabase" localSheetId="8" hidden="1">'SO 2 - Chodník, úsek 200,..._02'!$C$87:$K$108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">'SO 0 - Vedlejší a ostatní...'!$C$4:$J$41,'SO 0 - Vedlejší a ostatní...'!$C$47:$J$67,'SO 0 - Vedlejší a ostatní...'!$C$73:$K$94</definedName>
    <definedName name="_xlnm.Print_Area" localSheetId="6">'SO 0 - Vedlejší a ostatní..._01'!$C$4:$J$41,'SO 0 - Vedlejší a ostatní..._01'!$C$47:$J$69,'SO 0 - Vedlejší a ostatní..._01'!$C$75:$K$103</definedName>
    <definedName name="_xlnm.Print_Area" localSheetId="2">'SO 1 - Chodník, úsek 00,0...'!$C$4:$J$41,'SO 1 - Chodník, úsek 00,0...'!$C$47:$J$71,'SO 1 - Chodník, úsek 00,0...'!$C$77:$K$230</definedName>
    <definedName name="_xlnm.Print_Area" localSheetId="4">'SO 1 - Chodník, úsek 00,0..._01'!$C$4:$J$41,'SO 1 - Chodník, úsek 00,0..._01'!$C$47:$J$70,'SO 1 - Chodník, úsek 00,0..._01'!$C$76:$K$130</definedName>
    <definedName name="_xlnm.Print_Area" localSheetId="7">'SO 1 - Chodník, úsek 00,0..._02'!$C$4:$J$41,'SO 1 - Chodník, úsek 00,0..._02'!$C$47:$J$67,'SO 1 - Chodník, úsek 00,0..._02'!$C$73:$K$108</definedName>
    <definedName name="_xlnm.Print_Area" localSheetId="3">'SO 2 - Chodník, úsek 200,...'!$C$4:$J$41,'SO 2 - Chodník, úsek 200,...'!$C$47:$J$72,'SO 2 - Chodník, úsek 200,...'!$C$78:$K$267</definedName>
    <definedName name="_xlnm.Print_Area" localSheetId="5">'SO 2 - Chodník, úsek 200,..._01'!$C$4:$J$41,'SO 2 - Chodník, úsek 200,..._01'!$C$47:$J$70,'SO 2 - Chodník, úsek 200,..._01'!$C$76:$K$140</definedName>
    <definedName name="_xlnm.Print_Area" localSheetId="8">'SO 2 - Chodník, úsek 200,..._02'!$C$4:$J$41,'SO 2 - Chodník, úsek 200,..._02'!$C$47:$J$67,'SO 2 - Chodník, úsek 200,..._02'!$C$73:$K$108</definedName>
    <definedName name="_xlnm.Print_Titles" localSheetId="0">'Rekapitulace stavby'!$52:$52</definedName>
    <definedName name="_xlnm.Print_Titles" localSheetId="1">'SO 0 - Vedlejší a ostatní...'!$87:$87</definedName>
    <definedName name="_xlnm.Print_Titles" localSheetId="6">'SO 0 - Vedlejší a ostatní..._01'!$89:$89</definedName>
  </definedNames>
  <calcPr calcId="181029"/>
</workbook>
</file>

<file path=xl/sharedStrings.xml><?xml version="1.0" encoding="utf-8"?>
<sst xmlns="http://schemas.openxmlformats.org/spreadsheetml/2006/main" count="5879" uniqueCount="999">
  <si>
    <t>Export Komplet</t>
  </si>
  <si>
    <t>VZ</t>
  </si>
  <si>
    <t>2.0</t>
  </si>
  <si>
    <t/>
  </si>
  <si>
    <t>False</t>
  </si>
  <si>
    <t>{de2c39d8-ebde-453b-a2d6-ace2697e633a}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</si>
  <si>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</si>
  <si>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</si>
  <si>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</si>
  <si>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</si>
  <si>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</si>
  <si>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</si>
  <si>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</si>
  <si>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</si>
  <si>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2017695-03/2023-DOT</t>
  </si>
  <si>
    <t>Stavba:</t>
  </si>
  <si>
    <t>Chodník - Dr. Milady Horákové, Šluknov - II.etapa</t>
  </si>
  <si>
    <t>KSO:</t>
  </si>
  <si>
    <t>CC-CZ:</t>
  </si>
  <si>
    <t>Místo:</t>
  </si>
  <si>
    <t>k.ú. Šluknov</t>
  </si>
  <si>
    <t>Datum:</t>
  </si>
  <si>
    <t>13. 3. 2023</t>
  </si>
  <si>
    <t>Zadavatel:</t>
  </si>
  <si>
    <t>IČ:</t>
  </si>
  <si>
    <t>Město Šluknov</t>
  </si>
  <si>
    <t>DIČ:</t>
  </si>
  <si>
    <t>Zhotovitel:</t>
  </si>
  <si>
    <t>Bude vybrán</t>
  </si>
  <si>
    <t>Projektant:</t>
  </si>
  <si>
    <t>ProProjekt, s.r.o.</t>
  </si>
  <si>
    <t>True</t>
  </si>
  <si>
    <t>Zpracovatel:</t>
  </si>
  <si>
    <t>Martin Rousek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</si>
  <si>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</si>
  <si>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</si>
  <si>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</si>
  <si>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</si>
  <si>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</si>
  <si>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</si>
  <si>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</si>
  <si>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</si>
  <si>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</si>
  <si>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</si>
  <si>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</si>
  <si>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</si>
  <si>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</si>
  <si>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</si>
  <si>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</si>
  <si>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</si>
  <si>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</si>
  <si>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</si>
  <si>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</si>
  <si>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</si>
  <si>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</si>
  <si>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</si>
  <si>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</si>
  <si>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</si>
  <si>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</si>
  <si>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</si>
  <si>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</si>
  <si>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</si>
  <si>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</si>
  <si>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</si>
  <si>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</si>
  <si>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</si>
  <si>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</si>
  <si>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</si>
  <si>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</si>
  <si>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</si>
  <si>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</si>
  <si>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</si>
  <si>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</si>
  <si>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</si>
  <si>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</si>
  <si>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Přímé výdaje</t>
  </si>
  <si>
    <t>STA</t>
  </si>
  <si>
    <t>1</t>
  </si>
  <si>
    <t>{1f4d6139-c0b8-4f35-8b4a-8d8e2212617f}</t>
  </si>
  <si>
    <t>2</t>
  </si>
  <si>
    <t>/</t>
  </si>
  <si>
    <t>SO 0</t>
  </si>
  <si>
    <t>Vedlejší a ostatní náklady</t>
  </si>
  <si>
    <t>Soupis</t>
  </si>
  <si>
    <t>{98d0b416-11d4-42c1-9070-7cf548cd3d5d}</t>
  </si>
  <si>
    <t>SO 1</t>
  </si>
  <si>
    <t>Chodník, úsek 00,00-200,00 M</t>
  </si>
  <si>
    <t>{1d57955a-50ad-4d29-b307-8c9b50d1879d}</t>
  </si>
  <si>
    <t>SO 2</t>
  </si>
  <si>
    <t>Chodník, úsek 200,00-432,72 M</t>
  </si>
  <si>
    <t>{842d0389-c608-44d3-95e4-26808a00fbe3}</t>
  </si>
  <si>
    <t>B</t>
  </si>
  <si>
    <t>Přímé doprovodné výdaje</t>
  </si>
  <si>
    <t>{10f2c58c-bb1c-494b-b46f-e8b8ec80d609}</t>
  </si>
  <si>
    <t>{72f4e790-4b23-4df5-a86e-b5a72249719c}</t>
  </si>
  <si>
    <t>{8b8b17ee-2feb-4ab8-be34-d047b4d81119}</t>
  </si>
  <si>
    <t>C</t>
  </si>
  <si>
    <t>Nepřímé náklady</t>
  </si>
  <si>
    <t>{58ad03df-2f0e-46f2-8281-5fd5c13a1cbc}</t>
  </si>
  <si>
    <t>{b02e32bc-3f6c-4b6e-a1a3-4c1c54fc642a}</t>
  </si>
  <si>
    <t>{d82bd060-c45a-4c54-b6ce-e8cf31b86041}</t>
  </si>
  <si>
    <t>{6e79145d-437d-44ae-8ce4-22973bd9fec4}</t>
  </si>
  <si>
    <t>KRYCÍ LIST SOUPISU PRACÍ</t>
  </si>
  <si>
    <t>Objekt:</t>
  </si>
  <si>
    <t>A - Přímé výdaje</t>
  </si>
  <si>
    <t>Soupis:</t>
  </si>
  <si>
    <t>SO 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</si>
  <si>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</si>
  <si>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</si>
  <si>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</si>
  <si>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</si>
  <si>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</si>
  <si>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</si>
  <si>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</si>
  <si>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</si>
  <si>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</si>
  <si>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</si>
  <si>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</si>
  <si>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</si>
  <si>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</si>
  <si>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</si>
  <si>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</si>
  <si>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</si>
  <si>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</si>
  <si>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</si>
  <si>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</si>
  <si>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</si>
  <si>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</si>
  <si>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</si>
  <si>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</si>
  <si>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</si>
  <si>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</si>
  <si>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</si>
  <si>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</si>
  <si>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</si>
  <si>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 včetně vytyčení inženýrských sití</t>
  </si>
  <si>
    <t>…</t>
  </si>
  <si>
    <t>CS ÚRS 2023 01</t>
  </si>
  <si>
    <t>1024</t>
  </si>
  <si>
    <t>1683944426</t>
  </si>
  <si>
    <t>Online PSC</t>
  </si>
  <si>
    <t>https://podminky.urs.cz/item/CS_URS_2023_01/012002000</t>
  </si>
  <si>
    <t>VRN4</t>
  </si>
  <si>
    <t>Inženýrská činnost</t>
  </si>
  <si>
    <t>043002000.1</t>
  </si>
  <si>
    <t xml:space="preserve">Zkoušky a ostatní měření - zkouška pláně </t>
  </si>
  <si>
    <t>kus</t>
  </si>
  <si>
    <t>-666844777</t>
  </si>
  <si>
    <t>SO 1 - Chodník, úsek 00,00-200,00 M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</si>
  <si>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</si>
  <si>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</si>
  <si>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</si>
  <si>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</si>
  <si>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</si>
  <si>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</si>
  <si>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</si>
  <si>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</si>
  <si>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</si>
  <si>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</si>
  <si>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113107345</t>
  </si>
  <si>
    <t>Odstranění podkladů nebo krytů strojně plochy jednotlivě do 50 m2 s přemístěním hmot na skládku na vzdálenost do 3 m nebo s naložením na dopravní prostředek živičných, o tl. vrstvy přes 200 do 250 mm</t>
  </si>
  <si>
    <t>m2</t>
  </si>
  <si>
    <t>4</t>
  </si>
  <si>
    <t>-1874345058</t>
  </si>
  <si>
    <t>https://podminky.urs.cz/item/CS_URS_2023_01/113107345</t>
  </si>
  <si>
    <t>VV</t>
  </si>
  <si>
    <t>92,1"konstrukce dočasného chodníku z recykl</t>
  </si>
  <si>
    <t>121151203</t>
  </si>
  <si>
    <t>Sejmutí lesní půdy strojně při souvislé ploše do 100 m2, tl. vrstvy přes 150 do 200 mm</t>
  </si>
  <si>
    <t>-248136468</t>
  </si>
  <si>
    <t>https://podminky.urs.cz/item/CS_URS_2023_01/121151203</t>
  </si>
  <si>
    <t>(9,5+9,6+90+18,75)</t>
  </si>
  <si>
    <t>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</si>
  <si>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</si>
  <si>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</si>
  <si>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m3</t>
  </si>
  <si>
    <t>-176355085</t>
  </si>
  <si>
    <t>https://podminky.urs.cz/item/CS_URS_2023_01/162351103</t>
  </si>
  <si>
    <t>127,85*0,15"ornice na deponii</t>
  </si>
  <si>
    <t>113,535"vykopávka- na deponii</t>
  </si>
  <si>
    <t>Součet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</si>
  <si>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</si>
  <si>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</si>
  <si>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712686703</t>
  </si>
  <si>
    <t>https://podminky.urs.cz/item/CS_URS_2023_01/162451106</t>
  </si>
  <si>
    <t>127,85*0,15"ornice - na deponii města nebo místo upotřebení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</si>
  <si>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</si>
  <si>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</si>
  <si>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-1171701337</t>
  </si>
  <si>
    <t>https://podminky.urs.cz/item/CS_URS_2023_01/162751117</t>
  </si>
  <si>
    <t>13,535"vykopaná zemina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</si>
  <si>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</si>
  <si>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</si>
  <si>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</si>
  <si>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258033626</t>
  </si>
  <si>
    <t>https://podminky.urs.cz/item/CS_URS_2023_01/162751119</t>
  </si>
  <si>
    <t>13,535*40 'Přepočtené koeficientem množství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</si>
  <si>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</si>
  <si>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</si>
  <si>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</si>
  <si>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-2059411020</t>
  </si>
  <si>
    <t>https://podminky.urs.cz/item/CS_URS_2023_01/167151101</t>
  </si>
  <si>
    <t>127,85*0,15"ornice</t>
  </si>
  <si>
    <t>8</t>
  </si>
  <si>
    <t>171151112</t>
  </si>
  <si>
    <t>Uložení sypanin do násypů strojně s rozprostřením sypaniny ve vrstvách a s hrubým urovnáním zhutněných z hornin nesoudržných kamenitých</t>
  </si>
  <si>
    <t>22473480</t>
  </si>
  <si>
    <t>https://podminky.urs.cz/item/CS_URS_2023_01/171151112</t>
  </si>
  <si>
    <t>(173,6/100*75)*0,1"dosypání skladby pochozí ploch cca 75%</t>
  </si>
  <si>
    <t>9</t>
  </si>
  <si>
    <t>M</t>
  </si>
  <si>
    <t>58344197</t>
  </si>
  <si>
    <t>štěrkodrť frakce 0/63</t>
  </si>
  <si>
    <t>t</t>
  </si>
  <si>
    <t>-1968006581</t>
  </si>
  <si>
    <t>13,02*2 'Přepočtené koeficientem množství</t>
  </si>
  <si>
    <t>10</t>
  </si>
  <si>
    <t>171251201</t>
  </si>
  <si>
    <t>Uložení sypaniny na skládky nebo meziskládky bez hutnění s upravením uložené sypaniny do předepsaného tvaru</t>
  </si>
  <si>
    <t>-325224359</t>
  </si>
  <si>
    <t>https://podminky.urs.cz/item/CS_URS_2023_01/171251201</t>
  </si>
  <si>
    <t>13,535"výkopek</t>
  </si>
  <si>
    <t>11</t>
  </si>
  <si>
    <t>181351003</t>
  </si>
  <si>
    <t>Rozprostření a urovnání ornice v rovině nebo ve svahu sklonu do 1:5 strojně při souvislé ploše do 100 m2, tl. vrstvy do 200 mm</t>
  </si>
  <si>
    <t>-226021184</t>
  </si>
  <si>
    <t>https://podminky.urs.cz/item/CS_URS_2023_01/181351003</t>
  </si>
  <si>
    <t>12</t>
  </si>
  <si>
    <t>181152302</t>
  </si>
  <si>
    <t>Úprava pláně na stavbách silnic a dálnic strojně v zářezech mimo skalních se zhutněním</t>
  </si>
  <si>
    <t>-1937386878</t>
  </si>
  <si>
    <t>https://podminky.urs.cz/item/CS_URS_2023_01/181152302</t>
  </si>
  <si>
    <t>173,6+30,65</t>
  </si>
  <si>
    <t>Vodorovné konstrukce</t>
  </si>
  <si>
    <t>13</t>
  </si>
  <si>
    <t>451457777</t>
  </si>
  <si>
    <t>Podklad nebo lože pod dlažbu (přídlažbu) v ploše vodorovné nebo ve sklonu do 1:5, tloušťky od 30 do 50 mm z cementové malty</t>
  </si>
  <si>
    <t>1253612369</t>
  </si>
  <si>
    <t>https://podminky.urs.cz/item/CS_URS_2023_01/451457777</t>
  </si>
  <si>
    <t>6,35"pochozí desky pro nevidomé</t>
  </si>
  <si>
    <t>10,4"pojezdové desky pro nevidomé</t>
  </si>
  <si>
    <t>2,95"hladké desky pochozí</t>
  </si>
  <si>
    <t>8,1"hladké desky pojezdové</t>
  </si>
  <si>
    <t>14</t>
  </si>
  <si>
    <t>451459777</t>
  </si>
  <si>
    <t>Podklad nebo lože pod dlažbu (přídlažbu) Příplatek k cenám za každých dalších i započatých 10 mm tloušťky podkladu nebo lože z cementové malty</t>
  </si>
  <si>
    <t>-1917758718</t>
  </si>
  <si>
    <t>https://podminky.urs.cz/item/CS_URS_2023_01/451459777</t>
  </si>
  <si>
    <t>27,8*2 'Přepočtené koeficientem množství</t>
  </si>
  <si>
    <t>Komunikace pozemní</t>
  </si>
  <si>
    <t>564851111</t>
  </si>
  <si>
    <t>Podklad ze štěrkodrti ŠD s rozprostřením a zhutněním plochy přes 100 m2, po zhutnění tl. 150 mm</t>
  </si>
  <si>
    <t>1980771104</t>
  </si>
  <si>
    <t>https://podminky.urs.cz/item/CS_URS_2023_01/564851111</t>
  </si>
  <si>
    <t>87,6+76,7+6,35+2,95"pochozí plochy</t>
  </si>
  <si>
    <t>16</t>
  </si>
  <si>
    <t>564861111</t>
  </si>
  <si>
    <t>Podklad ze štěrkodrti ŠD s rozprostřením a zhutněním plochy přes 100 m2, po zhutnění tl. 200 mm</t>
  </si>
  <si>
    <t>-92443473</t>
  </si>
  <si>
    <t>https://podminky.urs.cz/item/CS_URS_2023_01/564861111</t>
  </si>
  <si>
    <t>12,15+10,4+8,1"pojezdové ploch</t>
  </si>
  <si>
    <t>17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</si>
  <si>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</si>
  <si>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</si>
  <si>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1814949598</t>
  </si>
  <si>
    <t>https://podminky.urs.cz/item/CS_URS_2023_01/591411111</t>
  </si>
  <si>
    <t>19+71"nový chodník</t>
  </si>
  <si>
    <t>-(0,3+0,3*2+0,3*2+0,3*2+0,3)"hl. desky</t>
  </si>
  <si>
    <t>18</t>
  </si>
  <si>
    <t>58381006</t>
  </si>
  <si>
    <t>kostka dlažební mozaika řezaná mramor 4/6</t>
  </si>
  <si>
    <t>-1710358519</t>
  </si>
  <si>
    <t>87,6*1,02 'Přepočtené koeficientem množství</t>
  </si>
  <si>
    <t>19</t>
  </si>
  <si>
    <t>594111113</t>
  </si>
  <si>
    <t>Kladení dlažby z lomového kamene lomařsky upraveného v ploše vodorovné nebo ve sklonu na plocho tl. do 250 mm, bez vyplnění spár, s provedením lože tl. 50 mm z kameniva těženého</t>
  </si>
  <si>
    <t>651283076</t>
  </si>
  <si>
    <t>https://podminky.urs.cz/item/CS_URS_2023_01/594111113</t>
  </si>
  <si>
    <t xml:space="preserve">78"původní chodník - stávající dlažba </t>
  </si>
  <si>
    <t>-(0,3+0,3*2+0,4)"hl. desky</t>
  </si>
  <si>
    <t>20</t>
  </si>
  <si>
    <t>5920000-s1</t>
  </si>
  <si>
    <t>doprava z deponie investora do 2 km stávající velkoformátové kamenné dlažby včetně naložení na dopravní prostředek</t>
  </si>
  <si>
    <t>475800454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</si>
  <si>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</si>
  <si>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</si>
  <si>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529756738</t>
  </si>
  <si>
    <t>https://podminky.urs.cz/item/CS_URS_2023_01/596211110</t>
  </si>
  <si>
    <t>0,7"dopnění reliefní dlažby stávající chodník</t>
  </si>
  <si>
    <t>1,45+1+1,2+2"nový chodník -  reliéf dlažba</t>
  </si>
  <si>
    <t>22</t>
  </si>
  <si>
    <t>5921000-r</t>
  </si>
  <si>
    <t>dlažba pro nevidomé pochozí 200 x 200 mm tl. 30 mm, bílé barvy</t>
  </si>
  <si>
    <t>-298749075</t>
  </si>
  <si>
    <t>P</t>
  </si>
  <si>
    <t>Poznámka k položce:
Povrch dlaždic COMCON® CD je tvořen rastrem 60 x 60 mm a povrchem nepravidelných výstupků tvaru hřebenů s roztečí 30 až 60 mm s maximálními výškovými rozdíly 8 mm a tím zajišťuje jejich jednoznačnou zjistitelnost nevidomým chodcem při použití techniky chůze s dlouhou bílou holí. Vystupující povrchové prvky odpovídají požadavkům technického návodu TN TZÚS 12.03.04.
Technické vlastnosti:
         Pevnost  v  tlaku &gt;80,0 MPa
         Pevnost v tahu za ohybu &gt; 18,0 MPa
         Pevnost v tahu &gt; 12,0 MPa
         Modul pružnosti 15 000 MPa
         Spec. hmotnost 2 200 – 2 240 kg/m3
         Odolnost obrusu podle Böhma cm2 / cm2 pod 0,15
         Součinitel mrazuvzdornosti T150 0,99 – 1,00
         Odolnost posypovým solím neomezená
         Odolnost atmosférickým vlivům neomezená
         Součinitel teplotní roztažnosti 6,16 . 10-5 /°C
         Nasákavost pod 0,05 %
         Protiskluznost R11</t>
  </si>
  <si>
    <t>6,35*1,05 'Přepočtené koeficientem množství</t>
  </si>
  <si>
    <t>23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</si>
  <si>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</si>
  <si>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</si>
  <si>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-372063315</t>
  </si>
  <si>
    <t>https://podminky.urs.cz/item/CS_URS_2023_01/596212210</t>
  </si>
  <si>
    <t>1,8+1,8"reliéfní dlažba - stávající chodník</t>
  </si>
  <si>
    <t>2,2+2,4+2,2"reliéfní dlažba - nový chodník</t>
  </si>
  <si>
    <t>24</t>
  </si>
  <si>
    <t>5920000-r</t>
  </si>
  <si>
    <t>dlažba pro nevidomé pojezdová 200 x 200 mm tl. 60 mm, bílé barvy</t>
  </si>
  <si>
    <t>-1908035597</t>
  </si>
  <si>
    <t>Poznámka k položce:
Povrch dlaždic je tvořen rastrem 100 x 100 mm a povrchem nepravidelných výstupků tvaru hřebenů s roztečí 30 až 60 mm s maximálními výškovými rozdíly 8 mm a tím zajišťuje jejich jednoznačnou zjistitelnost nevidomým chodcem při použití techniky chůze s dlouhou bílou holí. Vystupující povrchové prvky odpovídají požadavkům technického návodu TN TZÚS 12.03.04.
Technické vlastnosti:
         Pevnost  v  tlaku                                  &gt;80,0 MPa
         Pevnost v tahu za ohybu                        &gt; 18,0 MPa
         Pevnost v tahu                                     &gt; 12,0 MPa
         Modul pružnosti                                   15 000 MPa
         Spec. hmotnost                                    2 200 – 2 240 kg/m3
         Odolnost obrusu podle Böhma cm2 / cm2  pod 0,15
         Součinitel mrazuvzdornosti T150            0,99 – 1,00
         Odolnost posypovým solím                     neomezená
         Odolnost atmosférickým vlivům              neomezená
         Součinitel teplotní roztažnosti                6,16 . 10-5 /°C
         Nasákavost                                         pod 0,05 %
         Protiskluznost R11</t>
  </si>
  <si>
    <t>10,4*1,05 'Přepočtené koeficientem množství</t>
  </si>
  <si>
    <t>25</t>
  </si>
  <si>
    <t>596841220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</si>
  <si>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</si>
  <si>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808765603</t>
  </si>
  <si>
    <t>https://podminky.urs.cz/item/CS_URS_2023_01/596841220</t>
  </si>
  <si>
    <t>1,45*2"pojezdová dlažba - stávající chodník</t>
  </si>
  <si>
    <t>1,85+1,8+1,55"pojezdový chodník - nový chodník</t>
  </si>
  <si>
    <t>Mezisoučet</t>
  </si>
  <si>
    <t>0,45+1,25*2"pochozí</t>
  </si>
  <si>
    <t>26</t>
  </si>
  <si>
    <t>5838146-r</t>
  </si>
  <si>
    <t>deska dlažební mat.sk.I/2 trysk.tl 6cm form.do 0,48m2</t>
  </si>
  <si>
    <t>49760182</t>
  </si>
  <si>
    <t>8,1*1,05 'Přepočtené koeficientem množství</t>
  </si>
  <si>
    <t>27</t>
  </si>
  <si>
    <t>58381460</t>
  </si>
  <si>
    <t>deska dlažební mat.sk.I/2 tryskovaná tl 30mm formátovaná do 0,48m2</t>
  </si>
  <si>
    <t>447772374</t>
  </si>
  <si>
    <t>2,95*1,05 'Přepočtené koeficientem množství</t>
  </si>
  <si>
    <t>Ostatní konstrukce a práce, bourání</t>
  </si>
  <si>
    <t>28</t>
  </si>
  <si>
    <t>916241113</t>
  </si>
  <si>
    <t>Osazení obrubníku kamenného se zřízením lože, s vyplněním a zatřením spár cementovou maltou ležatého s boční opěrou z betonu prostého, do lože z betonu prostého</t>
  </si>
  <si>
    <t>m</t>
  </si>
  <si>
    <t>1008280669</t>
  </si>
  <si>
    <t>https://podminky.urs.cz/item/CS_URS_2023_01/916241113</t>
  </si>
  <si>
    <t>18,5+9,8+7,2+2,5+19,9+11+20,3"v místě bez podezdívky</t>
  </si>
  <si>
    <t>14,8+30,8+7,1+11,7"v místě s podezdívkou - nutno ověřit osazení</t>
  </si>
  <si>
    <t>29</t>
  </si>
  <si>
    <t>58380374</t>
  </si>
  <si>
    <t>obrubník kamenný žulový přímý 1000x120x250mm</t>
  </si>
  <si>
    <t>-1579027420</t>
  </si>
  <si>
    <t>153,6*1,05 'Přepočtené koeficientem množství</t>
  </si>
  <si>
    <t>30</t>
  </si>
  <si>
    <t>916241213</t>
  </si>
  <si>
    <t>Osazení obrubníku kamenného se zřízením lože, s vyplněním a zatřením spár cementovou maltou stojatého s boční opěrou z betonu prostého, do lože z betonu prostého</t>
  </si>
  <si>
    <t>-184115766</t>
  </si>
  <si>
    <t>https://podminky.urs.cz/item/CS_URS_2023_01/916241213</t>
  </si>
  <si>
    <t>3,5+3,6+5+5,9"v místě sjezdu - do zahrady</t>
  </si>
  <si>
    <t>31</t>
  </si>
  <si>
    <t>58380004</t>
  </si>
  <si>
    <t>obrubník kamenný žulový přímý 1000x250x200mm</t>
  </si>
  <si>
    <t>-1525061201</t>
  </si>
  <si>
    <t>18*1,05 'Přepočtené koeficientem množství</t>
  </si>
  <si>
    <t>997</t>
  </si>
  <si>
    <t>Přesun sutě</t>
  </si>
  <si>
    <t>32</t>
  </si>
  <si>
    <t>997221551</t>
  </si>
  <si>
    <t>Vodorovná doprava suti bez naložení, ale se složením a s hrubým urovnáním ze sypkých materiálů, na vzdálenost do 1 km</t>
  </si>
  <si>
    <t>911379074</t>
  </si>
  <si>
    <t>https://podminky.urs.cz/item/CS_URS_2023_01/997221551</t>
  </si>
  <si>
    <t>7,018"kamenivo</t>
  </si>
  <si>
    <t>53,602"recyklát</t>
  </si>
  <si>
    <t>33</t>
  </si>
  <si>
    <t>997221559</t>
  </si>
  <si>
    <t>Vodorovná doprava suti bez naložení, ale se složením a s hrubým urovnáním Příplatek k ceně za každý další i započatý 1 km přes 1 km</t>
  </si>
  <si>
    <t>873453772</t>
  </si>
  <si>
    <t>https://podminky.urs.cz/item/CS_URS_2023_01/997221559</t>
  </si>
  <si>
    <t>60,62*49 'Přepočtené koeficientem množství</t>
  </si>
  <si>
    <t>34</t>
  </si>
  <si>
    <t>997221561</t>
  </si>
  <si>
    <t>Vodorovná doprava suti bez naložení, ale se složením a s hrubým urovnáním z kusových materiálů, na vzdálenost do 1 km</t>
  </si>
  <si>
    <t>185161964</t>
  </si>
  <si>
    <t>https://podminky.urs.cz/item/CS_URS_2023_01/997221561</t>
  </si>
  <si>
    <t>10,091"dlažba</t>
  </si>
  <si>
    <t>35</t>
  </si>
  <si>
    <t>997221569</t>
  </si>
  <si>
    <t>652755980</t>
  </si>
  <si>
    <t>https://podminky.urs.cz/item/CS_URS_2023_01/997221569</t>
  </si>
  <si>
    <t>10,091*49 'Přepočtené koeficientem množství</t>
  </si>
  <si>
    <t>36</t>
  </si>
  <si>
    <t>997221611</t>
  </si>
  <si>
    <t>Nakládání na dopravní prostředky pro vodorovnou dopravu suti</t>
  </si>
  <si>
    <t>-591508233</t>
  </si>
  <si>
    <t>https://podminky.urs.cz/item/CS_URS_2023_01/997221611</t>
  </si>
  <si>
    <t>998</t>
  </si>
  <si>
    <t>Přesun hmot</t>
  </si>
  <si>
    <t>37</t>
  </si>
  <si>
    <t>998223011</t>
  </si>
  <si>
    <t>Přesun hmot pro pozemní komunikace s krytem dlážděným dopravní vzdálenost do 200 m jakékoliv délky objektu</t>
  </si>
  <si>
    <t>-484464154</t>
  </si>
  <si>
    <t>https://podminky.urs.cz/item/CS_URS_2023_01/998223011</t>
  </si>
  <si>
    <t>SO 2 - Chodník, úsek 200,00-432,72 M</t>
  </si>
  <si>
    <t xml:space="preserve">    2 - Zakládání</t>
  </si>
  <si>
    <t xml:space="preserve">    3 - Svislé a kompletní konstrukce</t>
  </si>
  <si>
    <t>112151359</t>
  </si>
  <si>
    <t>Pokácení stromu postupné se spouštěním částí kmene a koruny o průměru na řezné ploše pařezu přes 900 do 1000 mm</t>
  </si>
  <si>
    <t>837855791</t>
  </si>
  <si>
    <t>https://podminky.urs.cz/item/CS_URS_2023_01/112151359</t>
  </si>
  <si>
    <t>112151360</t>
  </si>
  <si>
    <t>Pokácení stromu postupné se spouštěním částí kmene a koruny o průměru na řezné ploše pařezu přes 1000 do 1100 mm</t>
  </si>
  <si>
    <t>1793455401</t>
  </si>
  <si>
    <t>https://podminky.urs.cz/item/CS_URS_2023_01/112151360</t>
  </si>
  <si>
    <t>112201139</t>
  </si>
  <si>
    <t>Odstranění pařezu na svahu přes 1:5 do 1:2 o průměru pařezu na řezné ploše přes 900 do 1000 mm</t>
  </si>
  <si>
    <t>-798121429</t>
  </si>
  <si>
    <t>https://podminky.urs.cz/item/CS_URS_2023_01/112201139</t>
  </si>
  <si>
    <t>112201140</t>
  </si>
  <si>
    <t>Odstranění pařezu na svahu přes 1:5 do 1:2 o průměru pařezu na řezné ploše přes 1000 do 1100 mm</t>
  </si>
  <si>
    <t>1168860063</t>
  </si>
  <si>
    <t>https://podminky.urs.cz/item/CS_URS_2023_01/112201140</t>
  </si>
  <si>
    <t>121151103</t>
  </si>
  <si>
    <t>Sejmutí ornice strojně při souvislé ploše do 100 m2, tl. vrstvy do 200 mm</t>
  </si>
  <si>
    <t>1890404141</t>
  </si>
  <si>
    <t>https://podminky.urs.cz/item/CS_URS_2023_01/121151103</t>
  </si>
  <si>
    <t>(281,85+10,8)</t>
  </si>
  <si>
    <t>132251101</t>
  </si>
  <si>
    <t>Hloubení nezapažených rýh šířky do 800 mm strojně s urovnáním dna do předepsaného profilu a spádu v hornině třídy těžitelnosti I skupiny 3 do 20 m3</t>
  </si>
  <si>
    <t>-443415398</t>
  </si>
  <si>
    <t>https://podminky.urs.cz/item/CS_URS_2023_01/132251101</t>
  </si>
  <si>
    <t>21*0,3*0,9"základ plotu</t>
  </si>
  <si>
    <t>21*0,4*0,9"základ opěrky</t>
  </si>
  <si>
    <t>162201500</t>
  </si>
  <si>
    <t>Vodorovné přemístění větví, kmenů nebo pařezů s naložením, složením a dopravou do 1000 m větví stromů listnatých, průměru kmene přes 900 do 1100 mm</t>
  </si>
  <si>
    <t>1335187020</t>
  </si>
  <si>
    <t>https://podminky.urs.cz/item/CS_URS_2023_01/162201500</t>
  </si>
  <si>
    <t>162201510</t>
  </si>
  <si>
    <t>Vodorovné přemístění větví, kmenů nebo pařezů s naložením, složením a dopravou do 1000 m kmenů stromů listnatých, průměru přes 900 do 1100 mm</t>
  </si>
  <si>
    <t>1954813089</t>
  </si>
  <si>
    <t>https://podminky.urs.cz/item/CS_URS_2023_01/162201510</t>
  </si>
  <si>
    <t>162201520</t>
  </si>
  <si>
    <t>Vodorovné přemístění větví, kmenů nebo pařezů s naložením, složením a dopravou do 1000 m pařezů kmenů, průměru přes 900 do 1100 mm</t>
  </si>
  <si>
    <t>2117001592</t>
  </si>
  <si>
    <t>https://podminky.urs.cz/item/CS_URS_2023_01/162201520</t>
  </si>
  <si>
    <t>162301935</t>
  </si>
  <si>
    <t>Vodorovné přemístění větví, kmenů nebo pařezů s naložením, složením a dopravou Příplatek k cenám za každých dalších i započatých 1000 m přes 1000 m větví stromů listnatých, průměru kmene přes 900 do 1100 mm</t>
  </si>
  <si>
    <t>1024168330</t>
  </si>
  <si>
    <t>https://podminky.urs.cz/item/CS_URS_2023_01/162301935</t>
  </si>
  <si>
    <t>162301955</t>
  </si>
  <si>
    <t>Vodorovné přemístění větví, kmenů nebo pařezů s naložením, složením a dopravou Příplatek k cenám za každých dalších i započatých 1000 m přes 1000 m kmenů stromů listnatých, o průměru přes 900 do 1100 mm</t>
  </si>
  <si>
    <t>-757632871</t>
  </si>
  <si>
    <t>https://podminky.urs.cz/item/CS_URS_2023_01/162301955</t>
  </si>
  <si>
    <t>162301975</t>
  </si>
  <si>
    <t>Vodorovné přemístění větví, kmenů nebo pařezů s naložením, složením a dopravou Příplatek k cenám za každých dalších i započatých 1000 m přes 1000 m pařezů kmenů, průměru přes 900 do 1100 mm</t>
  </si>
  <si>
    <t>-1423358862</t>
  </si>
  <si>
    <t>https://podminky.urs.cz/item/CS_URS_2023_01/162301975</t>
  </si>
  <si>
    <t>357105983</t>
  </si>
  <si>
    <t>3,899+3,899"vykopávka</t>
  </si>
  <si>
    <t>292,65*0,15"ornice</t>
  </si>
  <si>
    <t>615254683</t>
  </si>
  <si>
    <t>292,65*0,15"ornice - na deponii města nebo místo upotřebení</t>
  </si>
  <si>
    <t>2001285908</t>
  </si>
  <si>
    <t>3,899+13,23</t>
  </si>
  <si>
    <t>-1640508834</t>
  </si>
  <si>
    <t>17,129*40 'Přepočtené koeficientem množství</t>
  </si>
  <si>
    <t>2076392001</t>
  </si>
  <si>
    <t>3,899+13,23"vykopaná zemina z mezideponie na skladků</t>
  </si>
  <si>
    <t>292,65*0,15"ornice zmezideponie na skladků</t>
  </si>
  <si>
    <t>1385849722</t>
  </si>
  <si>
    <t>0,2*(60,5+123)"dosypání skladby</t>
  </si>
  <si>
    <t>0,5*20"dosypání u opěrné zdi</t>
  </si>
  <si>
    <t>2113741612</t>
  </si>
  <si>
    <t>46,7*2 'Přepočtené koeficientem množství</t>
  </si>
  <si>
    <t>666763185</t>
  </si>
  <si>
    <t>17,129"výkopek</t>
  </si>
  <si>
    <t>1154052321</t>
  </si>
  <si>
    <t>281,85+10,8</t>
  </si>
  <si>
    <t>1964556749</t>
  </si>
  <si>
    <t>292,65</t>
  </si>
  <si>
    <t>183101221</t>
  </si>
  <si>
    <t>Hloubení jamek pro vysazování rostlin v zemině skupiny 1 až 4 s výměnou půdy z 50% v rovině nebo na svahu do 1:5, objemu přes 0,40 do 1,00 m3</t>
  </si>
  <si>
    <t>-930262560</t>
  </si>
  <si>
    <t>https://podminky.urs.cz/item/CS_URS_2023_01/183101221</t>
  </si>
  <si>
    <t>10321100</t>
  </si>
  <si>
    <t>zahradní substrát pro výsadbu VL</t>
  </si>
  <si>
    <t>1888926984</t>
  </si>
  <si>
    <t>3*0,5 'Přepočtené koeficientem množství</t>
  </si>
  <si>
    <t>184102116</t>
  </si>
  <si>
    <t>Výsadba dřeviny s balem do předem vyhloubené jamky se zalitím v rovině nebo na svahu do 1:5, při průměru balu přes 600 do 800 mm</t>
  </si>
  <si>
    <t>568788701</t>
  </si>
  <si>
    <t>https://podminky.urs.cz/item/CS_URS_2023_01/184102116</t>
  </si>
  <si>
    <t>026504-V1</t>
  </si>
  <si>
    <t>Trnka obecná (Prunus spinosa) s balem výšky 250-300 cm</t>
  </si>
  <si>
    <t>CS ÚRS 2018 01</t>
  </si>
  <si>
    <t>-542451563</t>
  </si>
  <si>
    <t>184215311</t>
  </si>
  <si>
    <t>Ukotvení dřeviny nadzemním kotvením za kmen pomocí textilních popruhů a ocelových lanek do volné zeminy skupiny 1 až 4, obvodu kmene do 250 mm</t>
  </si>
  <si>
    <t>918179465</t>
  </si>
  <si>
    <t>https://podminky.urs.cz/item/CS_URS_2023_01/184215311</t>
  </si>
  <si>
    <t>184501131</t>
  </si>
  <si>
    <t>Zhotovení obalu kmene a spodních částí větví stromu z juty ve dvou vrstvách v rovině nebo na svahu do 1:5</t>
  </si>
  <si>
    <t>1469726854</t>
  </si>
  <si>
    <t>https://podminky.urs.cz/item/CS_URS_2023_01/184501131</t>
  </si>
  <si>
    <t>(2*0,5)*3</t>
  </si>
  <si>
    <t>Zakládání</t>
  </si>
  <si>
    <t>274313811</t>
  </si>
  <si>
    <t>Základy z betonu prostého pasy betonu kamenem neprokládaného tř. C 25/30</t>
  </si>
  <si>
    <t>-1447661516</t>
  </si>
  <si>
    <t>https://podminky.urs.cz/item/CS_URS_2023_01/274313811</t>
  </si>
  <si>
    <t>21*0,3*0,8"základ plotu</t>
  </si>
  <si>
    <t>21*0,4*0,8"základ opěrky</t>
  </si>
  <si>
    <t>279113141</t>
  </si>
  <si>
    <t>Základové zdi z tvárnic ztraceného bednění včetně výplně z betonu bez zvláštních nároků na vliv prostředí třídy C 20/25, tloušťky zdiva 150 mm</t>
  </si>
  <si>
    <t>-1139278900</t>
  </si>
  <si>
    <t>https://podminky.urs.cz/item/CS_URS_2023_01/279113141</t>
  </si>
  <si>
    <t>21*0,25"opěrná zeď</t>
  </si>
  <si>
    <t>279113144</t>
  </si>
  <si>
    <t>Základové zdi z tvárnic ztraceného bednění včetně výplně z betonu bez zvláštních nároků na vliv prostředí třídy C 20/25, tloušťky zdiva přes 250 do 300 mm</t>
  </si>
  <si>
    <t>-1389546620</t>
  </si>
  <si>
    <t>https://podminky.urs.cz/item/CS_URS_2023_01/279113144</t>
  </si>
  <si>
    <t>21*0,75"opěrná zeď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</si>
  <si>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</si>
  <si>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</si>
  <si>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-463357113</t>
  </si>
  <si>
    <t>https://podminky.urs.cz/item/CS_URS_2023_01/279361821</t>
  </si>
  <si>
    <t>(21*2*3+(21/0,25)*1)*0,63/1000"opěrná zeď</t>
  </si>
  <si>
    <t>0,132*1,08 'Přepočtené koeficientem množství</t>
  </si>
  <si>
    <t>Svislé a kompletní konstrukce</t>
  </si>
  <si>
    <t>311361821</t>
  </si>
  <si>
    <t>Výztuž nadzákladových zdí nosných svislých nebo odkloněných od svislice, rovných nebo oblých z betonářské oceli 10 505 (R) nebo BSt 500</t>
  </si>
  <si>
    <t>1093996560</t>
  </si>
  <si>
    <t>https://podminky.urs.cz/item/CS_URS_2023_01/311361821</t>
  </si>
  <si>
    <t>(21*2*2)*0,63/1000</t>
  </si>
  <si>
    <t>(21/0,5)*0,8*0,63/1000</t>
  </si>
  <si>
    <t>0,074*1,08 'Přepočtené koeficientem množství</t>
  </si>
  <si>
    <t>-1214043730</t>
  </si>
  <si>
    <t>1+1+1+0,5+1,35+1,35+0,8"reliéfní</t>
  </si>
  <si>
    <t>29,45+42,77+1,4+17,32+5,72+1,77+176,42"klasická</t>
  </si>
  <si>
    <t>-173263989</t>
  </si>
  <si>
    <t>2+2"reliéfní</t>
  </si>
  <si>
    <t>2,4+4,4"klasická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</si>
  <si>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</si>
  <si>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</si>
  <si>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84636554</t>
  </si>
  <si>
    <t>https://podminky.urs.cz/item/CS_URS_2023_01/596211112</t>
  </si>
  <si>
    <t>59245006</t>
  </si>
  <si>
    <t>dlažba tvar obdélník betonová pro nevidomé 200x100x60mm barevná</t>
  </si>
  <si>
    <t>-2138533128</t>
  </si>
  <si>
    <t>7*1,02 'Přepočtené koeficientem množství</t>
  </si>
  <si>
    <t>38</t>
  </si>
  <si>
    <t>59245018</t>
  </si>
  <si>
    <t>dlažba tvar obdélník betonová 200x100x60mm přírodní</t>
  </si>
  <si>
    <t>182264039</t>
  </si>
  <si>
    <t>274,85*1,02 'Přepočtené koeficientem množství</t>
  </si>
  <si>
    <t>39</t>
  </si>
  <si>
    <t>596211114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</si>
  <si>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</si>
  <si>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-1316918668</t>
  </si>
  <si>
    <t>https://podminky.urs.cz/item/CS_URS_2023_01/596211114</t>
  </si>
  <si>
    <t>40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</si>
  <si>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</si>
  <si>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</si>
  <si>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1614434927</t>
  </si>
  <si>
    <t>https://podminky.urs.cz/item/CS_URS_2023_01/596212212</t>
  </si>
  <si>
    <t>41</t>
  </si>
  <si>
    <t>59245226</t>
  </si>
  <si>
    <t>dlažba tvar obdélník betonová pro nevidomé 200x100x80mm barevná</t>
  </si>
  <si>
    <t>1054634377</t>
  </si>
  <si>
    <t>4*1,02 'Přepočtené koeficientem množství</t>
  </si>
  <si>
    <t>42</t>
  </si>
  <si>
    <t>59245005</t>
  </si>
  <si>
    <t>dlažba tvar obdélník betonová 200x100x80mm barevná</t>
  </si>
  <si>
    <t>-722289009</t>
  </si>
  <si>
    <t>6,8*1,02 'Přepočtené koeficientem množství</t>
  </si>
  <si>
    <t>43</t>
  </si>
  <si>
    <t>596212214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</si>
  <si>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</si>
  <si>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-986536372</t>
  </si>
  <si>
    <t>https://podminky.urs.cz/item/CS_URS_2023_01/596212214</t>
  </si>
  <si>
    <t>44</t>
  </si>
  <si>
    <t>911111111</t>
  </si>
  <si>
    <t>Montáž zábradlí ocelového zabetonovaného</t>
  </si>
  <si>
    <t>234598792</t>
  </si>
  <si>
    <t>https://podminky.urs.cz/item/CS_URS_2023_01/911111111</t>
  </si>
  <si>
    <t>45</t>
  </si>
  <si>
    <t>749106-Z1.1</t>
  </si>
  <si>
    <t>zábradlí bezpečnostní výšky 1100 mm, povrch žárově zinkovaný + komaxitová barva, pro zabetonování</t>
  </si>
  <si>
    <t>1921608877</t>
  </si>
  <si>
    <t>46</t>
  </si>
  <si>
    <t>911121111</t>
  </si>
  <si>
    <t>Montáž zábradlí ocelového přichyceného vruty do betonového podkladu</t>
  </si>
  <si>
    <t>-1551762981</t>
  </si>
  <si>
    <t>https://podminky.urs.cz/item/CS_URS_2023_01/911121111</t>
  </si>
  <si>
    <t>47</t>
  </si>
  <si>
    <t>749106-Z1.2</t>
  </si>
  <si>
    <t>zábradlí bezpečnostní výšky 1100 mm, povrch žárově zinkovaný + komaxitová barva, pro kotvení včetně kotevního materiálu</t>
  </si>
  <si>
    <t>1633181496</t>
  </si>
  <si>
    <t>48</t>
  </si>
  <si>
    <t>915321115</t>
  </si>
  <si>
    <t>Vodorovné značení předformovaným termoplastem vodící pás pro slabozraké z 6 proužků</t>
  </si>
  <si>
    <t>1061795310</t>
  </si>
  <si>
    <t>https://podminky.urs.cz/item/CS_URS_2023_01/915321115</t>
  </si>
  <si>
    <t>7*2</t>
  </si>
  <si>
    <t>49</t>
  </si>
  <si>
    <t>915611111</t>
  </si>
  <si>
    <t>Předznačení pro vodorovné značení stříkané barvou nebo prováděné z nátěrových hmot liniové dělicí čáry, vodicí proužky</t>
  </si>
  <si>
    <t>-706392515</t>
  </si>
  <si>
    <t>https://podminky.urs.cz/item/CS_URS_2023_01/915611111</t>
  </si>
  <si>
    <t>50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</si>
  <si>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</si>
  <si>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</si>
  <si>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119792446</t>
  </si>
  <si>
    <t>https://podminky.urs.cz/item/CS_URS_2023_01/916131213</t>
  </si>
  <si>
    <t>4+4"sjezdy - do zahrady</t>
  </si>
  <si>
    <t>51</t>
  </si>
  <si>
    <t>59217031</t>
  </si>
  <si>
    <t>obrubník betonový silniční 1000x150x250mm</t>
  </si>
  <si>
    <t>-1446870989</t>
  </si>
  <si>
    <t>52</t>
  </si>
  <si>
    <t>916331112</t>
  </si>
  <si>
    <t>Osazení zahradního obrubníku betonového s ložem tl. od 50 do 100 mm z betonu prostého tř. C 12/15 s boční opěrou z betonu prostého tř. C 12/15</t>
  </si>
  <si>
    <t>-1513870548</t>
  </si>
  <si>
    <t>https://podminky.urs.cz/item/CS_URS_2023_01/916331112</t>
  </si>
  <si>
    <t>1,5+34+2+35,5+88</t>
  </si>
  <si>
    <t>53</t>
  </si>
  <si>
    <t>59217001</t>
  </si>
  <si>
    <t>obrubník betonový zahradní 1000x50x250mm</t>
  </si>
  <si>
    <t>653010675</t>
  </si>
  <si>
    <t>161*1,05 'Přepočtené koeficientem množství</t>
  </si>
  <si>
    <t>54</t>
  </si>
  <si>
    <t>-1037082956</t>
  </si>
  <si>
    <t>1,26+0,285"dřevvo</t>
  </si>
  <si>
    <t>0,082"beton</t>
  </si>
  <si>
    <t>55</t>
  </si>
  <si>
    <t>1216309397</t>
  </si>
  <si>
    <t>1,627*49 'Přepočtené koeficientem množství</t>
  </si>
  <si>
    <t>56</t>
  </si>
  <si>
    <t>466224777</t>
  </si>
  <si>
    <t>57</t>
  </si>
  <si>
    <t>1177698781</t>
  </si>
  <si>
    <t>B - Přímé doprovodné výdaje</t>
  </si>
  <si>
    <t>PSV - Práce a dodávky PSV</t>
  </si>
  <si>
    <t xml:space="preserve">    741 - Elektroinstalace - silnoproud</t>
  </si>
  <si>
    <t>113106151</t>
  </si>
  <si>
    <t>Rozebrání dlažeb vozovek a ploch s přemístěním hmot na skládku na vzdálenost do 3 m nebo s naložením na dopravní prostředek, s jakoukoliv výplní spár ručně z velkých kostek s ložem z kameniva</t>
  </si>
  <si>
    <t>1396662089</t>
  </si>
  <si>
    <t>https://podminky.urs.cz/item/CS_URS_2023_01/113106151</t>
  </si>
  <si>
    <t>2+4"sjezd na parcelu 952/1</t>
  </si>
  <si>
    <t>11,7"sjezd na parcelu 597</t>
  </si>
  <si>
    <t>6,5"sjzed k parcele 893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</si>
  <si>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</si>
  <si>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</si>
  <si>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-1383580515</t>
  </si>
  <si>
    <t>https://podminky.urs.cz/item/CS_URS_2023_01/113107122</t>
  </si>
  <si>
    <t>122251102</t>
  </si>
  <si>
    <t>Odkopávky a prokopávky nezapažené strojně v hornině třídy těžitelnosti I skupiny 3 přes 20 do 50 m3</t>
  </si>
  <si>
    <t>-926981397</t>
  </si>
  <si>
    <t>https://podminky.urs.cz/item/CS_URS_2023_01/122251102</t>
  </si>
  <si>
    <t>30,65*0,3"pod sjezdy</t>
  </si>
  <si>
    <t>(173,6/100*50)*0,05"pod pochozí dlažbou dlažbu - drobná dokopávka na cca 50%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</si>
  <si>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</si>
  <si>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</si>
  <si>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38662289</t>
  </si>
  <si>
    <t>https://podminky.urs.cz/item/CS_URS_2023_01/591111111</t>
  </si>
  <si>
    <t>2,95+2,5"sjezdy stávající chodník</t>
  </si>
  <si>
    <t>5,4+5,4+2,5"sjezdy nový chodník</t>
  </si>
  <si>
    <t>-(1,3+1+1,25+1,25+0,9+0,9)"hl. desky</t>
  </si>
  <si>
    <t>58381007</t>
  </si>
  <si>
    <t>kostka štípaná dlažební žula drobná 8/10</t>
  </si>
  <si>
    <t>794466541</t>
  </si>
  <si>
    <t>12,15*1,01 'Přepočtené koeficientem množství</t>
  </si>
  <si>
    <t>914511111</t>
  </si>
  <si>
    <t>Montáž sloupku dopravních značek délky do 3,5 m do betonového základu</t>
  </si>
  <si>
    <t>1261105479</t>
  </si>
  <si>
    <t>https://podminky.urs.cz/item/CS_URS_2023_01/914511111</t>
  </si>
  <si>
    <t>2"přemístění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</si>
  <si>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</si>
  <si>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</si>
  <si>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-1908093116</t>
  </si>
  <si>
    <t>https://podminky.urs.cz/item/CS_URS_2023_01/966006132</t>
  </si>
  <si>
    <t>PSV</t>
  </si>
  <si>
    <t>Práce a dodávky PSV</t>
  </si>
  <si>
    <t>741</t>
  </si>
  <si>
    <t>Elektroinstalace - silnoproud</t>
  </si>
  <si>
    <t>7410000-R</t>
  </si>
  <si>
    <t>Ochrana inženýrských sítí - uložení kabelového vedení do plastových dělených chrániček včetně dodávky materiálu, zemních prací a obsypů</t>
  </si>
  <si>
    <t>347565524</t>
  </si>
  <si>
    <t>1,5*2</t>
  </si>
  <si>
    <t>122251101</t>
  </si>
  <si>
    <t>Odkopávky a prokopávky nezapažené strojně v hornině třídy těžitelnosti I skupiny 3 do 20 m3</t>
  </si>
  <si>
    <t>-1350339226</t>
  </si>
  <si>
    <t>https://podminky.urs.cz/item/CS_URS_2023_01/122251101</t>
  </si>
  <si>
    <t>10,8*0,1"pod sjezdy</t>
  </si>
  <si>
    <t>281,85*0,01"drobné odkopávky</t>
  </si>
  <si>
    <t>311113212</t>
  </si>
  <si>
    <t>Nadzákladové zdi z tvárnic ztraceného bednění betonových štípaných, včetně výplně z betonu třídy C 16/20 přírodních, tloušťky zdiva 200 mm</t>
  </si>
  <si>
    <t>1530780177</t>
  </si>
  <si>
    <t>https://podminky.urs.cz/item/CS_URS_2023_01/311113212</t>
  </si>
  <si>
    <t>21*0,5"oplocení</t>
  </si>
  <si>
    <t>338171111</t>
  </si>
  <si>
    <t>Montáž sloupků a vzpěr plotových ocelových trubkových nebo profilovaných výšky do 2 m se zalitím cementovou maltou do vynechaných otvorů</t>
  </si>
  <si>
    <t>-190562637</t>
  </si>
  <si>
    <t>https://podminky.urs.cz/item/CS_URS_2023_01/338171111</t>
  </si>
  <si>
    <t>6+8</t>
  </si>
  <si>
    <t>55342260</t>
  </si>
  <si>
    <t>sloupek plotový koncový Pz a komaxitový 2000/48x1,5mm</t>
  </si>
  <si>
    <t>-1822031984</t>
  </si>
  <si>
    <t>348172115</t>
  </si>
  <si>
    <t>Montáž vjezdových bran samonosných posuvných jednokřídlových plochy přes 6 do 9 m2</t>
  </si>
  <si>
    <t>-577996102</t>
  </si>
  <si>
    <t>https://podminky.urs.cz/item/CS_URS_2023_01/348172115</t>
  </si>
  <si>
    <t>553423-Z2</t>
  </si>
  <si>
    <t>brána posuvná samonosná 4000 x 1500 mm včetně výplně a sloupků, žárově zinkovaná + komaxit</t>
  </si>
  <si>
    <t>1849439385</t>
  </si>
  <si>
    <t>348272512</t>
  </si>
  <si>
    <t>Ploty z tvárnic betonových plotová stříška lepená mrazuvzdorným lepidlem z tvarovek hladkých nebo štípaných, sedlového tvaru přírodních, tloušťka zdiva 155 mm</t>
  </si>
  <si>
    <t>107860618</t>
  </si>
  <si>
    <t>https://podminky.urs.cz/item/CS_URS_2023_01/348272512</t>
  </si>
  <si>
    <t>21"opěrná zeď</t>
  </si>
  <si>
    <t>348272513</t>
  </si>
  <si>
    <t>Ploty z tvárnic betonových plotová stříška lepená mrazuvzdorným lepidlem z tvarovek hladkých nebo štípaných, sedlového tvaru přírodních, tloušťka zdiva 195 mm</t>
  </si>
  <si>
    <t>925944936</t>
  </si>
  <si>
    <t>https://podminky.urs.cz/item/CS_URS_2023_01/348272513</t>
  </si>
  <si>
    <t>21"plot</t>
  </si>
  <si>
    <t>3482725-P</t>
  </si>
  <si>
    <t>Příplatek za vyřezání otvorů pro sloupky plotu</t>
  </si>
  <si>
    <t>-1058125663</t>
  </si>
  <si>
    <t>348401120</t>
  </si>
  <si>
    <t>Osazení oplocení ze strojového pletiva s napínacími dráty do 15° sklonu svahu, výšky do 1,6 m</t>
  </si>
  <si>
    <t>2128862797</t>
  </si>
  <si>
    <t>31327501</t>
  </si>
  <si>
    <t>pletivo drátěné plastifikované se čtvercovými oky 50/2,2mm v 1250mm</t>
  </si>
  <si>
    <t>-955675153</t>
  </si>
  <si>
    <t>21*1,1 'Přepočtené koeficientem množství</t>
  </si>
  <si>
    <t>348401350</t>
  </si>
  <si>
    <t>Montáž oplocení z pletiva rozvinutí, uchycení a napnutí drátu napínacího</t>
  </si>
  <si>
    <t>-122932190</t>
  </si>
  <si>
    <t>https://podminky.urs.cz/item/CS_URS_2023_01/348401350</t>
  </si>
  <si>
    <t>21*3</t>
  </si>
  <si>
    <t>15619100</t>
  </si>
  <si>
    <t>drát kruhový poplastovaný napínací 2,5/3,5mm</t>
  </si>
  <si>
    <t>2106774911</t>
  </si>
  <si>
    <t>348401360</t>
  </si>
  <si>
    <t>Montáž oplocení z pletiva rozvinutí, uchycení a napnutí drátu přiháčkování pletiva k napínacímu drátu</t>
  </si>
  <si>
    <t>668732907</t>
  </si>
  <si>
    <t>https://podminky.urs.cz/item/CS_URS_2023_01/348401360</t>
  </si>
  <si>
    <t>15619200</t>
  </si>
  <si>
    <t>drát poplastovaný kruhový vázací 1,1/1,5mm</t>
  </si>
  <si>
    <t>-1551223282</t>
  </si>
  <si>
    <t>1514790891</t>
  </si>
  <si>
    <t>1"přemístění</t>
  </si>
  <si>
    <t>966003818</t>
  </si>
  <si>
    <t>Rozebrání dřevěného oplocení se sloupky osové vzdálenosti do 4,00 m, výšky do 2,50 m, osazených do hloubky 1,00 m s příčníky a ocelovými sloupky z prken a latí</t>
  </si>
  <si>
    <t>-1463767741</t>
  </si>
  <si>
    <t>https://podminky.urs.cz/item/CS_URS_2023_01/966003818</t>
  </si>
  <si>
    <t>2067462382</t>
  </si>
  <si>
    <t>966073812</t>
  </si>
  <si>
    <t>Rozebrání vrat a vrátek k oplocení plochy jednotlivě přes 6 do 10 m2</t>
  </si>
  <si>
    <t>-833648733</t>
  </si>
  <si>
    <t>https://podminky.urs.cz/item/CS_URS_2023_01/966073812</t>
  </si>
  <si>
    <t>808995877</t>
  </si>
  <si>
    <t>C - Nepřímé náklady</t>
  </si>
  <si>
    <t xml:space="preserve">    VRN3 - Zařízení staveniště</t>
  </si>
  <si>
    <t xml:space="preserve">    VRN7 - Provozní vlivy</t>
  </si>
  <si>
    <t>013254000</t>
  </si>
  <si>
    <t>Dokumentace skutečného provedení stavby včetně geodetického zaměření stavby a geometrického plánu</t>
  </si>
  <si>
    <t>302609259</t>
  </si>
  <si>
    <t>https://podminky.urs.cz/item/CS_URS_2023_01/013254000</t>
  </si>
  <si>
    <t>VRN3</t>
  </si>
  <si>
    <t>Zařízení staveniště</t>
  </si>
  <si>
    <t>030001000</t>
  </si>
  <si>
    <t xml:space="preserve">Zařízení staveniště včetně zabezpečení stavby, zajištění přístupů do objektů a dopravního značení </t>
  </si>
  <si>
    <t>-1696547727</t>
  </si>
  <si>
    <t>https://podminky.urs.cz/item/CS_URS_2023_01/030001000</t>
  </si>
  <si>
    <t>045002000</t>
  </si>
  <si>
    <t>Kompletační a koordinační činnost - dokladová část ke kolaudaci</t>
  </si>
  <si>
    <t>1384080424</t>
  </si>
  <si>
    <t>https://podminky.urs.cz/item/CS_URS_2023_01/045002000</t>
  </si>
  <si>
    <t>VRN7</t>
  </si>
  <si>
    <t>Provozní vlivy</t>
  </si>
  <si>
    <t>070001000</t>
  </si>
  <si>
    <t xml:space="preserve">Provozní vlivy včetně DIO a DIR </t>
  </si>
  <si>
    <t>-1430175447</t>
  </si>
  <si>
    <t>https://podminky.urs.cz/item/CS_URS_2023_01/070001000</t>
  </si>
  <si>
    <t>171201231</t>
  </si>
  <si>
    <t>Poplatek za uložení stavebního odpadu na recyklační skládce (skládkovné) zeminy a kamení zatříděného do Katalogu odpadů pod kódem 17 05 04</t>
  </si>
  <si>
    <t>-1112290699</t>
  </si>
  <si>
    <t>https://podminky.urs.cz/item/CS_URS_2023_01/171201231</t>
  </si>
  <si>
    <t>13,535*2</t>
  </si>
  <si>
    <t>27,07*0,7 'Přepočtené koeficientem množství</t>
  </si>
  <si>
    <t>171201221</t>
  </si>
  <si>
    <t>Poplatek za uložení stavebního odpadu na skládce (skládkovné) zeminy a kamení zatříděného do Katalogu odpadů pod kódem 17 05 04</t>
  </si>
  <si>
    <t>429228535</t>
  </si>
  <si>
    <t>https://podminky.urs.cz/item/CS_URS_2023_01/171201221</t>
  </si>
  <si>
    <t>27,07*0,3 'Přepočtené koeficientem množství</t>
  </si>
  <si>
    <t>997221861</t>
  </si>
  <si>
    <t>Poplatek za uložení stavebního odpadu na recyklační skládce (skládkovné) z prostého betonu zatříděného do Katalogu odpadů pod kódem 17 01 01</t>
  </si>
  <si>
    <t>-1776487317</t>
  </si>
  <si>
    <t>https://podminky.urs.cz/item/CS_URS_2023_01/997221861</t>
  </si>
  <si>
    <t>997221873</t>
  </si>
  <si>
    <t>-349066241</t>
  </si>
  <si>
    <t>https://podminky.urs.cz/item/CS_URS_2023_01/997221873</t>
  </si>
  <si>
    <t>7,018"šd</t>
  </si>
  <si>
    <t>997221875</t>
  </si>
  <si>
    <t>Poplatek za uložení stavebního odpadu na recyklační skládce (skládkovné) asfaltového bez obsahu dehtu zatříděného do Katalogu odpadů pod kódem 17 03 02</t>
  </si>
  <si>
    <t>-1669420079</t>
  </si>
  <si>
    <t>https://podminky.urs.cz/item/CS_URS_2023_01/997221875</t>
  </si>
  <si>
    <t>-859672933</t>
  </si>
  <si>
    <t>17,129*2</t>
  </si>
  <si>
    <t>34,258*0,7 'Přepočtené koeficientem množství</t>
  </si>
  <si>
    <t>66227760</t>
  </si>
  <si>
    <t>34,258*0,3 'Přepočtené koeficientem množství</t>
  </si>
  <si>
    <t>997013861</t>
  </si>
  <si>
    <t>689162192</t>
  </si>
  <si>
    <t>https://podminky.urs.cz/item/CS_URS_2023_01/997013861</t>
  </si>
  <si>
    <t>0,082</t>
  </si>
  <si>
    <t>997013811</t>
  </si>
  <si>
    <t>Poplatek za uložení stavebního odpadu na skládce (skládkovné) dřevěného zatříděného do Katalogu odpadů pod kódem 17 02 01</t>
  </si>
  <si>
    <t>1735251473</t>
  </si>
  <si>
    <t>https://podminky.urs.cz/item/CS_URS_2023_01/997013811</t>
  </si>
  <si>
    <t>1,26+0,285</t>
  </si>
  <si>
    <t>997221658</t>
  </si>
  <si>
    <t>Poplatek za uložení stavebního odpadu na skládce (skládkovné) z rostlinných pletiv zatříděného do Katalogu odpadů pod kódem 02 01 03</t>
  </si>
  <si>
    <t>-579199721</t>
  </si>
  <si>
    <t>https://podminky.urs.cz/item/CS_URS_2023_01/997221658</t>
  </si>
  <si>
    <t>2"odpadů ze stromů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</si>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</sst>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0" fillId="0" borderId="18" xfId="0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/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horizontal="right" vertical="center"/>
    </xf>
    <xf numFmtId="0" fontId="20" fillId="3" borderId="7" xfId="0" applyFont="1" applyFill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45" TargetMode="External" /><Relationship Id="rId2" Type="http://schemas.openxmlformats.org/officeDocument/2006/relationships/hyperlink" Target="https://podminky.urs.cz/item/CS_URS_2023_01/121151203" TargetMode="External" /><Relationship Id="rId3" Type="http://schemas.openxmlformats.org/officeDocument/2006/relationships/hyperlink" Target="https://podminky.urs.cz/item/CS_URS_2023_01/162351103" TargetMode="External" /><Relationship Id="rId4" Type="http://schemas.openxmlformats.org/officeDocument/2006/relationships/hyperlink" Target="https://podminky.urs.cz/item/CS_URS_2023_01/162451106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2751119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1/171151112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1351003" TargetMode="External" /><Relationship Id="rId11" Type="http://schemas.openxmlformats.org/officeDocument/2006/relationships/hyperlink" Target="https://podminky.urs.cz/item/CS_URS_2023_01/181152302" TargetMode="External" /><Relationship Id="rId12" Type="http://schemas.openxmlformats.org/officeDocument/2006/relationships/hyperlink" Target="https://podminky.urs.cz/item/CS_URS_2023_01/451457777" TargetMode="External" /><Relationship Id="rId13" Type="http://schemas.openxmlformats.org/officeDocument/2006/relationships/hyperlink" Target="https://podminky.urs.cz/item/CS_URS_2023_01/451459777" TargetMode="External" /><Relationship Id="rId14" Type="http://schemas.openxmlformats.org/officeDocument/2006/relationships/hyperlink" Target="https://podminky.urs.cz/item/CS_URS_2023_01/564851111" TargetMode="External" /><Relationship Id="rId15" Type="http://schemas.openxmlformats.org/officeDocument/2006/relationships/hyperlink" Target="https://podminky.urs.cz/item/CS_URS_2023_01/564861111" TargetMode="External" /><Relationship Id="rId16" Type="http://schemas.openxmlformats.org/officeDocument/2006/relationships/hyperlink" Target="https://podminky.urs.cz/item/CS_URS_2023_01/591411111" TargetMode="External" /><Relationship Id="rId17" Type="http://schemas.openxmlformats.org/officeDocument/2006/relationships/hyperlink" Target="https://podminky.urs.cz/item/CS_URS_2023_01/594111113" TargetMode="External" /><Relationship Id="rId18" Type="http://schemas.openxmlformats.org/officeDocument/2006/relationships/hyperlink" Target="https://podminky.urs.cz/item/CS_URS_2023_01/596211110" TargetMode="External" /><Relationship Id="rId19" Type="http://schemas.openxmlformats.org/officeDocument/2006/relationships/hyperlink" Target="https://podminky.urs.cz/item/CS_URS_2023_01/596212210" TargetMode="External" /><Relationship Id="rId20" Type="http://schemas.openxmlformats.org/officeDocument/2006/relationships/hyperlink" Target="https://podminky.urs.cz/item/CS_URS_2023_01/596841220" TargetMode="External" /><Relationship Id="rId21" Type="http://schemas.openxmlformats.org/officeDocument/2006/relationships/hyperlink" Target="https://podminky.urs.cz/item/CS_URS_2023_01/916241113" TargetMode="External" /><Relationship Id="rId22" Type="http://schemas.openxmlformats.org/officeDocument/2006/relationships/hyperlink" Target="https://podminky.urs.cz/item/CS_URS_2023_01/916241213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561" TargetMode="External" /><Relationship Id="rId26" Type="http://schemas.openxmlformats.org/officeDocument/2006/relationships/hyperlink" Target="https://podminky.urs.cz/item/CS_URS_2023_01/997221569" TargetMode="External" /><Relationship Id="rId27" Type="http://schemas.openxmlformats.org/officeDocument/2006/relationships/hyperlink" Target="https://podminky.urs.cz/item/CS_URS_2023_01/997221611" TargetMode="External" /><Relationship Id="rId28" Type="http://schemas.openxmlformats.org/officeDocument/2006/relationships/hyperlink" Target="https://podminky.urs.cz/item/CS_URS_2023_01/998223011" TargetMode="External" /><Relationship Id="rId2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51359" TargetMode="External" /><Relationship Id="rId2" Type="http://schemas.openxmlformats.org/officeDocument/2006/relationships/hyperlink" Target="https://podminky.urs.cz/item/CS_URS_2023_01/112151360" TargetMode="External" /><Relationship Id="rId3" Type="http://schemas.openxmlformats.org/officeDocument/2006/relationships/hyperlink" Target="https://podminky.urs.cz/item/CS_URS_2023_01/112201139" TargetMode="External" /><Relationship Id="rId4" Type="http://schemas.openxmlformats.org/officeDocument/2006/relationships/hyperlink" Target="https://podminky.urs.cz/item/CS_URS_2023_01/112201140" TargetMode="External" /><Relationship Id="rId5" Type="http://schemas.openxmlformats.org/officeDocument/2006/relationships/hyperlink" Target="https://podminky.urs.cz/item/CS_URS_2023_01/121151103" TargetMode="External" /><Relationship Id="rId6" Type="http://schemas.openxmlformats.org/officeDocument/2006/relationships/hyperlink" Target="https://podminky.urs.cz/item/CS_URS_2023_01/132251101" TargetMode="External" /><Relationship Id="rId7" Type="http://schemas.openxmlformats.org/officeDocument/2006/relationships/hyperlink" Target="https://podminky.urs.cz/item/CS_URS_2023_01/162201500" TargetMode="External" /><Relationship Id="rId8" Type="http://schemas.openxmlformats.org/officeDocument/2006/relationships/hyperlink" Target="https://podminky.urs.cz/item/CS_URS_2023_01/162201510" TargetMode="External" /><Relationship Id="rId9" Type="http://schemas.openxmlformats.org/officeDocument/2006/relationships/hyperlink" Target="https://podminky.urs.cz/item/CS_URS_2023_01/162201520" TargetMode="External" /><Relationship Id="rId10" Type="http://schemas.openxmlformats.org/officeDocument/2006/relationships/hyperlink" Target="https://podminky.urs.cz/item/CS_URS_2023_01/162301935" TargetMode="External" /><Relationship Id="rId11" Type="http://schemas.openxmlformats.org/officeDocument/2006/relationships/hyperlink" Target="https://podminky.urs.cz/item/CS_URS_2023_01/162301955" TargetMode="External" /><Relationship Id="rId12" Type="http://schemas.openxmlformats.org/officeDocument/2006/relationships/hyperlink" Target="https://podminky.urs.cz/item/CS_URS_2023_01/162301975" TargetMode="External" /><Relationship Id="rId13" Type="http://schemas.openxmlformats.org/officeDocument/2006/relationships/hyperlink" Target="https://podminky.urs.cz/item/CS_URS_2023_01/162351103" TargetMode="External" /><Relationship Id="rId14" Type="http://schemas.openxmlformats.org/officeDocument/2006/relationships/hyperlink" Target="https://podminky.urs.cz/item/CS_URS_2023_01/162451106" TargetMode="External" /><Relationship Id="rId15" Type="http://schemas.openxmlformats.org/officeDocument/2006/relationships/hyperlink" Target="https://podminky.urs.cz/item/CS_URS_2023_01/162751117" TargetMode="External" /><Relationship Id="rId16" Type="http://schemas.openxmlformats.org/officeDocument/2006/relationships/hyperlink" Target="https://podminky.urs.cz/item/CS_URS_2023_01/162751119" TargetMode="External" /><Relationship Id="rId17" Type="http://schemas.openxmlformats.org/officeDocument/2006/relationships/hyperlink" Target="https://podminky.urs.cz/item/CS_URS_2023_01/167151101" TargetMode="External" /><Relationship Id="rId18" Type="http://schemas.openxmlformats.org/officeDocument/2006/relationships/hyperlink" Target="https://podminky.urs.cz/item/CS_URS_2023_01/171151112" TargetMode="External" /><Relationship Id="rId19" Type="http://schemas.openxmlformats.org/officeDocument/2006/relationships/hyperlink" Target="https://podminky.urs.cz/item/CS_URS_2023_01/171251201" TargetMode="External" /><Relationship Id="rId20" Type="http://schemas.openxmlformats.org/officeDocument/2006/relationships/hyperlink" Target="https://podminky.urs.cz/item/CS_URS_2023_01/181152302" TargetMode="External" /><Relationship Id="rId21" Type="http://schemas.openxmlformats.org/officeDocument/2006/relationships/hyperlink" Target="https://podminky.urs.cz/item/CS_URS_2023_01/181351003" TargetMode="External" /><Relationship Id="rId22" Type="http://schemas.openxmlformats.org/officeDocument/2006/relationships/hyperlink" Target="https://podminky.urs.cz/item/CS_URS_2023_01/183101221" TargetMode="External" /><Relationship Id="rId23" Type="http://schemas.openxmlformats.org/officeDocument/2006/relationships/hyperlink" Target="https://podminky.urs.cz/item/CS_URS_2023_01/184102116" TargetMode="External" /><Relationship Id="rId24" Type="http://schemas.openxmlformats.org/officeDocument/2006/relationships/hyperlink" Target="https://podminky.urs.cz/item/CS_URS_2023_01/184215311" TargetMode="External" /><Relationship Id="rId25" Type="http://schemas.openxmlformats.org/officeDocument/2006/relationships/hyperlink" Target="https://podminky.urs.cz/item/CS_URS_2023_01/184501131" TargetMode="External" /><Relationship Id="rId26" Type="http://schemas.openxmlformats.org/officeDocument/2006/relationships/hyperlink" Target="https://podminky.urs.cz/item/CS_URS_2023_01/274313811" TargetMode="External" /><Relationship Id="rId27" Type="http://schemas.openxmlformats.org/officeDocument/2006/relationships/hyperlink" Target="https://podminky.urs.cz/item/CS_URS_2023_01/279113141" TargetMode="External" /><Relationship Id="rId28" Type="http://schemas.openxmlformats.org/officeDocument/2006/relationships/hyperlink" Target="https://podminky.urs.cz/item/CS_URS_2023_01/279113144" TargetMode="External" /><Relationship Id="rId29" Type="http://schemas.openxmlformats.org/officeDocument/2006/relationships/hyperlink" Target="https://podminky.urs.cz/item/CS_URS_2023_01/279361821" TargetMode="External" /><Relationship Id="rId30" Type="http://schemas.openxmlformats.org/officeDocument/2006/relationships/hyperlink" Target="https://podminky.urs.cz/item/CS_URS_2023_01/311361821" TargetMode="External" /><Relationship Id="rId31" Type="http://schemas.openxmlformats.org/officeDocument/2006/relationships/hyperlink" Target="https://podminky.urs.cz/item/CS_URS_2023_01/564851111" TargetMode="External" /><Relationship Id="rId32" Type="http://schemas.openxmlformats.org/officeDocument/2006/relationships/hyperlink" Target="https://podminky.urs.cz/item/CS_URS_2023_01/564861111" TargetMode="External" /><Relationship Id="rId33" Type="http://schemas.openxmlformats.org/officeDocument/2006/relationships/hyperlink" Target="https://podminky.urs.cz/item/CS_URS_2023_01/596211112" TargetMode="External" /><Relationship Id="rId34" Type="http://schemas.openxmlformats.org/officeDocument/2006/relationships/hyperlink" Target="https://podminky.urs.cz/item/CS_URS_2023_01/596211114" TargetMode="External" /><Relationship Id="rId35" Type="http://schemas.openxmlformats.org/officeDocument/2006/relationships/hyperlink" Target="https://podminky.urs.cz/item/CS_URS_2023_01/596212212" TargetMode="External" /><Relationship Id="rId36" Type="http://schemas.openxmlformats.org/officeDocument/2006/relationships/hyperlink" Target="https://podminky.urs.cz/item/CS_URS_2023_01/596212214" TargetMode="External" /><Relationship Id="rId37" Type="http://schemas.openxmlformats.org/officeDocument/2006/relationships/hyperlink" Target="https://podminky.urs.cz/item/CS_URS_2023_01/911111111" TargetMode="External" /><Relationship Id="rId38" Type="http://schemas.openxmlformats.org/officeDocument/2006/relationships/hyperlink" Target="https://podminky.urs.cz/item/CS_URS_2023_01/911121111" TargetMode="External" /><Relationship Id="rId39" Type="http://schemas.openxmlformats.org/officeDocument/2006/relationships/hyperlink" Target="https://podminky.urs.cz/item/CS_URS_2023_01/915321115" TargetMode="External" /><Relationship Id="rId40" Type="http://schemas.openxmlformats.org/officeDocument/2006/relationships/hyperlink" Target="https://podminky.urs.cz/item/CS_URS_2023_01/915611111" TargetMode="External" /><Relationship Id="rId41" Type="http://schemas.openxmlformats.org/officeDocument/2006/relationships/hyperlink" Target="https://podminky.urs.cz/item/CS_URS_2023_01/916131213" TargetMode="External" /><Relationship Id="rId42" Type="http://schemas.openxmlformats.org/officeDocument/2006/relationships/hyperlink" Target="https://podminky.urs.cz/item/CS_URS_2023_01/916331112" TargetMode="External" /><Relationship Id="rId43" Type="http://schemas.openxmlformats.org/officeDocument/2006/relationships/hyperlink" Target="https://podminky.urs.cz/item/CS_URS_2023_01/997221561" TargetMode="External" /><Relationship Id="rId44" Type="http://schemas.openxmlformats.org/officeDocument/2006/relationships/hyperlink" Target="https://podminky.urs.cz/item/CS_URS_2023_01/997221569" TargetMode="External" /><Relationship Id="rId45" Type="http://schemas.openxmlformats.org/officeDocument/2006/relationships/hyperlink" Target="https://podminky.urs.cz/item/CS_URS_2023_01/997221611" TargetMode="External" /><Relationship Id="rId46" Type="http://schemas.openxmlformats.org/officeDocument/2006/relationships/hyperlink" Target="https://podminky.urs.cz/item/CS_URS_2023_01/998223011" TargetMode="External" /><Relationship Id="rId4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51" TargetMode="External" /><Relationship Id="rId2" Type="http://schemas.openxmlformats.org/officeDocument/2006/relationships/hyperlink" Target="https://podminky.urs.cz/item/CS_URS_2023_01/113107122" TargetMode="External" /><Relationship Id="rId3" Type="http://schemas.openxmlformats.org/officeDocument/2006/relationships/hyperlink" Target="https://podminky.urs.cz/item/CS_URS_2023_01/122251102" TargetMode="External" /><Relationship Id="rId4" Type="http://schemas.openxmlformats.org/officeDocument/2006/relationships/hyperlink" Target="https://podminky.urs.cz/item/CS_URS_2023_01/591111111" TargetMode="External" /><Relationship Id="rId5" Type="http://schemas.openxmlformats.org/officeDocument/2006/relationships/hyperlink" Target="https://podminky.urs.cz/item/CS_URS_2023_01/914511111" TargetMode="External" /><Relationship Id="rId6" Type="http://schemas.openxmlformats.org/officeDocument/2006/relationships/hyperlink" Target="https://podminky.urs.cz/item/CS_URS_2023_01/966006132" TargetMode="Externa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51101" TargetMode="External" /><Relationship Id="rId2" Type="http://schemas.openxmlformats.org/officeDocument/2006/relationships/hyperlink" Target="https://podminky.urs.cz/item/CS_URS_2023_01/311113212" TargetMode="External" /><Relationship Id="rId3" Type="http://schemas.openxmlformats.org/officeDocument/2006/relationships/hyperlink" Target="https://podminky.urs.cz/item/CS_URS_2023_01/338171111" TargetMode="External" /><Relationship Id="rId4" Type="http://schemas.openxmlformats.org/officeDocument/2006/relationships/hyperlink" Target="https://podminky.urs.cz/item/CS_URS_2023_01/348172115" TargetMode="External" /><Relationship Id="rId5" Type="http://schemas.openxmlformats.org/officeDocument/2006/relationships/hyperlink" Target="https://podminky.urs.cz/item/CS_URS_2023_01/348272512" TargetMode="External" /><Relationship Id="rId6" Type="http://schemas.openxmlformats.org/officeDocument/2006/relationships/hyperlink" Target="https://podminky.urs.cz/item/CS_URS_2023_01/348272513" TargetMode="External" /><Relationship Id="rId7" Type="http://schemas.openxmlformats.org/officeDocument/2006/relationships/hyperlink" Target="https://podminky.urs.cz/item/CS_URS_2023_01/348401350" TargetMode="External" /><Relationship Id="rId8" Type="http://schemas.openxmlformats.org/officeDocument/2006/relationships/hyperlink" Target="https://podminky.urs.cz/item/CS_URS_2023_01/348401360" TargetMode="External" /><Relationship Id="rId9" Type="http://schemas.openxmlformats.org/officeDocument/2006/relationships/hyperlink" Target="https://podminky.urs.cz/item/CS_URS_2023_01/914511111" TargetMode="External" /><Relationship Id="rId10" Type="http://schemas.openxmlformats.org/officeDocument/2006/relationships/hyperlink" Target="https://podminky.urs.cz/item/CS_URS_2023_01/966003818" TargetMode="External" /><Relationship Id="rId11" Type="http://schemas.openxmlformats.org/officeDocument/2006/relationships/hyperlink" Target="https://podminky.urs.cz/item/CS_URS_2023_01/966006132" TargetMode="External" /><Relationship Id="rId12" Type="http://schemas.openxmlformats.org/officeDocument/2006/relationships/hyperlink" Target="https://podminky.urs.cz/item/CS_URS_2023_01/966073812" TargetMode="External" /><Relationship Id="rId1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45002000" TargetMode="External" /><Relationship Id="rId4" Type="http://schemas.openxmlformats.org/officeDocument/2006/relationships/hyperlink" Target="https://podminky.urs.cz/item/CS_URS_2023_01/070001000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171201221" TargetMode="External" /><Relationship Id="rId3" Type="http://schemas.openxmlformats.org/officeDocument/2006/relationships/hyperlink" Target="https://podminky.urs.cz/item/CS_URS_2023_01/997221861" TargetMode="External" /><Relationship Id="rId4" Type="http://schemas.openxmlformats.org/officeDocument/2006/relationships/hyperlink" Target="https://podminky.urs.cz/item/CS_URS_2023_01/997221873" TargetMode="External" /><Relationship Id="rId5" Type="http://schemas.openxmlformats.org/officeDocument/2006/relationships/hyperlink" Target="https://podminky.urs.cz/item/CS_URS_2023_01/997221875" TargetMode="External" /><Relationship Id="rId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1201231" TargetMode="External" /><Relationship Id="rId2" Type="http://schemas.openxmlformats.org/officeDocument/2006/relationships/hyperlink" Target="https://podminky.urs.cz/item/CS_URS_2023_01/171201221" TargetMode="External" /><Relationship Id="rId3" Type="http://schemas.openxmlformats.org/officeDocument/2006/relationships/hyperlink" Target="https://podminky.urs.cz/item/CS_URS_2023_01/997013861" TargetMode="External" /><Relationship Id="rId4" Type="http://schemas.openxmlformats.org/officeDocument/2006/relationships/hyperlink" Target="https://podminky.urs.cz/item/CS_URS_2023_01/997013811" TargetMode="External" /><Relationship Id="rId5" Type="http://schemas.openxmlformats.org/officeDocument/2006/relationships/hyperlink" Target="https://podminky.urs.cz/item/CS_URS_2023_01/997221658" TargetMode="External" /><Relationship Id="rId6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7"/>
  <sheetViews>
    <sheetView showGridLines="0" tabSelected="1" workbookViewId="0" topLeftCell="A5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271" t="s">
        <v>6</v>
      </c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7" t="s">
        <v>7</v>
      </c>
      <c r="BT2" s="17" t="s">
        <v>8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" customHeight="1">
      <c r="B4" s="20"/>
      <c r="D4" s="21" t="s">
        <v>10</v>
      </c>
      <c r="AR4" s="20"/>
      <c r="AS4" s="22" t="s">
        <v>11</v>
      </c>
      <c r="BS4" s="17" t="s">
        <v>12</v>
      </c>
    </row>
    <row r="5" spans="2:71" ht="12" customHeight="1">
      <c r="B5" s="20"/>
      <c r="D5" s="23" t="s">
        <v>13</v>
      </c>
      <c r="K5" s="290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R5" s="20"/>
      <c r="BS5" s="17" t="s">
        <v>7</v>
      </c>
    </row>
    <row r="6" spans="2:71" ht="36.9" customHeight="1">
      <c r="B6" s="20"/>
      <c r="D6" s="25" t="s">
        <v>15</v>
      </c>
      <c r="K6" s="291" t="s">
        <v>16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R6" s="20"/>
      <c r="BS6" s="17" t="s">
        <v>7</v>
      </c>
    </row>
    <row r="7" spans="2:71" ht="12" customHeight="1">
      <c r="B7" s="20"/>
      <c r="D7" s="26" t="s">
        <v>17</v>
      </c>
      <c r="K7" s="24" t="s">
        <v>3</v>
      </c>
      <c r="AK7" s="26" t="s">
        <v>18</v>
      </c>
      <c r="AN7" s="24" t="s">
        <v>3</v>
      </c>
      <c r="AR7" s="20"/>
      <c r="BS7" s="17" t="s">
        <v>7</v>
      </c>
    </row>
    <row r="8" spans="2:71" ht="12" customHeight="1">
      <c r="B8" s="20"/>
      <c r="D8" s="26" t="s">
        <v>19</v>
      </c>
      <c r="K8" s="24" t="s">
        <v>20</v>
      </c>
      <c r="AK8" s="26" t="s">
        <v>21</v>
      </c>
      <c r="AN8" s="24" t="s">
        <v>22</v>
      </c>
      <c r="AR8" s="20"/>
      <c r="BS8" s="17" t="s">
        <v>7</v>
      </c>
    </row>
    <row r="9" spans="2:71" ht="14.4" customHeight="1">
      <c r="B9" s="20"/>
      <c r="AR9" s="20"/>
      <c r="BS9" s="17" t="s">
        <v>7</v>
      </c>
    </row>
    <row r="10" spans="2:71" ht="12" customHeight="1">
      <c r="B10" s="20"/>
      <c r="D10" s="26" t="s">
        <v>23</v>
      </c>
      <c r="AK10" s="26" t="s">
        <v>24</v>
      </c>
      <c r="AN10" s="24" t="s">
        <v>3</v>
      </c>
      <c r="AR10" s="20"/>
      <c r="BS10" s="17" t="s">
        <v>7</v>
      </c>
    </row>
    <row r="11" spans="2:71" ht="18.45" customHeight="1">
      <c r="B11" s="20"/>
      <c r="E11" s="24" t="s">
        <v>25</v>
      </c>
      <c r="AK11" s="26" t="s">
        <v>26</v>
      </c>
      <c r="AN11" s="24" t="s">
        <v>3</v>
      </c>
      <c r="AR11" s="20"/>
      <c r="BS11" s="17" t="s">
        <v>7</v>
      </c>
    </row>
    <row r="12" spans="2:71" ht="6.9" customHeight="1">
      <c r="B12" s="20"/>
      <c r="AR12" s="20"/>
      <c r="BS12" s="17" t="s">
        <v>7</v>
      </c>
    </row>
    <row r="13" spans="2:71" ht="12" customHeight="1">
      <c r="B13" s="20"/>
      <c r="D13" s="26" t="s">
        <v>27</v>
      </c>
      <c r="AK13" s="26" t="s">
        <v>24</v>
      </c>
      <c r="AN13" s="24" t="s">
        <v>3</v>
      </c>
      <c r="AR13" s="20"/>
      <c r="BS13" s="17" t="s">
        <v>7</v>
      </c>
    </row>
    <row r="14" spans="2:71" ht="13.2">
      <c r="B14" s="20"/>
      <c r="E14" s="24" t="s">
        <v>28</v>
      </c>
      <c r="AK14" s="26" t="s">
        <v>26</v>
      </c>
      <c r="AN14" s="24" t="s">
        <v>3</v>
      </c>
      <c r="AR14" s="20"/>
      <c r="BS14" s="17" t="s">
        <v>7</v>
      </c>
    </row>
    <row r="15" spans="2:71" ht="6.9" customHeight="1">
      <c r="B15" s="20"/>
      <c r="AR15" s="20"/>
      <c r="BS15" s="17" t="s">
        <v>4</v>
      </c>
    </row>
    <row r="16" spans="2:71" ht="12" customHeight="1">
      <c r="B16" s="20"/>
      <c r="D16" s="26" t="s">
        <v>29</v>
      </c>
      <c r="AK16" s="26" t="s">
        <v>24</v>
      </c>
      <c r="AN16" s="24" t="s">
        <v>3</v>
      </c>
      <c r="AR16" s="20"/>
      <c r="BS16" s="17" t="s">
        <v>4</v>
      </c>
    </row>
    <row r="17" spans="2:71" ht="18.45" customHeight="1">
      <c r="B17" s="20"/>
      <c r="E17" s="24" t="s">
        <v>30</v>
      </c>
      <c r="AK17" s="26" t="s">
        <v>26</v>
      </c>
      <c r="AN17" s="24" t="s">
        <v>3</v>
      </c>
      <c r="AR17" s="20"/>
      <c r="BS17" s="17" t="s">
        <v>31</v>
      </c>
    </row>
    <row r="18" spans="2:71" ht="6.9" customHeight="1">
      <c r="B18" s="20"/>
      <c r="AR18" s="20"/>
      <c r="BS18" s="17" t="s">
        <v>7</v>
      </c>
    </row>
    <row r="19" spans="2:71" ht="12" customHeight="1">
      <c r="B19" s="20"/>
      <c r="D19" s="26" t="s">
        <v>32</v>
      </c>
      <c r="AK19" s="26" t="s">
        <v>24</v>
      </c>
      <c r="AN19" s="24" t="s">
        <v>3</v>
      </c>
      <c r="AR19" s="20"/>
      <c r="BS19" s="17" t="s">
        <v>7</v>
      </c>
    </row>
    <row r="20" spans="2:71" ht="18.45" customHeight="1">
      <c r="B20" s="20"/>
      <c r="E20" s="24" t="s">
        <v>33</v>
      </c>
      <c r="AK20" s="26" t="s">
        <v>26</v>
      </c>
      <c r="AN20" s="24" t="s">
        <v>3</v>
      </c>
      <c r="AR20" s="20"/>
      <c r="BS20" s="17" t="s">
        <v>4</v>
      </c>
    </row>
    <row r="21" spans="2:44" ht="6.9" customHeight="1">
      <c r="B21" s="20"/>
      <c r="AR21" s="20"/>
    </row>
    <row r="22" spans="2:44" ht="12" customHeight="1">
      <c r="B22" s="20"/>
      <c r="D22" s="26" t="s">
        <v>34</v>
      </c>
      <c r="AR22" s="20"/>
    </row>
    <row r="23" spans="2:44" ht="47.25" customHeight="1">
      <c r="B23" s="20"/>
      <c r="E23" s="292" t="s">
        <v>35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R23" s="20"/>
    </row>
    <row r="24" spans="2:44" ht="6.9" customHeight="1">
      <c r="B24" s="20"/>
      <c r="AR24" s="20"/>
    </row>
    <row r="25" spans="2:44" ht="6.9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5" customHeight="1">
      <c r="B26" s="29"/>
      <c r="D26" s="30" t="s">
        <v>36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93">
        <f>ROUND(AG54,2)</f>
        <v>0</v>
      </c>
      <c r="AL26" s="294"/>
      <c r="AM26" s="294"/>
      <c r="AN26" s="294"/>
      <c r="AO26" s="294"/>
      <c r="AR26" s="29"/>
    </row>
    <row r="27" spans="2:44" s="1" customFormat="1" ht="6.9" customHeight="1">
      <c r="B27" s="29"/>
      <c r="AR27" s="29"/>
    </row>
    <row r="28" spans="2:44" s="1" customFormat="1" ht="13.2">
      <c r="B28" s="29"/>
      <c r="L28" s="295" t="s">
        <v>37</v>
      </c>
      <c r="M28" s="295"/>
      <c r="N28" s="295"/>
      <c r="O28" s="295"/>
      <c r="P28" s="295"/>
      <c r="W28" s="295" t="s">
        <v>38</v>
      </c>
      <c r="X28" s="295"/>
      <c r="Y28" s="295"/>
      <c r="Z28" s="295"/>
      <c r="AA28" s="295"/>
      <c r="AB28" s="295"/>
      <c r="AC28" s="295"/>
      <c r="AD28" s="295"/>
      <c r="AE28" s="295"/>
      <c r="AK28" s="295" t="s">
        <v>39</v>
      </c>
      <c r="AL28" s="295"/>
      <c r="AM28" s="295"/>
      <c r="AN28" s="295"/>
      <c r="AO28" s="295"/>
      <c r="AR28" s="29"/>
    </row>
    <row r="29" spans="2:44" s="2" customFormat="1" ht="14.4" customHeight="1">
      <c r="B29" s="33"/>
      <c r="D29" s="26" t="s">
        <v>40</v>
      </c>
      <c r="F29" s="26" t="s">
        <v>41</v>
      </c>
      <c r="L29" s="279">
        <v>0.21</v>
      </c>
      <c r="M29" s="280"/>
      <c r="N29" s="280"/>
      <c r="O29" s="280"/>
      <c r="P29" s="280"/>
      <c r="W29" s="281">
        <f>ROUND(AZ54,2)</f>
        <v>0</v>
      </c>
      <c r="X29" s="280"/>
      <c r="Y29" s="280"/>
      <c r="Z29" s="280"/>
      <c r="AA29" s="280"/>
      <c r="AB29" s="280"/>
      <c r="AC29" s="280"/>
      <c r="AD29" s="280"/>
      <c r="AE29" s="280"/>
      <c r="AK29" s="281">
        <f>ROUND(AV54,2)</f>
        <v>0</v>
      </c>
      <c r="AL29" s="280"/>
      <c r="AM29" s="280"/>
      <c r="AN29" s="280"/>
      <c r="AO29" s="280"/>
      <c r="AR29" s="33"/>
    </row>
    <row r="30" spans="2:44" s="2" customFormat="1" ht="14.4" customHeight="1">
      <c r="B30" s="33"/>
      <c r="F30" s="26" t="s">
        <v>42</v>
      </c>
      <c r="L30" s="279">
        <v>0.15</v>
      </c>
      <c r="M30" s="280"/>
      <c r="N30" s="280"/>
      <c r="O30" s="280"/>
      <c r="P30" s="280"/>
      <c r="W30" s="281">
        <f>ROUND(BA54,2)</f>
        <v>0</v>
      </c>
      <c r="X30" s="280"/>
      <c r="Y30" s="280"/>
      <c r="Z30" s="280"/>
      <c r="AA30" s="280"/>
      <c r="AB30" s="280"/>
      <c r="AC30" s="280"/>
      <c r="AD30" s="280"/>
      <c r="AE30" s="280"/>
      <c r="AK30" s="281">
        <f>ROUND(AW54,2)</f>
        <v>0</v>
      </c>
      <c r="AL30" s="280"/>
      <c r="AM30" s="280"/>
      <c r="AN30" s="280"/>
      <c r="AO30" s="280"/>
      <c r="AR30" s="33"/>
    </row>
    <row r="31" spans="2:44" s="2" customFormat="1" ht="14.4" customHeight="1" hidden="1">
      <c r="B31" s="33"/>
      <c r="F31" s="26" t="s">
        <v>43</v>
      </c>
      <c r="L31" s="279">
        <v>0.21</v>
      </c>
      <c r="M31" s="280"/>
      <c r="N31" s="280"/>
      <c r="O31" s="280"/>
      <c r="P31" s="280"/>
      <c r="W31" s="281">
        <f>ROUND(BB54,2)</f>
        <v>0</v>
      </c>
      <c r="X31" s="280"/>
      <c r="Y31" s="280"/>
      <c r="Z31" s="280"/>
      <c r="AA31" s="280"/>
      <c r="AB31" s="280"/>
      <c r="AC31" s="280"/>
      <c r="AD31" s="280"/>
      <c r="AE31" s="280"/>
      <c r="AK31" s="281">
        <v>0</v>
      </c>
      <c r="AL31" s="280"/>
      <c r="AM31" s="280"/>
      <c r="AN31" s="280"/>
      <c r="AO31" s="280"/>
      <c r="AR31" s="33"/>
    </row>
    <row r="32" spans="2:44" s="2" customFormat="1" ht="14.4" customHeight="1" hidden="1">
      <c r="B32" s="33"/>
      <c r="F32" s="26" t="s">
        <v>44</v>
      </c>
      <c r="L32" s="279">
        <v>0.15</v>
      </c>
      <c r="M32" s="280"/>
      <c r="N32" s="280"/>
      <c r="O32" s="280"/>
      <c r="P32" s="280"/>
      <c r="W32" s="281">
        <f>ROUND(BC54,2)</f>
        <v>0</v>
      </c>
      <c r="X32" s="280"/>
      <c r="Y32" s="280"/>
      <c r="Z32" s="280"/>
      <c r="AA32" s="280"/>
      <c r="AB32" s="280"/>
      <c r="AC32" s="280"/>
      <c r="AD32" s="280"/>
      <c r="AE32" s="280"/>
      <c r="AK32" s="281">
        <v>0</v>
      </c>
      <c r="AL32" s="280"/>
      <c r="AM32" s="280"/>
      <c r="AN32" s="280"/>
      <c r="AO32" s="280"/>
      <c r="AR32" s="33"/>
    </row>
    <row r="33" spans="2:44" s="2" customFormat="1" ht="14.4" customHeight="1" hidden="1">
      <c r="B33" s="33"/>
      <c r="F33" s="26" t="s">
        <v>45</v>
      </c>
      <c r="L33" s="279">
        <v>0</v>
      </c>
      <c r="M33" s="280"/>
      <c r="N33" s="280"/>
      <c r="O33" s="280"/>
      <c r="P33" s="280"/>
      <c r="W33" s="281">
        <f>ROUND(BD54,2)</f>
        <v>0</v>
      </c>
      <c r="X33" s="280"/>
      <c r="Y33" s="280"/>
      <c r="Z33" s="280"/>
      <c r="AA33" s="280"/>
      <c r="AB33" s="280"/>
      <c r="AC33" s="280"/>
      <c r="AD33" s="280"/>
      <c r="AE33" s="280"/>
      <c r="AK33" s="281">
        <v>0</v>
      </c>
      <c r="AL33" s="280"/>
      <c r="AM33" s="280"/>
      <c r="AN33" s="280"/>
      <c r="AO33" s="280"/>
      <c r="AR33" s="33"/>
    </row>
    <row r="34" spans="2:44" s="1" customFormat="1" ht="6.9" customHeight="1">
      <c r="B34" s="29"/>
      <c r="AR34" s="29"/>
    </row>
    <row r="35" spans="2:44" s="1" customFormat="1" ht="25.95" customHeight="1">
      <c r="B35" s="29"/>
      <c r="C35" s="34"/>
      <c r="D35" s="35" t="s">
        <v>46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47</v>
      </c>
      <c r="U35" s="36"/>
      <c r="V35" s="36"/>
      <c r="W35" s="36"/>
      <c r="X35" s="285" t="s">
        <v>48</v>
      </c>
      <c r="Y35" s="283"/>
      <c r="Z35" s="283"/>
      <c r="AA35" s="283"/>
      <c r="AB35" s="283"/>
      <c r="AC35" s="36"/>
      <c r="AD35" s="36"/>
      <c r="AE35" s="36"/>
      <c r="AF35" s="36"/>
      <c r="AG35" s="36"/>
      <c r="AH35" s="36"/>
      <c r="AI35" s="36"/>
      <c r="AJ35" s="36"/>
      <c r="AK35" s="282">
        <f>SUM(AK26:AK33)</f>
        <v>0</v>
      </c>
      <c r="AL35" s="283"/>
      <c r="AM35" s="283"/>
      <c r="AN35" s="283"/>
      <c r="AO35" s="284"/>
      <c r="AP35" s="34"/>
      <c r="AQ35" s="34"/>
      <c r="AR35" s="29"/>
    </row>
    <row r="36" spans="2:44" s="1" customFormat="1" ht="6.9" customHeight="1">
      <c r="B36" s="29"/>
      <c r="AR36" s="29"/>
    </row>
    <row r="37" spans="2:44" s="1" customFormat="1" ht="6.9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" customHeight="1">
      <c r="B42" s="29"/>
      <c r="C42" s="21" t="s">
        <v>49</v>
      </c>
      <c r="AR42" s="29"/>
    </row>
    <row r="43" spans="2:44" s="1" customFormat="1" ht="6.9" customHeight="1">
      <c r="B43" s="29"/>
      <c r="AR43" s="29"/>
    </row>
    <row r="44" spans="2:44" s="3" customFormat="1" ht="12" customHeight="1">
      <c r="B44" s="42"/>
      <c r="C44" s="26" t="s">
        <v>13</v>
      </c>
      <c r="L44" s="3" t="str">
        <f>K5</f>
        <v>2017695-03/2023-DOT</v>
      </c>
      <c r="AR44" s="42"/>
    </row>
    <row r="45" spans="2:44" s="4" customFormat="1" ht="36.9" customHeight="1">
      <c r="B45" s="43"/>
      <c r="C45" s="44" t="s">
        <v>15</v>
      </c>
      <c r="L45" s="286" t="str">
        <f>K6</f>
        <v>Chodník - Dr. Milady Horákové, Šluknov - II.etapa</v>
      </c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R45" s="43"/>
    </row>
    <row r="46" spans="2:44" s="1" customFormat="1" ht="6.9" customHeight="1">
      <c r="B46" s="29"/>
      <c r="AR46" s="29"/>
    </row>
    <row r="47" spans="2:44" s="1" customFormat="1" ht="12" customHeight="1">
      <c r="B47" s="29"/>
      <c r="C47" s="26" t="s">
        <v>19</v>
      </c>
      <c r="L47" s="45" t="str">
        <f>IF(K8="","",K8)</f>
        <v>k.ú. Šluknov</v>
      </c>
      <c r="AI47" s="26" t="s">
        <v>21</v>
      </c>
      <c r="AM47" s="264" t="str">
        <f>IF(AN8="","",AN8)</f>
        <v>13. 3. 2023</v>
      </c>
      <c r="AN47" s="264"/>
      <c r="AR47" s="29"/>
    </row>
    <row r="48" spans="2:44" s="1" customFormat="1" ht="6.9" customHeight="1">
      <c r="B48" s="29"/>
      <c r="AR48" s="29"/>
    </row>
    <row r="49" spans="2:56" s="1" customFormat="1" ht="15.15" customHeight="1">
      <c r="B49" s="29"/>
      <c r="C49" s="26" t="s">
        <v>23</v>
      </c>
      <c r="L49" s="3" t="str">
        <f>IF(E11="","",E11)</f>
        <v>Město Šluknov</v>
      </c>
      <c r="AI49" s="26" t="s">
        <v>29</v>
      </c>
      <c r="AM49" s="265" t="str">
        <f>IF(E17="","",E17)</f>
        <v>ProProjekt, s.r.o.</v>
      </c>
      <c r="AN49" s="266"/>
      <c r="AO49" s="266"/>
      <c r="AP49" s="266"/>
      <c r="AR49" s="29"/>
      <c r="AS49" s="275" t="s">
        <v>50</v>
      </c>
      <c r="AT49" s="276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15" customHeight="1">
      <c r="B50" s="29"/>
      <c r="C50" s="26" t="s">
        <v>27</v>
      </c>
      <c r="L50" s="3" t="str">
        <f>IF(E14="","",E14)</f>
        <v>Bude vybrán</v>
      </c>
      <c r="AI50" s="26" t="s">
        <v>32</v>
      </c>
      <c r="AM50" s="265" t="str">
        <f>IF(E20="","",E20)</f>
        <v>Martin Rousek</v>
      </c>
      <c r="AN50" s="266"/>
      <c r="AO50" s="266"/>
      <c r="AP50" s="266"/>
      <c r="AR50" s="29"/>
      <c r="AS50" s="277"/>
      <c r="AT50" s="278"/>
      <c r="BD50" s="50"/>
    </row>
    <row r="51" spans="2:56" s="1" customFormat="1" ht="10.8" customHeight="1">
      <c r="B51" s="29"/>
      <c r="AR51" s="29"/>
      <c r="AS51" s="277"/>
      <c r="AT51" s="278"/>
      <c r="BD51" s="50"/>
    </row>
    <row r="52" spans="2:56" s="1" customFormat="1" ht="29.25" customHeight="1">
      <c r="B52" s="29"/>
      <c r="C52" s="297" t="s">
        <v>51</v>
      </c>
      <c r="D52" s="268"/>
      <c r="E52" s="268"/>
      <c r="F52" s="268"/>
      <c r="G52" s="268"/>
      <c r="H52" s="51"/>
      <c r="I52" s="267" t="s">
        <v>52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74" t="s">
        <v>53</v>
      </c>
      <c r="AH52" s="268"/>
      <c r="AI52" s="268"/>
      <c r="AJ52" s="268"/>
      <c r="AK52" s="268"/>
      <c r="AL52" s="268"/>
      <c r="AM52" s="268"/>
      <c r="AN52" s="267" t="s">
        <v>54</v>
      </c>
      <c r="AO52" s="268"/>
      <c r="AP52" s="268"/>
      <c r="AQ52" s="52" t="s">
        <v>55</v>
      </c>
      <c r="AR52" s="29"/>
      <c r="AS52" s="53" t="s">
        <v>56</v>
      </c>
      <c r="AT52" s="54" t="s">
        <v>57</v>
      </c>
      <c r="AU52" s="54" t="s">
        <v>58</v>
      </c>
      <c r="AV52" s="54" t="s">
        <v>59</v>
      </c>
      <c r="AW52" s="54" t="s">
        <v>60</v>
      </c>
      <c r="AX52" s="54" t="s">
        <v>61</v>
      </c>
      <c r="AY52" s="54" t="s">
        <v>62</v>
      </c>
      <c r="AZ52" s="54" t="s">
        <v>63</v>
      </c>
      <c r="BA52" s="54" t="s">
        <v>64</v>
      </c>
      <c r="BB52" s="54" t="s">
        <v>65</v>
      </c>
      <c r="BC52" s="54" t="s">
        <v>66</v>
      </c>
      <c r="BD52" s="55" t="s">
        <v>67</v>
      </c>
    </row>
    <row r="53" spans="2:56" s="1" customFormat="1" ht="10.8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" customHeight="1">
      <c r="B54" s="57"/>
      <c r="C54" s="58" t="s">
        <v>68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89">
        <f>ROUND(AG55+AG59+AG62,2)</f>
        <v>0</v>
      </c>
      <c r="AH54" s="289"/>
      <c r="AI54" s="289"/>
      <c r="AJ54" s="289"/>
      <c r="AK54" s="289"/>
      <c r="AL54" s="289"/>
      <c r="AM54" s="289"/>
      <c r="AN54" s="263">
        <f aca="true" t="shared" si="0" ref="AN54:AN65">SUM(AG54,AT54)</f>
        <v>0</v>
      </c>
      <c r="AO54" s="263"/>
      <c r="AP54" s="263"/>
      <c r="AQ54" s="61" t="s">
        <v>3</v>
      </c>
      <c r="AR54" s="57"/>
      <c r="AS54" s="62">
        <f>ROUND(AS55+AS59+AS62,2)</f>
        <v>0</v>
      </c>
      <c r="AT54" s="63">
        <f aca="true" t="shared" si="1" ref="AT54:AT65">ROUND(SUM(AV54:AW54),2)</f>
        <v>0</v>
      </c>
      <c r="AU54" s="64">
        <f>ROUND(AU55+AU59+AU62,5)</f>
        <v>1566.01296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ROUND(AZ55+AZ59+AZ62,2)</f>
        <v>0</v>
      </c>
      <c r="BA54" s="63">
        <f>ROUND(BA55+BA59+BA62,2)</f>
        <v>0</v>
      </c>
      <c r="BB54" s="63">
        <f>ROUND(BB55+BB59+BB62,2)</f>
        <v>0</v>
      </c>
      <c r="BC54" s="63">
        <f>ROUND(BC55+BC59+BC62,2)</f>
        <v>0</v>
      </c>
      <c r="BD54" s="65">
        <f>ROUND(BD55+BD59+BD62,2)</f>
        <v>0</v>
      </c>
      <c r="BS54" s="66" t="s">
        <v>69</v>
      </c>
      <c r="BT54" s="66" t="s">
        <v>70</v>
      </c>
      <c r="BU54" s="67" t="s">
        <v>71</v>
      </c>
      <c r="BV54" s="66" t="s">
        <v>72</v>
      </c>
      <c r="BW54" s="66" t="s">
        <v>5</v>
      </c>
      <c r="BX54" s="66" t="s">
        <v>73</v>
      </c>
      <c r="CL54" s="66" t="s">
        <v>3</v>
      </c>
    </row>
    <row r="55" spans="2:91" s="6" customFormat="1" ht="16.5" customHeight="1">
      <c r="B55" s="68"/>
      <c r="C55" s="69"/>
      <c r="D55" s="296" t="s">
        <v>74</v>
      </c>
      <c r="E55" s="296"/>
      <c r="F55" s="296"/>
      <c r="G55" s="296"/>
      <c r="H55" s="296"/>
      <c r="I55" s="70"/>
      <c r="J55" s="296" t="s">
        <v>75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73">
        <f>ROUND(SUM(AG56:AG58),2)</f>
        <v>0</v>
      </c>
      <c r="AH55" s="270"/>
      <c r="AI55" s="270"/>
      <c r="AJ55" s="270"/>
      <c r="AK55" s="270"/>
      <c r="AL55" s="270"/>
      <c r="AM55" s="270"/>
      <c r="AN55" s="269">
        <f t="shared" si="0"/>
        <v>0</v>
      </c>
      <c r="AO55" s="270"/>
      <c r="AP55" s="270"/>
      <c r="AQ55" s="71" t="s">
        <v>76</v>
      </c>
      <c r="AR55" s="68"/>
      <c r="AS55" s="72">
        <f>ROUND(SUM(AS56:AS58),2)</f>
        <v>0</v>
      </c>
      <c r="AT55" s="73">
        <f t="shared" si="1"/>
        <v>0</v>
      </c>
      <c r="AU55" s="74">
        <f>ROUND(SUM(AU56:AU58),5)</f>
        <v>1444.21325</v>
      </c>
      <c r="AV55" s="73">
        <f>ROUND(AZ55*L29,2)</f>
        <v>0</v>
      </c>
      <c r="AW55" s="73">
        <f>ROUND(BA55*L30,2)</f>
        <v>0</v>
      </c>
      <c r="AX55" s="73">
        <f>ROUND(BB55*L29,2)</f>
        <v>0</v>
      </c>
      <c r="AY55" s="73">
        <f>ROUND(BC55*L30,2)</f>
        <v>0</v>
      </c>
      <c r="AZ55" s="73">
        <f>ROUND(SUM(AZ56:AZ58),2)</f>
        <v>0</v>
      </c>
      <c r="BA55" s="73">
        <f>ROUND(SUM(BA56:BA58),2)</f>
        <v>0</v>
      </c>
      <c r="BB55" s="73">
        <f>ROUND(SUM(BB56:BB58),2)</f>
        <v>0</v>
      </c>
      <c r="BC55" s="73">
        <f>ROUND(SUM(BC56:BC58),2)</f>
        <v>0</v>
      </c>
      <c r="BD55" s="75">
        <f>ROUND(SUM(BD56:BD58),2)</f>
        <v>0</v>
      </c>
      <c r="BS55" s="76" t="s">
        <v>69</v>
      </c>
      <c r="BT55" s="76" t="s">
        <v>77</v>
      </c>
      <c r="BU55" s="76" t="s">
        <v>71</v>
      </c>
      <c r="BV55" s="76" t="s">
        <v>72</v>
      </c>
      <c r="BW55" s="76" t="s">
        <v>78</v>
      </c>
      <c r="BX55" s="76" t="s">
        <v>5</v>
      </c>
      <c r="CL55" s="76" t="s">
        <v>3</v>
      </c>
      <c r="CM55" s="76" t="s">
        <v>79</v>
      </c>
    </row>
    <row r="56" spans="1:90" s="3" customFormat="1" ht="16.5" customHeight="1">
      <c r="A56" s="77" t="s">
        <v>80</v>
      </c>
      <c r="B56" s="42"/>
      <c r="C56" s="9"/>
      <c r="D56" s="9"/>
      <c r="E56" s="288" t="s">
        <v>81</v>
      </c>
      <c r="F56" s="288"/>
      <c r="G56" s="288"/>
      <c r="H56" s="288"/>
      <c r="I56" s="288"/>
      <c r="J56" s="9"/>
      <c r="K56" s="288" t="s">
        <v>82</v>
      </c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61">
        <f>'SO 0 - Vedlejší a ostatní...'!J32</f>
        <v>0</v>
      </c>
      <c r="AH56" s="262"/>
      <c r="AI56" s="262"/>
      <c r="AJ56" s="262"/>
      <c r="AK56" s="262"/>
      <c r="AL56" s="262"/>
      <c r="AM56" s="262"/>
      <c r="AN56" s="261">
        <f t="shared" si="0"/>
        <v>0</v>
      </c>
      <c r="AO56" s="262"/>
      <c r="AP56" s="262"/>
      <c r="AQ56" s="78" t="s">
        <v>83</v>
      </c>
      <c r="AR56" s="42"/>
      <c r="AS56" s="79">
        <v>0</v>
      </c>
      <c r="AT56" s="80">
        <f t="shared" si="1"/>
        <v>0</v>
      </c>
      <c r="AU56" s="81">
        <f>'SO 0 - Vedlejší a ostatní...'!P88</f>
        <v>0</v>
      </c>
      <c r="AV56" s="80">
        <f>'SO 0 - Vedlejší a ostatní...'!J35</f>
        <v>0</v>
      </c>
      <c r="AW56" s="80">
        <f>'SO 0 - Vedlejší a ostatní...'!J36</f>
        <v>0</v>
      </c>
      <c r="AX56" s="80">
        <f>'SO 0 - Vedlejší a ostatní...'!J37</f>
        <v>0</v>
      </c>
      <c r="AY56" s="80">
        <f>'SO 0 - Vedlejší a ostatní...'!J38</f>
        <v>0</v>
      </c>
      <c r="AZ56" s="80">
        <f>'SO 0 - Vedlejší a ostatní...'!F35</f>
        <v>0</v>
      </c>
      <c r="BA56" s="80">
        <f>'SO 0 - Vedlejší a ostatní...'!F36</f>
        <v>0</v>
      </c>
      <c r="BB56" s="80">
        <f>'SO 0 - Vedlejší a ostatní...'!F37</f>
        <v>0</v>
      </c>
      <c r="BC56" s="80">
        <f>'SO 0 - Vedlejší a ostatní...'!F38</f>
        <v>0</v>
      </c>
      <c r="BD56" s="82">
        <f>'SO 0 - Vedlejší a ostatní...'!F39</f>
        <v>0</v>
      </c>
      <c r="BT56" s="24" t="s">
        <v>79</v>
      </c>
      <c r="BV56" s="24" t="s">
        <v>72</v>
      </c>
      <c r="BW56" s="24" t="s">
        <v>84</v>
      </c>
      <c r="BX56" s="24" t="s">
        <v>78</v>
      </c>
      <c r="CL56" s="24" t="s">
        <v>3</v>
      </c>
    </row>
    <row r="57" spans="1:90" s="3" customFormat="1" ht="16.5" customHeight="1">
      <c r="A57" s="77" t="s">
        <v>80</v>
      </c>
      <c r="B57" s="42"/>
      <c r="C57" s="9"/>
      <c r="D57" s="9"/>
      <c r="E57" s="288" t="s">
        <v>85</v>
      </c>
      <c r="F57" s="288"/>
      <c r="G57" s="288"/>
      <c r="H57" s="288"/>
      <c r="I57" s="288"/>
      <c r="J57" s="9"/>
      <c r="K57" s="288" t="s">
        <v>86</v>
      </c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61">
        <f>'SO 1 - Chodník, úsek 00,0...'!J32</f>
        <v>0</v>
      </c>
      <c r="AH57" s="262"/>
      <c r="AI57" s="262"/>
      <c r="AJ57" s="262"/>
      <c r="AK57" s="262"/>
      <c r="AL57" s="262"/>
      <c r="AM57" s="262"/>
      <c r="AN57" s="261">
        <f t="shared" si="0"/>
        <v>0</v>
      </c>
      <c r="AO57" s="262"/>
      <c r="AP57" s="262"/>
      <c r="AQ57" s="78" t="s">
        <v>83</v>
      </c>
      <c r="AR57" s="42"/>
      <c r="AS57" s="79">
        <v>0</v>
      </c>
      <c r="AT57" s="80">
        <f t="shared" si="1"/>
        <v>0</v>
      </c>
      <c r="AU57" s="81">
        <f>'SO 1 - Chodník, úsek 00,0...'!P92</f>
        <v>510.413168</v>
      </c>
      <c r="AV57" s="80">
        <f>'SO 1 - Chodník, úsek 00,0...'!J35</f>
        <v>0</v>
      </c>
      <c r="AW57" s="80">
        <f>'SO 1 - Chodník, úsek 00,0...'!J36</f>
        <v>0</v>
      </c>
      <c r="AX57" s="80">
        <f>'SO 1 - Chodník, úsek 00,0...'!J37</f>
        <v>0</v>
      </c>
      <c r="AY57" s="80">
        <f>'SO 1 - Chodník, úsek 00,0...'!J38</f>
        <v>0</v>
      </c>
      <c r="AZ57" s="80">
        <f>'SO 1 - Chodník, úsek 00,0...'!F35</f>
        <v>0</v>
      </c>
      <c r="BA57" s="80">
        <f>'SO 1 - Chodník, úsek 00,0...'!F36</f>
        <v>0</v>
      </c>
      <c r="BB57" s="80">
        <f>'SO 1 - Chodník, úsek 00,0...'!F37</f>
        <v>0</v>
      </c>
      <c r="BC57" s="80">
        <f>'SO 1 - Chodník, úsek 00,0...'!F38</f>
        <v>0</v>
      </c>
      <c r="BD57" s="82">
        <f>'SO 1 - Chodník, úsek 00,0...'!F39</f>
        <v>0</v>
      </c>
      <c r="BT57" s="24" t="s">
        <v>79</v>
      </c>
      <c r="BV57" s="24" t="s">
        <v>72</v>
      </c>
      <c r="BW57" s="24" t="s">
        <v>87</v>
      </c>
      <c r="BX57" s="24" t="s">
        <v>78</v>
      </c>
      <c r="CL57" s="24" t="s">
        <v>3</v>
      </c>
    </row>
    <row r="58" spans="1:90" s="3" customFormat="1" ht="16.5" customHeight="1">
      <c r="A58" s="77" t="s">
        <v>80</v>
      </c>
      <c r="B58" s="42"/>
      <c r="C58" s="9"/>
      <c r="D58" s="9"/>
      <c r="E58" s="288" t="s">
        <v>88</v>
      </c>
      <c r="F58" s="288"/>
      <c r="G58" s="288"/>
      <c r="H58" s="288"/>
      <c r="I58" s="288"/>
      <c r="J58" s="9"/>
      <c r="K58" s="288" t="s">
        <v>89</v>
      </c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61">
        <f>'SO 2 - Chodník, úsek 200,...'!J32</f>
        <v>0</v>
      </c>
      <c r="AH58" s="262"/>
      <c r="AI58" s="262"/>
      <c r="AJ58" s="262"/>
      <c r="AK58" s="262"/>
      <c r="AL58" s="262"/>
      <c r="AM58" s="262"/>
      <c r="AN58" s="261">
        <f t="shared" si="0"/>
        <v>0</v>
      </c>
      <c r="AO58" s="262"/>
      <c r="AP58" s="262"/>
      <c r="AQ58" s="78" t="s">
        <v>83</v>
      </c>
      <c r="AR58" s="42"/>
      <c r="AS58" s="79">
        <v>0</v>
      </c>
      <c r="AT58" s="80">
        <f t="shared" si="1"/>
        <v>0</v>
      </c>
      <c r="AU58" s="81">
        <f>'SO 2 - Chodník, úsek 200,...'!P93</f>
        <v>933.8000790000001</v>
      </c>
      <c r="AV58" s="80">
        <f>'SO 2 - Chodník, úsek 200,...'!J35</f>
        <v>0</v>
      </c>
      <c r="AW58" s="80">
        <f>'SO 2 - Chodník, úsek 200,...'!J36</f>
        <v>0</v>
      </c>
      <c r="AX58" s="80">
        <f>'SO 2 - Chodník, úsek 200,...'!J37</f>
        <v>0</v>
      </c>
      <c r="AY58" s="80">
        <f>'SO 2 - Chodník, úsek 200,...'!J38</f>
        <v>0</v>
      </c>
      <c r="AZ58" s="80">
        <f>'SO 2 - Chodník, úsek 200,...'!F35</f>
        <v>0</v>
      </c>
      <c r="BA58" s="80">
        <f>'SO 2 - Chodník, úsek 200,...'!F36</f>
        <v>0</v>
      </c>
      <c r="BB58" s="80">
        <f>'SO 2 - Chodník, úsek 200,...'!F37</f>
        <v>0</v>
      </c>
      <c r="BC58" s="80">
        <f>'SO 2 - Chodník, úsek 200,...'!F38</f>
        <v>0</v>
      </c>
      <c r="BD58" s="82">
        <f>'SO 2 - Chodník, úsek 200,...'!F39</f>
        <v>0</v>
      </c>
      <c r="BT58" s="24" t="s">
        <v>79</v>
      </c>
      <c r="BV58" s="24" t="s">
        <v>72</v>
      </c>
      <c r="BW58" s="24" t="s">
        <v>90</v>
      </c>
      <c r="BX58" s="24" t="s">
        <v>78</v>
      </c>
      <c r="CL58" s="24" t="s">
        <v>3</v>
      </c>
    </row>
    <row r="59" spans="2:91" s="6" customFormat="1" ht="16.5" customHeight="1">
      <c r="B59" s="68"/>
      <c r="C59" s="69"/>
      <c r="D59" s="296" t="s">
        <v>91</v>
      </c>
      <c r="E59" s="296"/>
      <c r="F59" s="296"/>
      <c r="G59" s="296"/>
      <c r="H59" s="296"/>
      <c r="I59" s="70"/>
      <c r="J59" s="296" t="s">
        <v>92</v>
      </c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73">
        <f>ROUND(SUM(AG60:AG61),2)</f>
        <v>0</v>
      </c>
      <c r="AH59" s="270"/>
      <c r="AI59" s="270"/>
      <c r="AJ59" s="270"/>
      <c r="AK59" s="270"/>
      <c r="AL59" s="270"/>
      <c r="AM59" s="270"/>
      <c r="AN59" s="269">
        <f t="shared" si="0"/>
        <v>0</v>
      </c>
      <c r="AO59" s="270"/>
      <c r="AP59" s="270"/>
      <c r="AQ59" s="71" t="s">
        <v>76</v>
      </c>
      <c r="AR59" s="68"/>
      <c r="AS59" s="72">
        <f>ROUND(SUM(AS60:AS61),2)</f>
        <v>0</v>
      </c>
      <c r="AT59" s="73">
        <f t="shared" si="1"/>
        <v>0</v>
      </c>
      <c r="AU59" s="74">
        <f>ROUND(SUM(AU60:AU61),5)</f>
        <v>121.79971</v>
      </c>
      <c r="AV59" s="73">
        <f>ROUND(AZ59*L29,2)</f>
        <v>0</v>
      </c>
      <c r="AW59" s="73">
        <f>ROUND(BA59*L30,2)</f>
        <v>0</v>
      </c>
      <c r="AX59" s="73">
        <f>ROUND(BB59*L29,2)</f>
        <v>0</v>
      </c>
      <c r="AY59" s="73">
        <f>ROUND(BC59*L30,2)</f>
        <v>0</v>
      </c>
      <c r="AZ59" s="73">
        <f>ROUND(SUM(AZ60:AZ61),2)</f>
        <v>0</v>
      </c>
      <c r="BA59" s="73">
        <f>ROUND(SUM(BA60:BA61),2)</f>
        <v>0</v>
      </c>
      <c r="BB59" s="73">
        <f>ROUND(SUM(BB60:BB61),2)</f>
        <v>0</v>
      </c>
      <c r="BC59" s="73">
        <f>ROUND(SUM(BC60:BC61),2)</f>
        <v>0</v>
      </c>
      <c r="BD59" s="75">
        <f>ROUND(SUM(BD60:BD61),2)</f>
        <v>0</v>
      </c>
      <c r="BS59" s="76" t="s">
        <v>69</v>
      </c>
      <c r="BT59" s="76" t="s">
        <v>77</v>
      </c>
      <c r="BU59" s="76" t="s">
        <v>71</v>
      </c>
      <c r="BV59" s="76" t="s">
        <v>72</v>
      </c>
      <c r="BW59" s="76" t="s">
        <v>93</v>
      </c>
      <c r="BX59" s="76" t="s">
        <v>5</v>
      </c>
      <c r="CL59" s="76" t="s">
        <v>3</v>
      </c>
      <c r="CM59" s="76" t="s">
        <v>79</v>
      </c>
    </row>
    <row r="60" spans="1:90" s="3" customFormat="1" ht="16.5" customHeight="1">
      <c r="A60" s="77" t="s">
        <v>80</v>
      </c>
      <c r="B60" s="42"/>
      <c r="C60" s="9"/>
      <c r="D60" s="9"/>
      <c r="E60" s="288" t="s">
        <v>85</v>
      </c>
      <c r="F60" s="288"/>
      <c r="G60" s="288"/>
      <c r="H60" s="288"/>
      <c r="I60" s="288"/>
      <c r="J60" s="9"/>
      <c r="K60" s="288" t="s">
        <v>86</v>
      </c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61">
        <f>'SO 1 - Chodník, úsek 00,0..._01'!J32</f>
        <v>0</v>
      </c>
      <c r="AH60" s="262"/>
      <c r="AI60" s="262"/>
      <c r="AJ60" s="262"/>
      <c r="AK60" s="262"/>
      <c r="AL60" s="262"/>
      <c r="AM60" s="262"/>
      <c r="AN60" s="261">
        <f t="shared" si="0"/>
        <v>0</v>
      </c>
      <c r="AO60" s="262"/>
      <c r="AP60" s="262"/>
      <c r="AQ60" s="78" t="s">
        <v>83</v>
      </c>
      <c r="AR60" s="42"/>
      <c r="AS60" s="79">
        <v>0</v>
      </c>
      <c r="AT60" s="80">
        <f t="shared" si="1"/>
        <v>0</v>
      </c>
      <c r="AU60" s="81">
        <f>'SO 1 - Chodník, úsek 00,0..._01'!P91</f>
        <v>42.74122</v>
      </c>
      <c r="AV60" s="80">
        <f>'SO 1 - Chodník, úsek 00,0..._01'!J35</f>
        <v>0</v>
      </c>
      <c r="AW60" s="80">
        <f>'SO 1 - Chodník, úsek 00,0..._01'!J36</f>
        <v>0</v>
      </c>
      <c r="AX60" s="80">
        <f>'SO 1 - Chodník, úsek 00,0..._01'!J37</f>
        <v>0</v>
      </c>
      <c r="AY60" s="80">
        <f>'SO 1 - Chodník, úsek 00,0..._01'!J38</f>
        <v>0</v>
      </c>
      <c r="AZ60" s="80">
        <f>'SO 1 - Chodník, úsek 00,0..._01'!F35</f>
        <v>0</v>
      </c>
      <c r="BA60" s="80">
        <f>'SO 1 - Chodník, úsek 00,0..._01'!F36</f>
        <v>0</v>
      </c>
      <c r="BB60" s="80">
        <f>'SO 1 - Chodník, úsek 00,0..._01'!F37</f>
        <v>0</v>
      </c>
      <c r="BC60" s="80">
        <f>'SO 1 - Chodník, úsek 00,0..._01'!F38</f>
        <v>0</v>
      </c>
      <c r="BD60" s="82">
        <f>'SO 1 - Chodník, úsek 00,0..._01'!F39</f>
        <v>0</v>
      </c>
      <c r="BT60" s="24" t="s">
        <v>79</v>
      </c>
      <c r="BV60" s="24" t="s">
        <v>72</v>
      </c>
      <c r="BW60" s="24" t="s">
        <v>94</v>
      </c>
      <c r="BX60" s="24" t="s">
        <v>93</v>
      </c>
      <c r="CL60" s="24" t="s">
        <v>3</v>
      </c>
    </row>
    <row r="61" spans="1:90" s="3" customFormat="1" ht="16.5" customHeight="1">
      <c r="A61" s="77" t="s">
        <v>80</v>
      </c>
      <c r="B61" s="42"/>
      <c r="C61" s="9"/>
      <c r="D61" s="9"/>
      <c r="E61" s="288" t="s">
        <v>88</v>
      </c>
      <c r="F61" s="288"/>
      <c r="G61" s="288"/>
      <c r="H61" s="288"/>
      <c r="I61" s="288"/>
      <c r="J61" s="9"/>
      <c r="K61" s="288" t="s">
        <v>89</v>
      </c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61">
        <f>'SO 2 - Chodník, úsek 200,..._01'!J32</f>
        <v>0</v>
      </c>
      <c r="AH61" s="262"/>
      <c r="AI61" s="262"/>
      <c r="AJ61" s="262"/>
      <c r="AK61" s="262"/>
      <c r="AL61" s="262"/>
      <c r="AM61" s="262"/>
      <c r="AN61" s="261">
        <f t="shared" si="0"/>
        <v>0</v>
      </c>
      <c r="AO61" s="262"/>
      <c r="AP61" s="262"/>
      <c r="AQ61" s="78" t="s">
        <v>83</v>
      </c>
      <c r="AR61" s="42"/>
      <c r="AS61" s="79">
        <v>0</v>
      </c>
      <c r="AT61" s="80">
        <f t="shared" si="1"/>
        <v>0</v>
      </c>
      <c r="AU61" s="81">
        <f>'SO 2 - Chodník, úsek 200,..._01'!P91</f>
        <v>79.05849400000001</v>
      </c>
      <c r="AV61" s="80">
        <f>'SO 2 - Chodník, úsek 200,..._01'!J35</f>
        <v>0</v>
      </c>
      <c r="AW61" s="80">
        <f>'SO 2 - Chodník, úsek 200,..._01'!J36</f>
        <v>0</v>
      </c>
      <c r="AX61" s="80">
        <f>'SO 2 - Chodník, úsek 200,..._01'!J37</f>
        <v>0</v>
      </c>
      <c r="AY61" s="80">
        <f>'SO 2 - Chodník, úsek 200,..._01'!J38</f>
        <v>0</v>
      </c>
      <c r="AZ61" s="80">
        <f>'SO 2 - Chodník, úsek 200,..._01'!F35</f>
        <v>0</v>
      </c>
      <c r="BA61" s="80">
        <f>'SO 2 - Chodník, úsek 200,..._01'!F36</f>
        <v>0</v>
      </c>
      <c r="BB61" s="80">
        <f>'SO 2 - Chodník, úsek 200,..._01'!F37</f>
        <v>0</v>
      </c>
      <c r="BC61" s="80">
        <f>'SO 2 - Chodník, úsek 200,..._01'!F38</f>
        <v>0</v>
      </c>
      <c r="BD61" s="82">
        <f>'SO 2 - Chodník, úsek 200,..._01'!F39</f>
        <v>0</v>
      </c>
      <c r="BT61" s="24" t="s">
        <v>79</v>
      </c>
      <c r="BV61" s="24" t="s">
        <v>72</v>
      </c>
      <c r="BW61" s="24" t="s">
        <v>95</v>
      </c>
      <c r="BX61" s="24" t="s">
        <v>93</v>
      </c>
      <c r="CL61" s="24" t="s">
        <v>3</v>
      </c>
    </row>
    <row r="62" spans="2:91" s="6" customFormat="1" ht="16.5" customHeight="1">
      <c r="B62" s="68"/>
      <c r="C62" s="69"/>
      <c r="D62" s="296" t="s">
        <v>96</v>
      </c>
      <c r="E62" s="296"/>
      <c r="F62" s="296"/>
      <c r="G62" s="296"/>
      <c r="H62" s="296"/>
      <c r="I62" s="70"/>
      <c r="J62" s="296" t="s">
        <v>97</v>
      </c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73">
        <f>ROUND(SUM(AG63:AG65),2)</f>
        <v>0</v>
      </c>
      <c r="AH62" s="270"/>
      <c r="AI62" s="270"/>
      <c r="AJ62" s="270"/>
      <c r="AK62" s="270"/>
      <c r="AL62" s="270"/>
      <c r="AM62" s="270"/>
      <c r="AN62" s="269">
        <f t="shared" si="0"/>
        <v>0</v>
      </c>
      <c r="AO62" s="270"/>
      <c r="AP62" s="270"/>
      <c r="AQ62" s="71" t="s">
        <v>76</v>
      </c>
      <c r="AR62" s="68"/>
      <c r="AS62" s="72">
        <f>ROUND(SUM(AS63:AS65),2)</f>
        <v>0</v>
      </c>
      <c r="AT62" s="73">
        <f t="shared" si="1"/>
        <v>0</v>
      </c>
      <c r="AU62" s="74">
        <f>ROUND(SUM(AU63:AU65),5)</f>
        <v>0</v>
      </c>
      <c r="AV62" s="73">
        <f>ROUND(AZ62*L29,2)</f>
        <v>0</v>
      </c>
      <c r="AW62" s="73">
        <f>ROUND(BA62*L30,2)</f>
        <v>0</v>
      </c>
      <c r="AX62" s="73">
        <f>ROUND(BB62*L29,2)</f>
        <v>0</v>
      </c>
      <c r="AY62" s="73">
        <f>ROUND(BC62*L30,2)</f>
        <v>0</v>
      </c>
      <c r="AZ62" s="73">
        <f>ROUND(SUM(AZ63:AZ65),2)</f>
        <v>0</v>
      </c>
      <c r="BA62" s="73">
        <f>ROUND(SUM(BA63:BA65),2)</f>
        <v>0</v>
      </c>
      <c r="BB62" s="73">
        <f>ROUND(SUM(BB63:BB65),2)</f>
        <v>0</v>
      </c>
      <c r="BC62" s="73">
        <f>ROUND(SUM(BC63:BC65),2)</f>
        <v>0</v>
      </c>
      <c r="BD62" s="75">
        <f>ROUND(SUM(BD63:BD65),2)</f>
        <v>0</v>
      </c>
      <c r="BS62" s="76" t="s">
        <v>69</v>
      </c>
      <c r="BT62" s="76" t="s">
        <v>77</v>
      </c>
      <c r="BU62" s="76" t="s">
        <v>71</v>
      </c>
      <c r="BV62" s="76" t="s">
        <v>72</v>
      </c>
      <c r="BW62" s="76" t="s">
        <v>98</v>
      </c>
      <c r="BX62" s="76" t="s">
        <v>5</v>
      </c>
      <c r="CL62" s="76" t="s">
        <v>3</v>
      </c>
      <c r="CM62" s="76" t="s">
        <v>79</v>
      </c>
    </row>
    <row r="63" spans="1:90" s="3" customFormat="1" ht="16.5" customHeight="1">
      <c r="A63" s="77" t="s">
        <v>80</v>
      </c>
      <c r="B63" s="42"/>
      <c r="C63" s="9"/>
      <c r="D63" s="9"/>
      <c r="E63" s="288" t="s">
        <v>81</v>
      </c>
      <c r="F63" s="288"/>
      <c r="G63" s="288"/>
      <c r="H63" s="288"/>
      <c r="I63" s="288"/>
      <c r="J63" s="9"/>
      <c r="K63" s="288" t="s">
        <v>82</v>
      </c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61">
        <f>'SO 0 - Vedlejší a ostatní..._01'!J32</f>
        <v>0</v>
      </c>
      <c r="AH63" s="262"/>
      <c r="AI63" s="262"/>
      <c r="AJ63" s="262"/>
      <c r="AK63" s="262"/>
      <c r="AL63" s="262"/>
      <c r="AM63" s="262"/>
      <c r="AN63" s="261">
        <f t="shared" si="0"/>
        <v>0</v>
      </c>
      <c r="AO63" s="262"/>
      <c r="AP63" s="262"/>
      <c r="AQ63" s="78" t="s">
        <v>83</v>
      </c>
      <c r="AR63" s="42"/>
      <c r="AS63" s="79">
        <v>0</v>
      </c>
      <c r="AT63" s="80">
        <f t="shared" si="1"/>
        <v>0</v>
      </c>
      <c r="AU63" s="81">
        <f>'SO 0 - Vedlejší a ostatní..._01'!P90</f>
        <v>0</v>
      </c>
      <c r="AV63" s="80">
        <f>'SO 0 - Vedlejší a ostatní..._01'!J35</f>
        <v>0</v>
      </c>
      <c r="AW63" s="80">
        <f>'SO 0 - Vedlejší a ostatní..._01'!J36</f>
        <v>0</v>
      </c>
      <c r="AX63" s="80">
        <f>'SO 0 - Vedlejší a ostatní..._01'!J37</f>
        <v>0</v>
      </c>
      <c r="AY63" s="80">
        <f>'SO 0 - Vedlejší a ostatní..._01'!J38</f>
        <v>0</v>
      </c>
      <c r="AZ63" s="80">
        <f>'SO 0 - Vedlejší a ostatní..._01'!F35</f>
        <v>0</v>
      </c>
      <c r="BA63" s="80">
        <f>'SO 0 - Vedlejší a ostatní..._01'!F36</f>
        <v>0</v>
      </c>
      <c r="BB63" s="80">
        <f>'SO 0 - Vedlejší a ostatní..._01'!F37</f>
        <v>0</v>
      </c>
      <c r="BC63" s="80">
        <f>'SO 0 - Vedlejší a ostatní..._01'!F38</f>
        <v>0</v>
      </c>
      <c r="BD63" s="82">
        <f>'SO 0 - Vedlejší a ostatní..._01'!F39</f>
        <v>0</v>
      </c>
      <c r="BT63" s="24" t="s">
        <v>79</v>
      </c>
      <c r="BV63" s="24" t="s">
        <v>72</v>
      </c>
      <c r="BW63" s="24" t="s">
        <v>99</v>
      </c>
      <c r="BX63" s="24" t="s">
        <v>98</v>
      </c>
      <c r="CL63" s="24" t="s">
        <v>3</v>
      </c>
    </row>
    <row r="64" spans="1:90" s="3" customFormat="1" ht="16.5" customHeight="1">
      <c r="A64" s="77" t="s">
        <v>80</v>
      </c>
      <c r="B64" s="42"/>
      <c r="C64" s="9"/>
      <c r="D64" s="9"/>
      <c r="E64" s="288" t="s">
        <v>85</v>
      </c>
      <c r="F64" s="288"/>
      <c r="G64" s="288"/>
      <c r="H64" s="288"/>
      <c r="I64" s="288"/>
      <c r="J64" s="9"/>
      <c r="K64" s="288" t="s">
        <v>86</v>
      </c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61">
        <f>'SO 1 - Chodník, úsek 00,0..._02'!J32</f>
        <v>0</v>
      </c>
      <c r="AH64" s="262"/>
      <c r="AI64" s="262"/>
      <c r="AJ64" s="262"/>
      <c r="AK64" s="262"/>
      <c r="AL64" s="262"/>
      <c r="AM64" s="262"/>
      <c r="AN64" s="261">
        <f t="shared" si="0"/>
        <v>0</v>
      </c>
      <c r="AO64" s="262"/>
      <c r="AP64" s="262"/>
      <c r="AQ64" s="78" t="s">
        <v>83</v>
      </c>
      <c r="AR64" s="42"/>
      <c r="AS64" s="79">
        <v>0</v>
      </c>
      <c r="AT64" s="80">
        <f t="shared" si="1"/>
        <v>0</v>
      </c>
      <c r="AU64" s="81">
        <f>'SO 1 - Chodník, úsek 00,0..._02'!P88</f>
        <v>0</v>
      </c>
      <c r="AV64" s="80">
        <f>'SO 1 - Chodník, úsek 00,0..._02'!J35</f>
        <v>0</v>
      </c>
      <c r="AW64" s="80">
        <f>'SO 1 - Chodník, úsek 00,0..._02'!J36</f>
        <v>0</v>
      </c>
      <c r="AX64" s="80">
        <f>'SO 1 - Chodník, úsek 00,0..._02'!J37</f>
        <v>0</v>
      </c>
      <c r="AY64" s="80">
        <f>'SO 1 - Chodník, úsek 00,0..._02'!J38</f>
        <v>0</v>
      </c>
      <c r="AZ64" s="80">
        <f>'SO 1 - Chodník, úsek 00,0..._02'!F35</f>
        <v>0</v>
      </c>
      <c r="BA64" s="80">
        <f>'SO 1 - Chodník, úsek 00,0..._02'!F36</f>
        <v>0</v>
      </c>
      <c r="BB64" s="80">
        <f>'SO 1 - Chodník, úsek 00,0..._02'!F37</f>
        <v>0</v>
      </c>
      <c r="BC64" s="80">
        <f>'SO 1 - Chodník, úsek 00,0..._02'!F38</f>
        <v>0</v>
      </c>
      <c r="BD64" s="82">
        <f>'SO 1 - Chodník, úsek 00,0..._02'!F39</f>
        <v>0</v>
      </c>
      <c r="BT64" s="24" t="s">
        <v>79</v>
      </c>
      <c r="BV64" s="24" t="s">
        <v>72</v>
      </c>
      <c r="BW64" s="24" t="s">
        <v>100</v>
      </c>
      <c r="BX64" s="24" t="s">
        <v>98</v>
      </c>
      <c r="CL64" s="24" t="s">
        <v>3</v>
      </c>
    </row>
    <row r="65" spans="1:90" s="3" customFormat="1" ht="16.5" customHeight="1">
      <c r="A65" s="77" t="s">
        <v>80</v>
      </c>
      <c r="B65" s="42"/>
      <c r="C65" s="9"/>
      <c r="D65" s="9"/>
      <c r="E65" s="288" t="s">
        <v>88</v>
      </c>
      <c r="F65" s="288"/>
      <c r="G65" s="288"/>
      <c r="H65" s="288"/>
      <c r="I65" s="288"/>
      <c r="J65" s="9"/>
      <c r="K65" s="288" t="s">
        <v>89</v>
      </c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61">
        <f>'SO 2 - Chodník, úsek 200,..._02'!J32</f>
        <v>0</v>
      </c>
      <c r="AH65" s="262"/>
      <c r="AI65" s="262"/>
      <c r="AJ65" s="262"/>
      <c r="AK65" s="262"/>
      <c r="AL65" s="262"/>
      <c r="AM65" s="262"/>
      <c r="AN65" s="261">
        <f t="shared" si="0"/>
        <v>0</v>
      </c>
      <c r="AO65" s="262"/>
      <c r="AP65" s="262"/>
      <c r="AQ65" s="78" t="s">
        <v>83</v>
      </c>
      <c r="AR65" s="42"/>
      <c r="AS65" s="83">
        <v>0</v>
      </c>
      <c r="AT65" s="84">
        <f t="shared" si="1"/>
        <v>0</v>
      </c>
      <c r="AU65" s="85">
        <f>'SO 2 - Chodník, úsek 200,..._02'!P88</f>
        <v>0</v>
      </c>
      <c r="AV65" s="84">
        <f>'SO 2 - Chodník, úsek 200,..._02'!J35</f>
        <v>0</v>
      </c>
      <c r="AW65" s="84">
        <f>'SO 2 - Chodník, úsek 200,..._02'!J36</f>
        <v>0</v>
      </c>
      <c r="AX65" s="84">
        <f>'SO 2 - Chodník, úsek 200,..._02'!J37</f>
        <v>0</v>
      </c>
      <c r="AY65" s="84">
        <f>'SO 2 - Chodník, úsek 200,..._02'!J38</f>
        <v>0</v>
      </c>
      <c r="AZ65" s="84">
        <f>'SO 2 - Chodník, úsek 200,..._02'!F35</f>
        <v>0</v>
      </c>
      <c r="BA65" s="84">
        <f>'SO 2 - Chodník, úsek 200,..._02'!F36</f>
        <v>0</v>
      </c>
      <c r="BB65" s="84">
        <f>'SO 2 - Chodník, úsek 200,..._02'!F37</f>
        <v>0</v>
      </c>
      <c r="BC65" s="84">
        <f>'SO 2 - Chodník, úsek 200,..._02'!F38</f>
        <v>0</v>
      </c>
      <c r="BD65" s="86">
        <f>'SO 2 - Chodník, úsek 200,..._02'!F39</f>
        <v>0</v>
      </c>
      <c r="BT65" s="24" t="s">
        <v>79</v>
      </c>
      <c r="BV65" s="24" t="s">
        <v>72</v>
      </c>
      <c r="BW65" s="24" t="s">
        <v>101</v>
      </c>
      <c r="BX65" s="24" t="s">
        <v>98</v>
      </c>
      <c r="CL65" s="24" t="s">
        <v>3</v>
      </c>
    </row>
    <row r="66" spans="2:44" s="1" customFormat="1" ht="30" customHeight="1">
      <c r="B66" s="29"/>
      <c r="AR66" s="29"/>
    </row>
    <row r="67" spans="2:44" s="1" customFormat="1" ht="6.9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29"/>
    </row>
  </sheetData>
  <mergeCells count="80">
    <mergeCell ref="E60:I60"/>
    <mergeCell ref="E58:I58"/>
    <mergeCell ref="E56:I56"/>
    <mergeCell ref="E61:I61"/>
    <mergeCell ref="E57:I57"/>
    <mergeCell ref="E64:I64"/>
    <mergeCell ref="I52:AF52"/>
    <mergeCell ref="J62:AF62"/>
    <mergeCell ref="J55:AF55"/>
    <mergeCell ref="J59:AF59"/>
    <mergeCell ref="K61:AF61"/>
    <mergeCell ref="K57:AF57"/>
    <mergeCell ref="K60:AF60"/>
    <mergeCell ref="K63:AF63"/>
    <mergeCell ref="K56:AF56"/>
    <mergeCell ref="K58:AF58"/>
    <mergeCell ref="K64:AF64"/>
    <mergeCell ref="C52:G52"/>
    <mergeCell ref="D59:H59"/>
    <mergeCell ref="D55:H55"/>
    <mergeCell ref="D62:H62"/>
    <mergeCell ref="E65:I65"/>
    <mergeCell ref="K65:AF65"/>
    <mergeCell ref="AG54:AM54"/>
    <mergeCell ref="K5:AO5"/>
    <mergeCell ref="K6:AO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E63:I63"/>
    <mergeCell ref="L30:P30"/>
    <mergeCell ref="L31:P31"/>
    <mergeCell ref="AK31:AO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N56:AP56"/>
    <mergeCell ref="AN58:AP58"/>
    <mergeCell ref="AR2:BE2"/>
    <mergeCell ref="AG57:AM57"/>
    <mergeCell ref="AG63:AM63"/>
    <mergeCell ref="AG62:AM62"/>
    <mergeCell ref="AG61:AM61"/>
    <mergeCell ref="AG52:AM52"/>
    <mergeCell ref="AG60:AM60"/>
    <mergeCell ref="AG55:AM55"/>
    <mergeCell ref="AG59:AM59"/>
    <mergeCell ref="AG58:AM58"/>
    <mergeCell ref="AG56:AM56"/>
    <mergeCell ref="AS49:AT51"/>
    <mergeCell ref="L45:AO45"/>
    <mergeCell ref="AN65:AP65"/>
    <mergeCell ref="AG65:AM65"/>
    <mergeCell ref="AN54:AP54"/>
    <mergeCell ref="AG64:AM64"/>
    <mergeCell ref="AM47:AN47"/>
    <mergeCell ref="AM49:AP49"/>
    <mergeCell ref="AM50:AP50"/>
    <mergeCell ref="AN64:AP64"/>
    <mergeCell ref="AN63:AP63"/>
    <mergeCell ref="AN52:AP52"/>
    <mergeCell ref="AN62:AP62"/>
    <mergeCell ref="AN59:AP59"/>
    <mergeCell ref="AN57:AP57"/>
    <mergeCell ref="AN61:AP61"/>
    <mergeCell ref="AN60:AP60"/>
    <mergeCell ref="AN55:AP55"/>
  </mergeCells>
  <hyperlinks>
    <hyperlink ref="A56" location="'SO 0 - Vedlejší a ostatní...'!C2" display="/"/>
    <hyperlink ref="A57" location="'SO 1 - Chodník, úsek 00,0...'!C2" display="/"/>
    <hyperlink ref="A58" location="'SO 2 - Chodník, úsek 200,...'!C2" display="/"/>
    <hyperlink ref="A60" location="'SO 1 - Chodník, úsek 00,0..._01'!C2" display="/"/>
    <hyperlink ref="A61" location="'SO 2 - Chodník, úsek 200,..._01'!C2" display="/"/>
    <hyperlink ref="A63" location="'SO 0 - Vedlejší a ostatní..._01'!C2" display="/"/>
    <hyperlink ref="A64" location="'SO 1 - Chodník, úsek 00,0..._02'!C2" display="/"/>
    <hyperlink ref="A65" location="'SO 2 - Chodník, úsek 200,..._02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2" customWidth="1"/>
    <col min="2" max="2" width="1.7109375" style="182" customWidth="1"/>
    <col min="3" max="4" width="5.00390625" style="182" customWidth="1"/>
    <col min="5" max="5" width="11.7109375" style="182" customWidth="1"/>
    <col min="6" max="6" width="9.140625" style="182" customWidth="1"/>
    <col min="7" max="7" width="5.00390625" style="182" customWidth="1"/>
    <col min="8" max="8" width="77.8515625" style="182" customWidth="1"/>
    <col min="9" max="10" width="20.00390625" style="182" customWidth="1"/>
    <col min="11" max="11" width="1.7109375" style="182" customWidth="1"/>
  </cols>
  <sheetData>
    <row r="1" ht="37.5" customHeight="1"/>
    <row r="2" spans="2:11" ht="7.5" customHeight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5" customFormat="1" ht="45" customHeight="1">
      <c r="B3" s="186"/>
      <c r="C3" s="302" t="s">
        <v>816</v>
      </c>
      <c r="D3" s="302"/>
      <c r="E3" s="302"/>
      <c r="F3" s="302"/>
      <c r="G3" s="302"/>
      <c r="H3" s="302"/>
      <c r="I3" s="302"/>
      <c r="J3" s="302"/>
      <c r="K3" s="187"/>
    </row>
    <row r="4" spans="2:11" ht="25.5" customHeight="1">
      <c r="B4" s="188"/>
      <c r="C4" s="303" t="s">
        <v>817</v>
      </c>
      <c r="D4" s="303"/>
      <c r="E4" s="303"/>
      <c r="F4" s="303"/>
      <c r="G4" s="303"/>
      <c r="H4" s="303"/>
      <c r="I4" s="303"/>
      <c r="J4" s="303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" customHeight="1">
      <c r="B6" s="188"/>
      <c r="C6" s="301" t="s">
        <v>818</v>
      </c>
      <c r="D6" s="301"/>
      <c r="E6" s="301"/>
      <c r="F6" s="301"/>
      <c r="G6" s="301"/>
      <c r="H6" s="301"/>
      <c r="I6" s="301"/>
      <c r="J6" s="301"/>
      <c r="K6" s="189"/>
    </row>
    <row r="7" spans="2:11" ht="15" customHeight="1">
      <c r="B7" s="192"/>
      <c r="C7" s="301" t="s">
        <v>819</v>
      </c>
      <c r="D7" s="301"/>
      <c r="E7" s="301"/>
      <c r="F7" s="301"/>
      <c r="G7" s="301"/>
      <c r="H7" s="301"/>
      <c r="I7" s="301"/>
      <c r="J7" s="301"/>
      <c r="K7" s="189"/>
    </row>
    <row r="8" spans="2:11" ht="12.75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" customHeight="1">
      <c r="B9" s="192"/>
      <c r="C9" s="301" t="s">
        <v>820</v>
      </c>
      <c r="D9" s="301"/>
      <c r="E9" s="301"/>
      <c r="F9" s="301"/>
      <c r="G9" s="301"/>
      <c r="H9" s="301"/>
      <c r="I9" s="301"/>
      <c r="J9" s="301"/>
      <c r="K9" s="189"/>
    </row>
    <row r="10" spans="2:11" ht="15" customHeight="1">
      <c r="B10" s="192"/>
      <c r="C10" s="191"/>
      <c r="D10" s="301" t="s">
        <v>821</v>
      </c>
      <c r="E10" s="301"/>
      <c r="F10" s="301"/>
      <c r="G10" s="301"/>
      <c r="H10" s="301"/>
      <c r="I10" s="301"/>
      <c r="J10" s="301"/>
      <c r="K10" s="189"/>
    </row>
    <row r="11" spans="2:11" ht="15" customHeight="1">
      <c r="B11" s="192"/>
      <c r="C11" s="193"/>
      <c r="D11" s="301" t="s">
        <v>822</v>
      </c>
      <c r="E11" s="301"/>
      <c r="F11" s="301"/>
      <c r="G11" s="301"/>
      <c r="H11" s="301"/>
      <c r="I11" s="301"/>
      <c r="J11" s="301"/>
      <c r="K11" s="189"/>
    </row>
    <row r="12" spans="2:11" ht="15" customHeight="1">
      <c r="B12" s="192"/>
      <c r="C12" s="193"/>
      <c r="D12" s="191"/>
      <c r="E12" s="191"/>
      <c r="F12" s="191"/>
      <c r="G12" s="191"/>
      <c r="H12" s="191"/>
      <c r="I12" s="191"/>
      <c r="J12" s="191"/>
      <c r="K12" s="189"/>
    </row>
    <row r="13" spans="2:11" ht="15" customHeight="1">
      <c r="B13" s="192"/>
      <c r="C13" s="193"/>
      <c r="D13" s="194" t="s">
        <v>823</v>
      </c>
      <c r="E13" s="191"/>
      <c r="F13" s="191"/>
      <c r="G13" s="191"/>
      <c r="H13" s="191"/>
      <c r="I13" s="191"/>
      <c r="J13" s="191"/>
      <c r="K13" s="189"/>
    </row>
    <row r="14" spans="2:11" ht="12.75" customHeight="1">
      <c r="B14" s="192"/>
      <c r="C14" s="193"/>
      <c r="D14" s="193"/>
      <c r="E14" s="193"/>
      <c r="F14" s="193"/>
      <c r="G14" s="193"/>
      <c r="H14" s="193"/>
      <c r="I14" s="193"/>
      <c r="J14" s="193"/>
      <c r="K14" s="189"/>
    </row>
    <row r="15" spans="2:11" ht="15" customHeight="1">
      <c r="B15" s="192"/>
      <c r="C15" s="193"/>
      <c r="D15" s="301" t="s">
        <v>824</v>
      </c>
      <c r="E15" s="301"/>
      <c r="F15" s="301"/>
      <c r="G15" s="301"/>
      <c r="H15" s="301"/>
      <c r="I15" s="301"/>
      <c r="J15" s="301"/>
      <c r="K15" s="189"/>
    </row>
    <row r="16" spans="2:11" ht="15" customHeight="1">
      <c r="B16" s="192"/>
      <c r="C16" s="193"/>
      <c r="D16" s="301" t="s">
        <v>825</v>
      </c>
      <c r="E16" s="301"/>
      <c r="F16" s="301"/>
      <c r="G16" s="301"/>
      <c r="H16" s="301"/>
      <c r="I16" s="301"/>
      <c r="J16" s="301"/>
      <c r="K16" s="189"/>
    </row>
    <row r="17" spans="2:11" ht="15" customHeight="1">
      <c r="B17" s="192"/>
      <c r="C17" s="193"/>
      <c r="D17" s="301" t="s">
        <v>826</v>
      </c>
      <c r="E17" s="301"/>
      <c r="F17" s="301"/>
      <c r="G17" s="301"/>
      <c r="H17" s="301"/>
      <c r="I17" s="301"/>
      <c r="J17" s="301"/>
      <c r="K17" s="189"/>
    </row>
    <row r="18" spans="2:11" ht="15" customHeight="1">
      <c r="B18" s="192"/>
      <c r="C18" s="193"/>
      <c r="D18" s="193"/>
      <c r="E18" s="195" t="s">
        <v>76</v>
      </c>
      <c r="F18" s="301" t="s">
        <v>827</v>
      </c>
      <c r="G18" s="301"/>
      <c r="H18" s="301"/>
      <c r="I18" s="301"/>
      <c r="J18" s="301"/>
      <c r="K18" s="189"/>
    </row>
    <row r="19" spans="2:11" ht="15" customHeight="1">
      <c r="B19" s="192"/>
      <c r="C19" s="193"/>
      <c r="D19" s="193"/>
      <c r="E19" s="195" t="s">
        <v>828</v>
      </c>
      <c r="F19" s="301" t="s">
        <v>829</v>
      </c>
      <c r="G19" s="301"/>
      <c r="H19" s="301"/>
      <c r="I19" s="301"/>
      <c r="J19" s="301"/>
      <c r="K19" s="189"/>
    </row>
    <row r="20" spans="2:11" ht="15" customHeight="1">
      <c r="B20" s="192"/>
      <c r="C20" s="193"/>
      <c r="D20" s="193"/>
      <c r="E20" s="195" t="s">
        <v>830</v>
      </c>
      <c r="F20" s="301" t="s">
        <v>831</v>
      </c>
      <c r="G20" s="301"/>
      <c r="H20" s="301"/>
      <c r="I20" s="301"/>
      <c r="J20" s="301"/>
      <c r="K20" s="189"/>
    </row>
    <row r="21" spans="2:11" ht="15" customHeight="1">
      <c r="B21" s="192"/>
      <c r="C21" s="193"/>
      <c r="D21" s="193"/>
      <c r="E21" s="195" t="s">
        <v>832</v>
      </c>
      <c r="F21" s="301" t="s">
        <v>82</v>
      </c>
      <c r="G21" s="301"/>
      <c r="H21" s="301"/>
      <c r="I21" s="301"/>
      <c r="J21" s="301"/>
      <c r="K21" s="189"/>
    </row>
    <row r="22" spans="2:11" ht="15" customHeight="1">
      <c r="B22" s="192"/>
      <c r="C22" s="193"/>
      <c r="D22" s="193"/>
      <c r="E22" s="195" t="s">
        <v>833</v>
      </c>
      <c r="F22" s="301" t="s">
        <v>834</v>
      </c>
      <c r="G22" s="301"/>
      <c r="H22" s="301"/>
      <c r="I22" s="301"/>
      <c r="J22" s="301"/>
      <c r="K22" s="189"/>
    </row>
    <row r="23" spans="2:11" ht="15" customHeight="1">
      <c r="B23" s="192"/>
      <c r="C23" s="193"/>
      <c r="D23" s="193"/>
      <c r="E23" s="195" t="s">
        <v>83</v>
      </c>
      <c r="F23" s="301" t="s">
        <v>835</v>
      </c>
      <c r="G23" s="301"/>
      <c r="H23" s="301"/>
      <c r="I23" s="301"/>
      <c r="J23" s="301"/>
      <c r="K23" s="189"/>
    </row>
    <row r="24" spans="2:11" ht="12.75" customHeight="1">
      <c r="B24" s="192"/>
      <c r="C24" s="193"/>
      <c r="D24" s="193"/>
      <c r="E24" s="193"/>
      <c r="F24" s="193"/>
      <c r="G24" s="193"/>
      <c r="H24" s="193"/>
      <c r="I24" s="193"/>
      <c r="J24" s="193"/>
      <c r="K24" s="189"/>
    </row>
    <row r="25" spans="2:11" ht="15" customHeight="1">
      <c r="B25" s="192"/>
      <c r="C25" s="301" t="s">
        <v>836</v>
      </c>
      <c r="D25" s="301"/>
      <c r="E25" s="301"/>
      <c r="F25" s="301"/>
      <c r="G25" s="301"/>
      <c r="H25" s="301"/>
      <c r="I25" s="301"/>
      <c r="J25" s="301"/>
      <c r="K25" s="189"/>
    </row>
    <row r="26" spans="2:11" ht="15" customHeight="1">
      <c r="B26" s="192"/>
      <c r="C26" s="301" t="s">
        <v>837</v>
      </c>
      <c r="D26" s="301"/>
      <c r="E26" s="301"/>
      <c r="F26" s="301"/>
      <c r="G26" s="301"/>
      <c r="H26" s="301"/>
      <c r="I26" s="301"/>
      <c r="J26" s="301"/>
      <c r="K26" s="189"/>
    </row>
    <row r="27" spans="2:11" ht="15" customHeight="1">
      <c r="B27" s="192"/>
      <c r="C27" s="191"/>
      <c r="D27" s="301" t="s">
        <v>838</v>
      </c>
      <c r="E27" s="301"/>
      <c r="F27" s="301"/>
      <c r="G27" s="301"/>
      <c r="H27" s="301"/>
      <c r="I27" s="301"/>
      <c r="J27" s="301"/>
      <c r="K27" s="189"/>
    </row>
    <row r="28" spans="2:11" ht="15" customHeight="1">
      <c r="B28" s="192"/>
      <c r="C28" s="193"/>
      <c r="D28" s="301" t="s">
        <v>839</v>
      </c>
      <c r="E28" s="301"/>
      <c r="F28" s="301"/>
      <c r="G28" s="301"/>
      <c r="H28" s="301"/>
      <c r="I28" s="301"/>
      <c r="J28" s="301"/>
      <c r="K28" s="189"/>
    </row>
    <row r="29" spans="2:11" ht="12.75" customHeight="1">
      <c r="B29" s="192"/>
      <c r="C29" s="193"/>
      <c r="D29" s="193"/>
      <c r="E29" s="193"/>
      <c r="F29" s="193"/>
      <c r="G29" s="193"/>
      <c r="H29" s="193"/>
      <c r="I29" s="193"/>
      <c r="J29" s="193"/>
      <c r="K29" s="189"/>
    </row>
    <row r="30" spans="2:11" ht="15" customHeight="1">
      <c r="B30" s="192"/>
      <c r="C30" s="193"/>
      <c r="D30" s="301" t="s">
        <v>840</v>
      </c>
      <c r="E30" s="301"/>
      <c r="F30" s="301"/>
      <c r="G30" s="301"/>
      <c r="H30" s="301"/>
      <c r="I30" s="301"/>
      <c r="J30" s="301"/>
      <c r="K30" s="189"/>
    </row>
    <row r="31" spans="2:11" ht="15" customHeight="1">
      <c r="B31" s="192"/>
      <c r="C31" s="193"/>
      <c r="D31" s="301" t="s">
        <v>841</v>
      </c>
      <c r="E31" s="301"/>
      <c r="F31" s="301"/>
      <c r="G31" s="301"/>
      <c r="H31" s="301"/>
      <c r="I31" s="301"/>
      <c r="J31" s="301"/>
      <c r="K31" s="189"/>
    </row>
    <row r="32" spans="2:11" ht="12.75" customHeight="1">
      <c r="B32" s="192"/>
      <c r="C32" s="193"/>
      <c r="D32" s="193"/>
      <c r="E32" s="193"/>
      <c r="F32" s="193"/>
      <c r="G32" s="193"/>
      <c r="H32" s="193"/>
      <c r="I32" s="193"/>
      <c r="J32" s="193"/>
      <c r="K32" s="189"/>
    </row>
    <row r="33" spans="2:11" ht="15" customHeight="1">
      <c r="B33" s="192"/>
      <c r="C33" s="193"/>
      <c r="D33" s="301" t="s">
        <v>842</v>
      </c>
      <c r="E33" s="301"/>
      <c r="F33" s="301"/>
      <c r="G33" s="301"/>
      <c r="H33" s="301"/>
      <c r="I33" s="301"/>
      <c r="J33" s="301"/>
      <c r="K33" s="189"/>
    </row>
    <row r="34" spans="2:11" ht="15" customHeight="1">
      <c r="B34" s="192"/>
      <c r="C34" s="193"/>
      <c r="D34" s="301" t="s">
        <v>843</v>
      </c>
      <c r="E34" s="301"/>
      <c r="F34" s="301"/>
      <c r="G34" s="301"/>
      <c r="H34" s="301"/>
      <c r="I34" s="301"/>
      <c r="J34" s="301"/>
      <c r="K34" s="189"/>
    </row>
    <row r="35" spans="2:11" ht="15" customHeight="1">
      <c r="B35" s="192"/>
      <c r="C35" s="193"/>
      <c r="D35" s="301" t="s">
        <v>844</v>
      </c>
      <c r="E35" s="301"/>
      <c r="F35" s="301"/>
      <c r="G35" s="301"/>
      <c r="H35" s="301"/>
      <c r="I35" s="301"/>
      <c r="J35" s="301"/>
      <c r="K35" s="189"/>
    </row>
    <row r="36" spans="2:11" ht="15" customHeight="1">
      <c r="B36" s="192"/>
      <c r="C36" s="193"/>
      <c r="D36" s="191"/>
      <c r="E36" s="194" t="s">
        <v>115</v>
      </c>
      <c r="F36" s="191"/>
      <c r="G36" s="301" t="s">
        <v>845</v>
      </c>
      <c r="H36" s="301"/>
      <c r="I36" s="301"/>
      <c r="J36" s="301"/>
      <c r="K36" s="189"/>
    </row>
    <row r="37" spans="2:11" ht="30.75" customHeight="1">
      <c r="B37" s="192"/>
      <c r="C37" s="193"/>
      <c r="D37" s="191"/>
      <c r="E37" s="194" t="s">
        <v>846</v>
      </c>
      <c r="F37" s="191"/>
      <c r="G37" s="301" t="s">
        <v>847</v>
      </c>
      <c r="H37" s="301"/>
      <c r="I37" s="301"/>
      <c r="J37" s="301"/>
      <c r="K37" s="189"/>
    </row>
    <row r="38" spans="2:11" ht="15" customHeight="1">
      <c r="B38" s="192"/>
      <c r="C38" s="193"/>
      <c r="D38" s="191"/>
      <c r="E38" s="194" t="s">
        <v>51</v>
      </c>
      <c r="F38" s="191"/>
      <c r="G38" s="301" t="s">
        <v>848</v>
      </c>
      <c r="H38" s="301"/>
      <c r="I38" s="301"/>
      <c r="J38" s="301"/>
      <c r="K38" s="189"/>
    </row>
    <row r="39" spans="2:11" ht="15" customHeight="1">
      <c r="B39" s="192"/>
      <c r="C39" s="193"/>
      <c r="D39" s="191"/>
      <c r="E39" s="194" t="s">
        <v>52</v>
      </c>
      <c r="F39" s="191"/>
      <c r="G39" s="301" t="s">
        <v>849</v>
      </c>
      <c r="H39" s="301"/>
      <c r="I39" s="301"/>
      <c r="J39" s="301"/>
      <c r="K39" s="189"/>
    </row>
    <row r="40" spans="2:11" ht="15" customHeight="1">
      <c r="B40" s="192"/>
      <c r="C40" s="193"/>
      <c r="D40" s="191"/>
      <c r="E40" s="194" t="s">
        <v>116</v>
      </c>
      <c r="F40" s="191"/>
      <c r="G40" s="301" t="s">
        <v>850</v>
      </c>
      <c r="H40" s="301"/>
      <c r="I40" s="301"/>
      <c r="J40" s="301"/>
      <c r="K40" s="189"/>
    </row>
    <row r="41" spans="2:11" ht="15" customHeight="1">
      <c r="B41" s="192"/>
      <c r="C41" s="193"/>
      <c r="D41" s="191"/>
      <c r="E41" s="194" t="s">
        <v>117</v>
      </c>
      <c r="F41" s="191"/>
      <c r="G41" s="301" t="s">
        <v>851</v>
      </c>
      <c r="H41" s="301"/>
      <c r="I41" s="301"/>
      <c r="J41" s="301"/>
      <c r="K41" s="189"/>
    </row>
    <row r="42" spans="2:11" ht="15" customHeight="1">
      <c r="B42" s="192"/>
      <c r="C42" s="193"/>
      <c r="D42" s="191"/>
      <c r="E42" s="194" t="s">
        <v>852</v>
      </c>
      <c r="F42" s="191"/>
      <c r="G42" s="301" t="s">
        <v>853</v>
      </c>
      <c r="H42" s="301"/>
      <c r="I42" s="301"/>
      <c r="J42" s="301"/>
      <c r="K42" s="189"/>
    </row>
    <row r="43" spans="2:11" ht="15" customHeight="1">
      <c r="B43" s="192"/>
      <c r="C43" s="193"/>
      <c r="D43" s="191"/>
      <c r="E43" s="194"/>
      <c r="F43" s="191"/>
      <c r="G43" s="301" t="s">
        <v>854</v>
      </c>
      <c r="H43" s="301"/>
      <c r="I43" s="301"/>
      <c r="J43" s="301"/>
      <c r="K43" s="189"/>
    </row>
    <row r="44" spans="2:11" ht="15" customHeight="1">
      <c r="B44" s="192"/>
      <c r="C44" s="193"/>
      <c r="D44" s="191"/>
      <c r="E44" s="194" t="s">
        <v>855</v>
      </c>
      <c r="F44" s="191"/>
      <c r="G44" s="301" t="s">
        <v>856</v>
      </c>
      <c r="H44" s="301"/>
      <c r="I44" s="301"/>
      <c r="J44" s="301"/>
      <c r="K44" s="189"/>
    </row>
    <row r="45" spans="2:11" ht="15" customHeight="1">
      <c r="B45" s="192"/>
      <c r="C45" s="193"/>
      <c r="D45" s="191"/>
      <c r="E45" s="194" t="s">
        <v>119</v>
      </c>
      <c r="F45" s="191"/>
      <c r="G45" s="301" t="s">
        <v>857</v>
      </c>
      <c r="H45" s="301"/>
      <c r="I45" s="301"/>
      <c r="J45" s="301"/>
      <c r="K45" s="189"/>
    </row>
    <row r="46" spans="2:11" ht="12.75" customHeight="1">
      <c r="B46" s="192"/>
      <c r="C46" s="193"/>
      <c r="D46" s="191"/>
      <c r="E46" s="191"/>
      <c r="F46" s="191"/>
      <c r="G46" s="191"/>
      <c r="H46" s="191"/>
      <c r="I46" s="191"/>
      <c r="J46" s="191"/>
      <c r="K46" s="189"/>
    </row>
    <row r="47" spans="2:11" ht="15" customHeight="1">
      <c r="B47" s="192"/>
      <c r="C47" s="193"/>
      <c r="D47" s="301" t="s">
        <v>858</v>
      </c>
      <c r="E47" s="301"/>
      <c r="F47" s="301"/>
      <c r="G47" s="301"/>
      <c r="H47" s="301"/>
      <c r="I47" s="301"/>
      <c r="J47" s="301"/>
      <c r="K47" s="189"/>
    </row>
    <row r="48" spans="2:11" ht="15" customHeight="1">
      <c r="B48" s="192"/>
      <c r="C48" s="193"/>
      <c r="D48" s="193"/>
      <c r="E48" s="301" t="s">
        <v>859</v>
      </c>
      <c r="F48" s="301"/>
      <c r="G48" s="301"/>
      <c r="H48" s="301"/>
      <c r="I48" s="301"/>
      <c r="J48" s="301"/>
      <c r="K48" s="189"/>
    </row>
    <row r="49" spans="2:11" ht="15" customHeight="1">
      <c r="B49" s="192"/>
      <c r="C49" s="193"/>
      <c r="D49" s="193"/>
      <c r="E49" s="301" t="s">
        <v>860</v>
      </c>
      <c r="F49" s="301"/>
      <c r="G49" s="301"/>
      <c r="H49" s="301"/>
      <c r="I49" s="301"/>
      <c r="J49" s="301"/>
      <c r="K49" s="189"/>
    </row>
    <row r="50" spans="2:11" ht="15" customHeight="1">
      <c r="B50" s="192"/>
      <c r="C50" s="193"/>
      <c r="D50" s="193"/>
      <c r="E50" s="301" t="s">
        <v>861</v>
      </c>
      <c r="F50" s="301"/>
      <c r="G50" s="301"/>
      <c r="H50" s="301"/>
      <c r="I50" s="301"/>
      <c r="J50" s="301"/>
      <c r="K50" s="189"/>
    </row>
    <row r="51" spans="2:11" ht="15" customHeight="1">
      <c r="B51" s="192"/>
      <c r="C51" s="193"/>
      <c r="D51" s="301" t="s">
        <v>862</v>
      </c>
      <c r="E51" s="301"/>
      <c r="F51" s="301"/>
      <c r="G51" s="301"/>
      <c r="H51" s="301"/>
      <c r="I51" s="301"/>
      <c r="J51" s="301"/>
      <c r="K51" s="189"/>
    </row>
    <row r="52" spans="2:11" ht="25.5" customHeight="1">
      <c r="B52" s="188"/>
      <c r="C52" s="303" t="s">
        <v>863</v>
      </c>
      <c r="D52" s="303"/>
      <c r="E52" s="303"/>
      <c r="F52" s="303"/>
      <c r="G52" s="303"/>
      <c r="H52" s="303"/>
      <c r="I52" s="303"/>
      <c r="J52" s="303"/>
      <c r="K52" s="189"/>
    </row>
    <row r="53" spans="2:11" ht="5.25" customHeight="1">
      <c r="B53" s="188"/>
      <c r="C53" s="190"/>
      <c r="D53" s="190"/>
      <c r="E53" s="190"/>
      <c r="F53" s="190"/>
      <c r="G53" s="190"/>
      <c r="H53" s="190"/>
      <c r="I53" s="190"/>
      <c r="J53" s="190"/>
      <c r="K53" s="189"/>
    </row>
    <row r="54" spans="2:11" ht="15" customHeight="1">
      <c r="B54" s="188"/>
      <c r="C54" s="301" t="s">
        <v>864</v>
      </c>
      <c r="D54" s="301"/>
      <c r="E54" s="301"/>
      <c r="F54" s="301"/>
      <c r="G54" s="301"/>
      <c r="H54" s="301"/>
      <c r="I54" s="301"/>
      <c r="J54" s="301"/>
      <c r="K54" s="189"/>
    </row>
    <row r="55" spans="2:11" ht="15" customHeight="1">
      <c r="B55" s="188"/>
      <c r="C55" s="301" t="s">
        <v>865</v>
      </c>
      <c r="D55" s="301"/>
      <c r="E55" s="301"/>
      <c r="F55" s="301"/>
      <c r="G55" s="301"/>
      <c r="H55" s="301"/>
      <c r="I55" s="301"/>
      <c r="J55" s="301"/>
      <c r="K55" s="189"/>
    </row>
    <row r="56" spans="2:11" ht="12.75" customHeight="1">
      <c r="B56" s="188"/>
      <c r="C56" s="191"/>
      <c r="D56" s="191"/>
      <c r="E56" s="191"/>
      <c r="F56" s="191"/>
      <c r="G56" s="191"/>
      <c r="H56" s="191"/>
      <c r="I56" s="191"/>
      <c r="J56" s="191"/>
      <c r="K56" s="189"/>
    </row>
    <row r="57" spans="2:11" ht="15" customHeight="1">
      <c r="B57" s="188"/>
      <c r="C57" s="301" t="s">
        <v>866</v>
      </c>
      <c r="D57" s="301"/>
      <c r="E57" s="301"/>
      <c r="F57" s="301"/>
      <c r="G57" s="301"/>
      <c r="H57" s="301"/>
      <c r="I57" s="301"/>
      <c r="J57" s="301"/>
      <c r="K57" s="189"/>
    </row>
    <row r="58" spans="2:11" ht="15" customHeight="1">
      <c r="B58" s="188"/>
      <c r="C58" s="193"/>
      <c r="D58" s="301" t="s">
        <v>867</v>
      </c>
      <c r="E58" s="301"/>
      <c r="F58" s="301"/>
      <c r="G58" s="301"/>
      <c r="H58" s="301"/>
      <c r="I58" s="301"/>
      <c r="J58" s="301"/>
      <c r="K58" s="189"/>
    </row>
    <row r="59" spans="2:11" ht="15" customHeight="1">
      <c r="B59" s="188"/>
      <c r="C59" s="193"/>
      <c r="D59" s="301" t="s">
        <v>868</v>
      </c>
      <c r="E59" s="301"/>
      <c r="F59" s="301"/>
      <c r="G59" s="301"/>
      <c r="H59" s="301"/>
      <c r="I59" s="301"/>
      <c r="J59" s="301"/>
      <c r="K59" s="189"/>
    </row>
    <row r="60" spans="2:11" ht="15" customHeight="1">
      <c r="B60" s="188"/>
      <c r="C60" s="193"/>
      <c r="D60" s="301" t="s">
        <v>869</v>
      </c>
      <c r="E60" s="301"/>
      <c r="F60" s="301"/>
      <c r="G60" s="301"/>
      <c r="H60" s="301"/>
      <c r="I60" s="301"/>
      <c r="J60" s="301"/>
      <c r="K60" s="189"/>
    </row>
    <row r="61" spans="2:11" ht="15" customHeight="1">
      <c r="B61" s="188"/>
      <c r="C61" s="193"/>
      <c r="D61" s="301" t="s">
        <v>870</v>
      </c>
      <c r="E61" s="301"/>
      <c r="F61" s="301"/>
      <c r="G61" s="301"/>
      <c r="H61" s="301"/>
      <c r="I61" s="301"/>
      <c r="J61" s="301"/>
      <c r="K61" s="189"/>
    </row>
    <row r="62" spans="2:11" ht="15" customHeight="1">
      <c r="B62" s="188"/>
      <c r="C62" s="193"/>
      <c r="D62" s="305" t="s">
        <v>871</v>
      </c>
      <c r="E62" s="305"/>
      <c r="F62" s="305"/>
      <c r="G62" s="305"/>
      <c r="H62" s="305"/>
      <c r="I62" s="305"/>
      <c r="J62" s="305"/>
      <c r="K62" s="189"/>
    </row>
    <row r="63" spans="2:11" ht="15" customHeight="1">
      <c r="B63" s="188"/>
      <c r="C63" s="193"/>
      <c r="D63" s="301" t="s">
        <v>872</v>
      </c>
      <c r="E63" s="301"/>
      <c r="F63" s="301"/>
      <c r="G63" s="301"/>
      <c r="H63" s="301"/>
      <c r="I63" s="301"/>
      <c r="J63" s="301"/>
      <c r="K63" s="189"/>
    </row>
    <row r="64" spans="2:11" ht="12.75" customHeight="1">
      <c r="B64" s="188"/>
      <c r="C64" s="193"/>
      <c r="D64" s="193"/>
      <c r="E64" s="196"/>
      <c r="F64" s="193"/>
      <c r="G64" s="193"/>
      <c r="H64" s="193"/>
      <c r="I64" s="193"/>
      <c r="J64" s="193"/>
      <c r="K64" s="189"/>
    </row>
    <row r="65" spans="2:11" ht="15" customHeight="1">
      <c r="B65" s="188"/>
      <c r="C65" s="193"/>
      <c r="D65" s="301" t="s">
        <v>873</v>
      </c>
      <c r="E65" s="301"/>
      <c r="F65" s="301"/>
      <c r="G65" s="301"/>
      <c r="H65" s="301"/>
      <c r="I65" s="301"/>
      <c r="J65" s="301"/>
      <c r="K65" s="189"/>
    </row>
    <row r="66" spans="2:11" ht="15" customHeight="1">
      <c r="B66" s="188"/>
      <c r="C66" s="193"/>
      <c r="D66" s="305" t="s">
        <v>874</v>
      </c>
      <c r="E66" s="305"/>
      <c r="F66" s="305"/>
      <c r="G66" s="305"/>
      <c r="H66" s="305"/>
      <c r="I66" s="305"/>
      <c r="J66" s="305"/>
      <c r="K66" s="189"/>
    </row>
    <row r="67" spans="2:11" ht="15" customHeight="1">
      <c r="B67" s="188"/>
      <c r="C67" s="193"/>
      <c r="D67" s="301" t="s">
        <v>875</v>
      </c>
      <c r="E67" s="301"/>
      <c r="F67" s="301"/>
      <c r="G67" s="301"/>
      <c r="H67" s="301"/>
      <c r="I67" s="301"/>
      <c r="J67" s="301"/>
      <c r="K67" s="189"/>
    </row>
    <row r="68" spans="2:11" ht="15" customHeight="1">
      <c r="B68" s="188"/>
      <c r="C68" s="193"/>
      <c r="D68" s="301" t="s">
        <v>876</v>
      </c>
      <c r="E68" s="301"/>
      <c r="F68" s="301"/>
      <c r="G68" s="301"/>
      <c r="H68" s="301"/>
      <c r="I68" s="301"/>
      <c r="J68" s="301"/>
      <c r="K68" s="189"/>
    </row>
    <row r="69" spans="2:11" ht="15" customHeight="1">
      <c r="B69" s="188"/>
      <c r="C69" s="193"/>
      <c r="D69" s="301" t="s">
        <v>877</v>
      </c>
      <c r="E69" s="301"/>
      <c r="F69" s="301"/>
      <c r="G69" s="301"/>
      <c r="H69" s="301"/>
      <c r="I69" s="301"/>
      <c r="J69" s="301"/>
      <c r="K69" s="189"/>
    </row>
    <row r="70" spans="2:11" ht="15" customHeight="1">
      <c r="B70" s="188"/>
      <c r="C70" s="193"/>
      <c r="D70" s="301" t="s">
        <v>878</v>
      </c>
      <c r="E70" s="301"/>
      <c r="F70" s="301"/>
      <c r="G70" s="301"/>
      <c r="H70" s="301"/>
      <c r="I70" s="301"/>
      <c r="J70" s="301"/>
      <c r="K70" s="189"/>
    </row>
    <row r="71" spans="2:11" ht="12.75" customHeight="1">
      <c r="B71" s="197"/>
      <c r="C71" s="198"/>
      <c r="D71" s="198"/>
      <c r="E71" s="198"/>
      <c r="F71" s="198"/>
      <c r="G71" s="198"/>
      <c r="H71" s="198"/>
      <c r="I71" s="198"/>
      <c r="J71" s="198"/>
      <c r="K71" s="199"/>
    </row>
    <row r="72" spans="2:11" ht="18.75" customHeight="1">
      <c r="B72" s="200"/>
      <c r="C72" s="200"/>
      <c r="D72" s="200"/>
      <c r="E72" s="200"/>
      <c r="F72" s="200"/>
      <c r="G72" s="200"/>
      <c r="H72" s="200"/>
      <c r="I72" s="200"/>
      <c r="J72" s="200"/>
      <c r="K72" s="201"/>
    </row>
    <row r="73" spans="2:11" ht="18.75" customHeight="1">
      <c r="B73" s="201"/>
      <c r="C73" s="201"/>
      <c r="D73" s="201"/>
      <c r="E73" s="201"/>
      <c r="F73" s="201"/>
      <c r="G73" s="201"/>
      <c r="H73" s="201"/>
      <c r="I73" s="201"/>
      <c r="J73" s="201"/>
      <c r="K73" s="201"/>
    </row>
    <row r="74" spans="2:11" ht="7.5" customHeight="1">
      <c r="B74" s="202"/>
      <c r="C74" s="203"/>
      <c r="D74" s="203"/>
      <c r="E74" s="203"/>
      <c r="F74" s="203"/>
      <c r="G74" s="203"/>
      <c r="H74" s="203"/>
      <c r="I74" s="203"/>
      <c r="J74" s="203"/>
      <c r="K74" s="204"/>
    </row>
    <row r="75" spans="2:11" ht="45" customHeight="1">
      <c r="B75" s="205"/>
      <c r="C75" s="304" t="s">
        <v>879</v>
      </c>
      <c r="D75" s="304"/>
      <c r="E75" s="304"/>
      <c r="F75" s="304"/>
      <c r="G75" s="304"/>
      <c r="H75" s="304"/>
      <c r="I75" s="304"/>
      <c r="J75" s="304"/>
      <c r="K75" s="206"/>
    </row>
    <row r="76" spans="2:11" ht="17.25" customHeight="1">
      <c r="B76" s="205"/>
      <c r="C76" s="207" t="s">
        <v>880</v>
      </c>
      <c r="D76" s="207"/>
      <c r="E76" s="207"/>
      <c r="F76" s="207" t="s">
        <v>881</v>
      </c>
      <c r="G76" s="208"/>
      <c r="H76" s="207" t="s">
        <v>52</v>
      </c>
      <c r="I76" s="207" t="s">
        <v>55</v>
      </c>
      <c r="J76" s="207" t="s">
        <v>882</v>
      </c>
      <c r="K76" s="206"/>
    </row>
    <row r="77" spans="2:11" ht="17.25" customHeight="1">
      <c r="B77" s="205"/>
      <c r="C77" s="209" t="s">
        <v>883</v>
      </c>
      <c r="D77" s="209"/>
      <c r="E77" s="209"/>
      <c r="F77" s="210" t="s">
        <v>884</v>
      </c>
      <c r="G77" s="211"/>
      <c r="H77" s="209"/>
      <c r="I77" s="209"/>
      <c r="J77" s="209" t="s">
        <v>885</v>
      </c>
      <c r="K77" s="206"/>
    </row>
    <row r="78" spans="2:11" ht="5.25" customHeight="1">
      <c r="B78" s="205"/>
      <c r="C78" s="212"/>
      <c r="D78" s="212"/>
      <c r="E78" s="212"/>
      <c r="F78" s="212"/>
      <c r="G78" s="213"/>
      <c r="H78" s="212"/>
      <c r="I78" s="212"/>
      <c r="J78" s="212"/>
      <c r="K78" s="206"/>
    </row>
    <row r="79" spans="2:11" ht="15" customHeight="1">
      <c r="B79" s="205"/>
      <c r="C79" s="194" t="s">
        <v>51</v>
      </c>
      <c r="D79" s="214"/>
      <c r="E79" s="214"/>
      <c r="F79" s="215" t="s">
        <v>74</v>
      </c>
      <c r="G79" s="216"/>
      <c r="H79" s="194" t="s">
        <v>886</v>
      </c>
      <c r="I79" s="194" t="s">
        <v>887</v>
      </c>
      <c r="J79" s="194">
        <v>20</v>
      </c>
      <c r="K79" s="206"/>
    </row>
    <row r="80" spans="2:11" ht="15" customHeight="1">
      <c r="B80" s="205"/>
      <c r="C80" s="194" t="s">
        <v>888</v>
      </c>
      <c r="D80" s="194"/>
      <c r="E80" s="194"/>
      <c r="F80" s="215" t="s">
        <v>74</v>
      </c>
      <c r="G80" s="216"/>
      <c r="H80" s="194" t="s">
        <v>889</v>
      </c>
      <c r="I80" s="194" t="s">
        <v>887</v>
      </c>
      <c r="J80" s="194">
        <v>120</v>
      </c>
      <c r="K80" s="206"/>
    </row>
    <row r="81" spans="2:11" ht="15" customHeight="1">
      <c r="B81" s="217"/>
      <c r="C81" s="194" t="s">
        <v>890</v>
      </c>
      <c r="D81" s="194"/>
      <c r="E81" s="194"/>
      <c r="F81" s="215" t="s">
        <v>891</v>
      </c>
      <c r="G81" s="216"/>
      <c r="H81" s="194" t="s">
        <v>892</v>
      </c>
      <c r="I81" s="194" t="s">
        <v>887</v>
      </c>
      <c r="J81" s="194">
        <v>50</v>
      </c>
      <c r="K81" s="206"/>
    </row>
    <row r="82" spans="2:11" ht="15" customHeight="1">
      <c r="B82" s="217"/>
      <c r="C82" s="194" t="s">
        <v>893</v>
      </c>
      <c r="D82" s="194"/>
      <c r="E82" s="194"/>
      <c r="F82" s="215" t="s">
        <v>74</v>
      </c>
      <c r="G82" s="216"/>
      <c r="H82" s="194" t="s">
        <v>894</v>
      </c>
      <c r="I82" s="194" t="s">
        <v>895</v>
      </c>
      <c r="J82" s="194"/>
      <c r="K82" s="206"/>
    </row>
    <row r="83" spans="2:11" ht="15" customHeight="1">
      <c r="B83" s="217"/>
      <c r="C83" s="194" t="s">
        <v>896</v>
      </c>
      <c r="D83" s="194"/>
      <c r="E83" s="194"/>
      <c r="F83" s="215" t="s">
        <v>891</v>
      </c>
      <c r="G83" s="194"/>
      <c r="H83" s="194" t="s">
        <v>897</v>
      </c>
      <c r="I83" s="194" t="s">
        <v>887</v>
      </c>
      <c r="J83" s="194">
        <v>15</v>
      </c>
      <c r="K83" s="206"/>
    </row>
    <row r="84" spans="2:11" ht="15" customHeight="1">
      <c r="B84" s="217"/>
      <c r="C84" s="194" t="s">
        <v>898</v>
      </c>
      <c r="D84" s="194"/>
      <c r="E84" s="194"/>
      <c r="F84" s="215" t="s">
        <v>891</v>
      </c>
      <c r="G84" s="194"/>
      <c r="H84" s="194" t="s">
        <v>899</v>
      </c>
      <c r="I84" s="194" t="s">
        <v>887</v>
      </c>
      <c r="J84" s="194">
        <v>15</v>
      </c>
      <c r="K84" s="206"/>
    </row>
    <row r="85" spans="2:11" ht="15" customHeight="1">
      <c r="B85" s="217"/>
      <c r="C85" s="194" t="s">
        <v>900</v>
      </c>
      <c r="D85" s="194"/>
      <c r="E85" s="194"/>
      <c r="F85" s="215" t="s">
        <v>891</v>
      </c>
      <c r="G85" s="194"/>
      <c r="H85" s="194" t="s">
        <v>901</v>
      </c>
      <c r="I85" s="194" t="s">
        <v>887</v>
      </c>
      <c r="J85" s="194">
        <v>20</v>
      </c>
      <c r="K85" s="206"/>
    </row>
    <row r="86" spans="2:11" ht="15" customHeight="1">
      <c r="B86" s="217"/>
      <c r="C86" s="194" t="s">
        <v>902</v>
      </c>
      <c r="D86" s="194"/>
      <c r="E86" s="194"/>
      <c r="F86" s="215" t="s">
        <v>891</v>
      </c>
      <c r="G86" s="194"/>
      <c r="H86" s="194" t="s">
        <v>903</v>
      </c>
      <c r="I86" s="194" t="s">
        <v>887</v>
      </c>
      <c r="J86" s="194">
        <v>20</v>
      </c>
      <c r="K86" s="206"/>
    </row>
    <row r="87" spans="2:11" ht="15" customHeight="1">
      <c r="B87" s="217"/>
      <c r="C87" s="194" t="s">
        <v>904</v>
      </c>
      <c r="D87" s="194"/>
      <c r="E87" s="194"/>
      <c r="F87" s="215" t="s">
        <v>891</v>
      </c>
      <c r="G87" s="216"/>
      <c r="H87" s="194" t="s">
        <v>905</v>
      </c>
      <c r="I87" s="194" t="s">
        <v>887</v>
      </c>
      <c r="J87" s="194">
        <v>50</v>
      </c>
      <c r="K87" s="206"/>
    </row>
    <row r="88" spans="2:11" ht="15" customHeight="1">
      <c r="B88" s="217"/>
      <c r="C88" s="194" t="s">
        <v>906</v>
      </c>
      <c r="D88" s="194"/>
      <c r="E88" s="194"/>
      <c r="F88" s="215" t="s">
        <v>891</v>
      </c>
      <c r="G88" s="216"/>
      <c r="H88" s="194" t="s">
        <v>907</v>
      </c>
      <c r="I88" s="194" t="s">
        <v>887</v>
      </c>
      <c r="J88" s="194">
        <v>20</v>
      </c>
      <c r="K88" s="206"/>
    </row>
    <row r="89" spans="2:11" ht="15" customHeight="1">
      <c r="B89" s="217"/>
      <c r="C89" s="194" t="s">
        <v>908</v>
      </c>
      <c r="D89" s="194"/>
      <c r="E89" s="194"/>
      <c r="F89" s="215" t="s">
        <v>891</v>
      </c>
      <c r="G89" s="216"/>
      <c r="H89" s="194" t="s">
        <v>909</v>
      </c>
      <c r="I89" s="194" t="s">
        <v>887</v>
      </c>
      <c r="J89" s="194">
        <v>20</v>
      </c>
      <c r="K89" s="206"/>
    </row>
    <row r="90" spans="2:11" ht="15" customHeight="1">
      <c r="B90" s="217"/>
      <c r="C90" s="194" t="s">
        <v>910</v>
      </c>
      <c r="D90" s="194"/>
      <c r="E90" s="194"/>
      <c r="F90" s="215" t="s">
        <v>891</v>
      </c>
      <c r="G90" s="216"/>
      <c r="H90" s="194" t="s">
        <v>911</v>
      </c>
      <c r="I90" s="194" t="s">
        <v>887</v>
      </c>
      <c r="J90" s="194">
        <v>50</v>
      </c>
      <c r="K90" s="206"/>
    </row>
    <row r="91" spans="2:11" ht="15" customHeight="1">
      <c r="B91" s="217"/>
      <c r="C91" s="194" t="s">
        <v>912</v>
      </c>
      <c r="D91" s="194"/>
      <c r="E91" s="194"/>
      <c r="F91" s="215" t="s">
        <v>891</v>
      </c>
      <c r="G91" s="216"/>
      <c r="H91" s="194" t="s">
        <v>912</v>
      </c>
      <c r="I91" s="194" t="s">
        <v>887</v>
      </c>
      <c r="J91" s="194">
        <v>50</v>
      </c>
      <c r="K91" s="206"/>
    </row>
    <row r="92" spans="2:11" ht="15" customHeight="1">
      <c r="B92" s="217"/>
      <c r="C92" s="194" t="s">
        <v>913</v>
      </c>
      <c r="D92" s="194"/>
      <c r="E92" s="194"/>
      <c r="F92" s="215" t="s">
        <v>891</v>
      </c>
      <c r="G92" s="216"/>
      <c r="H92" s="194" t="s">
        <v>914</v>
      </c>
      <c r="I92" s="194" t="s">
        <v>887</v>
      </c>
      <c r="J92" s="194">
        <v>255</v>
      </c>
      <c r="K92" s="206"/>
    </row>
    <row r="93" spans="2:11" ht="15" customHeight="1">
      <c r="B93" s="217"/>
      <c r="C93" s="194" t="s">
        <v>915</v>
      </c>
      <c r="D93" s="194"/>
      <c r="E93" s="194"/>
      <c r="F93" s="215" t="s">
        <v>74</v>
      </c>
      <c r="G93" s="216"/>
      <c r="H93" s="194" t="s">
        <v>916</v>
      </c>
      <c r="I93" s="194" t="s">
        <v>917</v>
      </c>
      <c r="J93" s="194"/>
      <c r="K93" s="206"/>
    </row>
    <row r="94" spans="2:11" ht="15" customHeight="1">
      <c r="B94" s="217"/>
      <c r="C94" s="194" t="s">
        <v>918</v>
      </c>
      <c r="D94" s="194"/>
      <c r="E94" s="194"/>
      <c r="F94" s="215" t="s">
        <v>74</v>
      </c>
      <c r="G94" s="216"/>
      <c r="H94" s="194" t="s">
        <v>919</v>
      </c>
      <c r="I94" s="194" t="s">
        <v>920</v>
      </c>
      <c r="J94" s="194"/>
      <c r="K94" s="206"/>
    </row>
    <row r="95" spans="2:11" ht="15" customHeight="1">
      <c r="B95" s="217"/>
      <c r="C95" s="194" t="s">
        <v>921</v>
      </c>
      <c r="D95" s="194"/>
      <c r="E95" s="194"/>
      <c r="F95" s="215" t="s">
        <v>74</v>
      </c>
      <c r="G95" s="216"/>
      <c r="H95" s="194" t="s">
        <v>921</v>
      </c>
      <c r="I95" s="194" t="s">
        <v>920</v>
      </c>
      <c r="J95" s="194"/>
      <c r="K95" s="206"/>
    </row>
    <row r="96" spans="2:11" ht="15" customHeight="1">
      <c r="B96" s="217"/>
      <c r="C96" s="194" t="s">
        <v>36</v>
      </c>
      <c r="D96" s="194"/>
      <c r="E96" s="194"/>
      <c r="F96" s="215" t="s">
        <v>74</v>
      </c>
      <c r="G96" s="216"/>
      <c r="H96" s="194" t="s">
        <v>922</v>
      </c>
      <c r="I96" s="194" t="s">
        <v>920</v>
      </c>
      <c r="J96" s="194"/>
      <c r="K96" s="206"/>
    </row>
    <row r="97" spans="2:11" ht="15" customHeight="1">
      <c r="B97" s="217"/>
      <c r="C97" s="194" t="s">
        <v>46</v>
      </c>
      <c r="D97" s="194"/>
      <c r="E97" s="194"/>
      <c r="F97" s="215" t="s">
        <v>74</v>
      </c>
      <c r="G97" s="216"/>
      <c r="H97" s="194" t="s">
        <v>923</v>
      </c>
      <c r="I97" s="194" t="s">
        <v>920</v>
      </c>
      <c r="J97" s="194"/>
      <c r="K97" s="206"/>
    </row>
    <row r="98" spans="2:11" ht="15" customHeight="1">
      <c r="B98" s="218"/>
      <c r="C98" s="219"/>
      <c r="D98" s="219"/>
      <c r="E98" s="219"/>
      <c r="F98" s="219"/>
      <c r="G98" s="219"/>
      <c r="H98" s="219"/>
      <c r="I98" s="219"/>
      <c r="J98" s="219"/>
      <c r="K98" s="220"/>
    </row>
    <row r="99" spans="2:11" ht="18.75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1"/>
    </row>
    <row r="100" spans="2:11" ht="18.75" customHeight="1"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</row>
    <row r="101" spans="2:11" ht="7.5" customHeight="1">
      <c r="B101" s="202"/>
      <c r="C101" s="203"/>
      <c r="D101" s="203"/>
      <c r="E101" s="203"/>
      <c r="F101" s="203"/>
      <c r="G101" s="203"/>
      <c r="H101" s="203"/>
      <c r="I101" s="203"/>
      <c r="J101" s="203"/>
      <c r="K101" s="204"/>
    </row>
    <row r="102" spans="2:11" ht="45" customHeight="1">
      <c r="B102" s="205"/>
      <c r="C102" s="304" t="s">
        <v>924</v>
      </c>
      <c r="D102" s="304"/>
      <c r="E102" s="304"/>
      <c r="F102" s="304"/>
      <c r="G102" s="304"/>
      <c r="H102" s="304"/>
      <c r="I102" s="304"/>
      <c r="J102" s="304"/>
      <c r="K102" s="206"/>
    </row>
    <row r="103" spans="2:11" ht="17.25" customHeight="1">
      <c r="B103" s="205"/>
      <c r="C103" s="207" t="s">
        <v>880</v>
      </c>
      <c r="D103" s="207"/>
      <c r="E103" s="207"/>
      <c r="F103" s="207" t="s">
        <v>881</v>
      </c>
      <c r="G103" s="208"/>
      <c r="H103" s="207" t="s">
        <v>52</v>
      </c>
      <c r="I103" s="207" t="s">
        <v>55</v>
      </c>
      <c r="J103" s="207" t="s">
        <v>882</v>
      </c>
      <c r="K103" s="206"/>
    </row>
    <row r="104" spans="2:11" ht="17.25" customHeight="1">
      <c r="B104" s="205"/>
      <c r="C104" s="209" t="s">
        <v>883</v>
      </c>
      <c r="D104" s="209"/>
      <c r="E104" s="209"/>
      <c r="F104" s="210" t="s">
        <v>884</v>
      </c>
      <c r="G104" s="211"/>
      <c r="H104" s="209"/>
      <c r="I104" s="209"/>
      <c r="J104" s="209" t="s">
        <v>885</v>
      </c>
      <c r="K104" s="206"/>
    </row>
    <row r="105" spans="2:11" ht="5.25" customHeight="1">
      <c r="B105" s="205"/>
      <c r="C105" s="207"/>
      <c r="D105" s="207"/>
      <c r="E105" s="207"/>
      <c r="F105" s="207"/>
      <c r="G105" s="223"/>
      <c r="H105" s="207"/>
      <c r="I105" s="207"/>
      <c r="J105" s="207"/>
      <c r="K105" s="206"/>
    </row>
    <row r="106" spans="2:11" ht="15" customHeight="1">
      <c r="B106" s="205"/>
      <c r="C106" s="194" t="s">
        <v>51</v>
      </c>
      <c r="D106" s="214"/>
      <c r="E106" s="214"/>
      <c r="F106" s="215" t="s">
        <v>74</v>
      </c>
      <c r="G106" s="194"/>
      <c r="H106" s="194" t="s">
        <v>925</v>
      </c>
      <c r="I106" s="194" t="s">
        <v>887</v>
      </c>
      <c r="J106" s="194">
        <v>20</v>
      </c>
      <c r="K106" s="206"/>
    </row>
    <row r="107" spans="2:11" ht="15" customHeight="1">
      <c r="B107" s="205"/>
      <c r="C107" s="194" t="s">
        <v>888</v>
      </c>
      <c r="D107" s="194"/>
      <c r="E107" s="194"/>
      <c r="F107" s="215" t="s">
        <v>74</v>
      </c>
      <c r="G107" s="194"/>
      <c r="H107" s="194" t="s">
        <v>925</v>
      </c>
      <c r="I107" s="194" t="s">
        <v>887</v>
      </c>
      <c r="J107" s="194">
        <v>120</v>
      </c>
      <c r="K107" s="206"/>
    </row>
    <row r="108" spans="2:11" ht="15" customHeight="1">
      <c r="B108" s="217"/>
      <c r="C108" s="194" t="s">
        <v>890</v>
      </c>
      <c r="D108" s="194"/>
      <c r="E108" s="194"/>
      <c r="F108" s="215" t="s">
        <v>891</v>
      </c>
      <c r="G108" s="194"/>
      <c r="H108" s="194" t="s">
        <v>925</v>
      </c>
      <c r="I108" s="194" t="s">
        <v>887</v>
      </c>
      <c r="J108" s="194">
        <v>50</v>
      </c>
      <c r="K108" s="206"/>
    </row>
    <row r="109" spans="2:11" ht="15" customHeight="1">
      <c r="B109" s="217"/>
      <c r="C109" s="194" t="s">
        <v>893</v>
      </c>
      <c r="D109" s="194"/>
      <c r="E109" s="194"/>
      <c r="F109" s="215" t="s">
        <v>74</v>
      </c>
      <c r="G109" s="194"/>
      <c r="H109" s="194" t="s">
        <v>925</v>
      </c>
      <c r="I109" s="194" t="s">
        <v>895</v>
      </c>
      <c r="J109" s="194"/>
      <c r="K109" s="206"/>
    </row>
    <row r="110" spans="2:11" ht="15" customHeight="1">
      <c r="B110" s="217"/>
      <c r="C110" s="194" t="s">
        <v>904</v>
      </c>
      <c r="D110" s="194"/>
      <c r="E110" s="194"/>
      <c r="F110" s="215" t="s">
        <v>891</v>
      </c>
      <c r="G110" s="194"/>
      <c r="H110" s="194" t="s">
        <v>925</v>
      </c>
      <c r="I110" s="194" t="s">
        <v>887</v>
      </c>
      <c r="J110" s="194">
        <v>50</v>
      </c>
      <c r="K110" s="206"/>
    </row>
    <row r="111" spans="2:11" ht="15" customHeight="1">
      <c r="B111" s="217"/>
      <c r="C111" s="194" t="s">
        <v>912</v>
      </c>
      <c r="D111" s="194"/>
      <c r="E111" s="194"/>
      <c r="F111" s="215" t="s">
        <v>891</v>
      </c>
      <c r="G111" s="194"/>
      <c r="H111" s="194" t="s">
        <v>925</v>
      </c>
      <c r="I111" s="194" t="s">
        <v>887</v>
      </c>
      <c r="J111" s="194">
        <v>50</v>
      </c>
      <c r="K111" s="206"/>
    </row>
    <row r="112" spans="2:11" ht="15" customHeight="1">
      <c r="B112" s="217"/>
      <c r="C112" s="194" t="s">
        <v>910</v>
      </c>
      <c r="D112" s="194"/>
      <c r="E112" s="194"/>
      <c r="F112" s="215" t="s">
        <v>891</v>
      </c>
      <c r="G112" s="194"/>
      <c r="H112" s="194" t="s">
        <v>925</v>
      </c>
      <c r="I112" s="194" t="s">
        <v>887</v>
      </c>
      <c r="J112" s="194">
        <v>50</v>
      </c>
      <c r="K112" s="206"/>
    </row>
    <row r="113" spans="2:11" ht="15" customHeight="1">
      <c r="B113" s="217"/>
      <c r="C113" s="194" t="s">
        <v>51</v>
      </c>
      <c r="D113" s="194"/>
      <c r="E113" s="194"/>
      <c r="F113" s="215" t="s">
        <v>74</v>
      </c>
      <c r="G113" s="194"/>
      <c r="H113" s="194" t="s">
        <v>926</v>
      </c>
      <c r="I113" s="194" t="s">
        <v>887</v>
      </c>
      <c r="J113" s="194">
        <v>20</v>
      </c>
      <c r="K113" s="206"/>
    </row>
    <row r="114" spans="2:11" ht="15" customHeight="1">
      <c r="B114" s="217"/>
      <c r="C114" s="194" t="s">
        <v>927</v>
      </c>
      <c r="D114" s="194"/>
      <c r="E114" s="194"/>
      <c r="F114" s="215" t="s">
        <v>74</v>
      </c>
      <c r="G114" s="194"/>
      <c r="H114" s="194" t="s">
        <v>928</v>
      </c>
      <c r="I114" s="194" t="s">
        <v>887</v>
      </c>
      <c r="J114" s="194">
        <v>120</v>
      </c>
      <c r="K114" s="206"/>
    </row>
    <row r="115" spans="2:11" ht="15" customHeight="1">
      <c r="B115" s="217"/>
      <c r="C115" s="194" t="s">
        <v>36</v>
      </c>
      <c r="D115" s="194"/>
      <c r="E115" s="194"/>
      <c r="F115" s="215" t="s">
        <v>74</v>
      </c>
      <c r="G115" s="194"/>
      <c r="H115" s="194" t="s">
        <v>929</v>
      </c>
      <c r="I115" s="194" t="s">
        <v>920</v>
      </c>
      <c r="J115" s="194"/>
      <c r="K115" s="206"/>
    </row>
    <row r="116" spans="2:11" ht="15" customHeight="1">
      <c r="B116" s="217"/>
      <c r="C116" s="194" t="s">
        <v>46</v>
      </c>
      <c r="D116" s="194"/>
      <c r="E116" s="194"/>
      <c r="F116" s="215" t="s">
        <v>74</v>
      </c>
      <c r="G116" s="194"/>
      <c r="H116" s="194" t="s">
        <v>930</v>
      </c>
      <c r="I116" s="194" t="s">
        <v>920</v>
      </c>
      <c r="J116" s="194"/>
      <c r="K116" s="206"/>
    </row>
    <row r="117" spans="2:11" ht="15" customHeight="1">
      <c r="B117" s="217"/>
      <c r="C117" s="194" t="s">
        <v>55</v>
      </c>
      <c r="D117" s="194"/>
      <c r="E117" s="194"/>
      <c r="F117" s="215" t="s">
        <v>74</v>
      </c>
      <c r="G117" s="194"/>
      <c r="H117" s="194" t="s">
        <v>931</v>
      </c>
      <c r="I117" s="194" t="s">
        <v>932</v>
      </c>
      <c r="J117" s="194"/>
      <c r="K117" s="206"/>
    </row>
    <row r="118" spans="2:11" ht="15" customHeight="1">
      <c r="B118" s="218"/>
      <c r="C118" s="224"/>
      <c r="D118" s="224"/>
      <c r="E118" s="224"/>
      <c r="F118" s="224"/>
      <c r="G118" s="224"/>
      <c r="H118" s="224"/>
      <c r="I118" s="224"/>
      <c r="J118" s="224"/>
      <c r="K118" s="220"/>
    </row>
    <row r="119" spans="2:11" ht="18.75" customHeight="1">
      <c r="B119" s="225"/>
      <c r="C119" s="226"/>
      <c r="D119" s="226"/>
      <c r="E119" s="226"/>
      <c r="F119" s="227"/>
      <c r="G119" s="226"/>
      <c r="H119" s="226"/>
      <c r="I119" s="226"/>
      <c r="J119" s="226"/>
      <c r="K119" s="225"/>
    </row>
    <row r="120" spans="2:11" ht="18.75" customHeight="1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2:11" ht="7.5" customHeight="1">
      <c r="B121" s="228"/>
      <c r="C121" s="229"/>
      <c r="D121" s="229"/>
      <c r="E121" s="229"/>
      <c r="F121" s="229"/>
      <c r="G121" s="229"/>
      <c r="H121" s="229"/>
      <c r="I121" s="229"/>
      <c r="J121" s="229"/>
      <c r="K121" s="230"/>
    </row>
    <row r="122" spans="2:11" ht="45" customHeight="1">
      <c r="B122" s="231"/>
      <c r="C122" s="302" t="s">
        <v>933</v>
      </c>
      <c r="D122" s="302"/>
      <c r="E122" s="302"/>
      <c r="F122" s="302"/>
      <c r="G122" s="302"/>
      <c r="H122" s="302"/>
      <c r="I122" s="302"/>
      <c r="J122" s="302"/>
      <c r="K122" s="232"/>
    </row>
    <row r="123" spans="2:11" ht="17.25" customHeight="1">
      <c r="B123" s="233"/>
      <c r="C123" s="207" t="s">
        <v>880</v>
      </c>
      <c r="D123" s="207"/>
      <c r="E123" s="207"/>
      <c r="F123" s="207" t="s">
        <v>881</v>
      </c>
      <c r="G123" s="208"/>
      <c r="H123" s="207" t="s">
        <v>52</v>
      </c>
      <c r="I123" s="207" t="s">
        <v>55</v>
      </c>
      <c r="J123" s="207" t="s">
        <v>882</v>
      </c>
      <c r="K123" s="234"/>
    </row>
    <row r="124" spans="2:11" ht="17.25" customHeight="1">
      <c r="B124" s="233"/>
      <c r="C124" s="209" t="s">
        <v>883</v>
      </c>
      <c r="D124" s="209"/>
      <c r="E124" s="209"/>
      <c r="F124" s="210" t="s">
        <v>884</v>
      </c>
      <c r="G124" s="211"/>
      <c r="H124" s="209"/>
      <c r="I124" s="209"/>
      <c r="J124" s="209" t="s">
        <v>885</v>
      </c>
      <c r="K124" s="234"/>
    </row>
    <row r="125" spans="2:11" ht="5.25" customHeight="1">
      <c r="B125" s="235"/>
      <c r="C125" s="212"/>
      <c r="D125" s="212"/>
      <c r="E125" s="212"/>
      <c r="F125" s="212"/>
      <c r="G125" s="236"/>
      <c r="H125" s="212"/>
      <c r="I125" s="212"/>
      <c r="J125" s="212"/>
      <c r="K125" s="237"/>
    </row>
    <row r="126" spans="2:11" ht="15" customHeight="1">
      <c r="B126" s="235"/>
      <c r="C126" s="194" t="s">
        <v>888</v>
      </c>
      <c r="D126" s="214"/>
      <c r="E126" s="214"/>
      <c r="F126" s="215" t="s">
        <v>74</v>
      </c>
      <c r="G126" s="194"/>
      <c r="H126" s="194" t="s">
        <v>925</v>
      </c>
      <c r="I126" s="194" t="s">
        <v>887</v>
      </c>
      <c r="J126" s="194">
        <v>120</v>
      </c>
      <c r="K126" s="238"/>
    </row>
    <row r="127" spans="2:11" ht="15" customHeight="1">
      <c r="B127" s="235"/>
      <c r="C127" s="194" t="s">
        <v>934</v>
      </c>
      <c r="D127" s="194"/>
      <c r="E127" s="194"/>
      <c r="F127" s="215" t="s">
        <v>74</v>
      </c>
      <c r="G127" s="194"/>
      <c r="H127" s="194" t="s">
        <v>935</v>
      </c>
      <c r="I127" s="194" t="s">
        <v>887</v>
      </c>
      <c r="J127" s="194" t="s">
        <v>936</v>
      </c>
      <c r="K127" s="238"/>
    </row>
    <row r="128" spans="2:11" ht="15" customHeight="1">
      <c r="B128" s="235"/>
      <c r="C128" s="194" t="s">
        <v>83</v>
      </c>
      <c r="D128" s="194"/>
      <c r="E128" s="194"/>
      <c r="F128" s="215" t="s">
        <v>74</v>
      </c>
      <c r="G128" s="194"/>
      <c r="H128" s="194" t="s">
        <v>937</v>
      </c>
      <c r="I128" s="194" t="s">
        <v>887</v>
      </c>
      <c r="J128" s="194" t="s">
        <v>936</v>
      </c>
      <c r="K128" s="238"/>
    </row>
    <row r="129" spans="2:11" ht="15" customHeight="1">
      <c r="B129" s="235"/>
      <c r="C129" s="194" t="s">
        <v>896</v>
      </c>
      <c r="D129" s="194"/>
      <c r="E129" s="194"/>
      <c r="F129" s="215" t="s">
        <v>891</v>
      </c>
      <c r="G129" s="194"/>
      <c r="H129" s="194" t="s">
        <v>897</v>
      </c>
      <c r="I129" s="194" t="s">
        <v>887</v>
      </c>
      <c r="J129" s="194">
        <v>15</v>
      </c>
      <c r="K129" s="238"/>
    </row>
    <row r="130" spans="2:11" ht="15" customHeight="1">
      <c r="B130" s="235"/>
      <c r="C130" s="194" t="s">
        <v>898</v>
      </c>
      <c r="D130" s="194"/>
      <c r="E130" s="194"/>
      <c r="F130" s="215" t="s">
        <v>891</v>
      </c>
      <c r="G130" s="194"/>
      <c r="H130" s="194" t="s">
        <v>899</v>
      </c>
      <c r="I130" s="194" t="s">
        <v>887</v>
      </c>
      <c r="J130" s="194">
        <v>15</v>
      </c>
      <c r="K130" s="238"/>
    </row>
    <row r="131" spans="2:11" ht="15" customHeight="1">
      <c r="B131" s="235"/>
      <c r="C131" s="194" t="s">
        <v>900</v>
      </c>
      <c r="D131" s="194"/>
      <c r="E131" s="194"/>
      <c r="F131" s="215" t="s">
        <v>891</v>
      </c>
      <c r="G131" s="194"/>
      <c r="H131" s="194" t="s">
        <v>901</v>
      </c>
      <c r="I131" s="194" t="s">
        <v>887</v>
      </c>
      <c r="J131" s="194">
        <v>20</v>
      </c>
      <c r="K131" s="238"/>
    </row>
    <row r="132" spans="2:11" ht="15" customHeight="1">
      <c r="B132" s="235"/>
      <c r="C132" s="194" t="s">
        <v>902</v>
      </c>
      <c r="D132" s="194"/>
      <c r="E132" s="194"/>
      <c r="F132" s="215" t="s">
        <v>891</v>
      </c>
      <c r="G132" s="194"/>
      <c r="H132" s="194" t="s">
        <v>903</v>
      </c>
      <c r="I132" s="194" t="s">
        <v>887</v>
      </c>
      <c r="J132" s="194">
        <v>20</v>
      </c>
      <c r="K132" s="238"/>
    </row>
    <row r="133" spans="2:11" ht="15" customHeight="1">
      <c r="B133" s="235"/>
      <c r="C133" s="194" t="s">
        <v>890</v>
      </c>
      <c r="D133" s="194"/>
      <c r="E133" s="194"/>
      <c r="F133" s="215" t="s">
        <v>891</v>
      </c>
      <c r="G133" s="194"/>
      <c r="H133" s="194" t="s">
        <v>925</v>
      </c>
      <c r="I133" s="194" t="s">
        <v>887</v>
      </c>
      <c r="J133" s="194">
        <v>50</v>
      </c>
      <c r="K133" s="238"/>
    </row>
    <row r="134" spans="2:11" ht="15" customHeight="1">
      <c r="B134" s="235"/>
      <c r="C134" s="194" t="s">
        <v>904</v>
      </c>
      <c r="D134" s="194"/>
      <c r="E134" s="194"/>
      <c r="F134" s="215" t="s">
        <v>891</v>
      </c>
      <c r="G134" s="194"/>
      <c r="H134" s="194" t="s">
        <v>925</v>
      </c>
      <c r="I134" s="194" t="s">
        <v>887</v>
      </c>
      <c r="J134" s="194">
        <v>50</v>
      </c>
      <c r="K134" s="238"/>
    </row>
    <row r="135" spans="2:11" ht="15" customHeight="1">
      <c r="B135" s="235"/>
      <c r="C135" s="194" t="s">
        <v>910</v>
      </c>
      <c r="D135" s="194"/>
      <c r="E135" s="194"/>
      <c r="F135" s="215" t="s">
        <v>891</v>
      </c>
      <c r="G135" s="194"/>
      <c r="H135" s="194" t="s">
        <v>925</v>
      </c>
      <c r="I135" s="194" t="s">
        <v>887</v>
      </c>
      <c r="J135" s="194">
        <v>50</v>
      </c>
      <c r="K135" s="238"/>
    </row>
    <row r="136" spans="2:11" ht="15" customHeight="1">
      <c r="B136" s="235"/>
      <c r="C136" s="194" t="s">
        <v>912</v>
      </c>
      <c r="D136" s="194"/>
      <c r="E136" s="194"/>
      <c r="F136" s="215" t="s">
        <v>891</v>
      </c>
      <c r="G136" s="194"/>
      <c r="H136" s="194" t="s">
        <v>925</v>
      </c>
      <c r="I136" s="194" t="s">
        <v>887</v>
      </c>
      <c r="J136" s="194">
        <v>50</v>
      </c>
      <c r="K136" s="238"/>
    </row>
    <row r="137" spans="2:11" ht="15" customHeight="1">
      <c r="B137" s="235"/>
      <c r="C137" s="194" t="s">
        <v>913</v>
      </c>
      <c r="D137" s="194"/>
      <c r="E137" s="194"/>
      <c r="F137" s="215" t="s">
        <v>891</v>
      </c>
      <c r="G137" s="194"/>
      <c r="H137" s="194" t="s">
        <v>938</v>
      </c>
      <c r="I137" s="194" t="s">
        <v>887</v>
      </c>
      <c r="J137" s="194">
        <v>255</v>
      </c>
      <c r="K137" s="238"/>
    </row>
    <row r="138" spans="2:11" ht="15" customHeight="1">
      <c r="B138" s="235"/>
      <c r="C138" s="194" t="s">
        <v>915</v>
      </c>
      <c r="D138" s="194"/>
      <c r="E138" s="194"/>
      <c r="F138" s="215" t="s">
        <v>74</v>
      </c>
      <c r="G138" s="194"/>
      <c r="H138" s="194" t="s">
        <v>939</v>
      </c>
      <c r="I138" s="194" t="s">
        <v>917</v>
      </c>
      <c r="J138" s="194"/>
      <c r="K138" s="238"/>
    </row>
    <row r="139" spans="2:11" ht="15" customHeight="1">
      <c r="B139" s="235"/>
      <c r="C139" s="194" t="s">
        <v>918</v>
      </c>
      <c r="D139" s="194"/>
      <c r="E139" s="194"/>
      <c r="F139" s="215" t="s">
        <v>74</v>
      </c>
      <c r="G139" s="194"/>
      <c r="H139" s="194" t="s">
        <v>940</v>
      </c>
      <c r="I139" s="194" t="s">
        <v>920</v>
      </c>
      <c r="J139" s="194"/>
      <c r="K139" s="238"/>
    </row>
    <row r="140" spans="2:11" ht="15" customHeight="1">
      <c r="B140" s="235"/>
      <c r="C140" s="194" t="s">
        <v>921</v>
      </c>
      <c r="D140" s="194"/>
      <c r="E140" s="194"/>
      <c r="F140" s="215" t="s">
        <v>74</v>
      </c>
      <c r="G140" s="194"/>
      <c r="H140" s="194" t="s">
        <v>921</v>
      </c>
      <c r="I140" s="194" t="s">
        <v>920</v>
      </c>
      <c r="J140" s="194"/>
      <c r="K140" s="238"/>
    </row>
    <row r="141" spans="2:11" ht="15" customHeight="1">
      <c r="B141" s="235"/>
      <c r="C141" s="194" t="s">
        <v>36</v>
      </c>
      <c r="D141" s="194"/>
      <c r="E141" s="194"/>
      <c r="F141" s="215" t="s">
        <v>74</v>
      </c>
      <c r="G141" s="194"/>
      <c r="H141" s="194" t="s">
        <v>941</v>
      </c>
      <c r="I141" s="194" t="s">
        <v>920</v>
      </c>
      <c r="J141" s="194"/>
      <c r="K141" s="238"/>
    </row>
    <row r="142" spans="2:11" ht="15" customHeight="1">
      <c r="B142" s="235"/>
      <c r="C142" s="194" t="s">
        <v>942</v>
      </c>
      <c r="D142" s="194"/>
      <c r="E142" s="194"/>
      <c r="F142" s="215" t="s">
        <v>74</v>
      </c>
      <c r="G142" s="194"/>
      <c r="H142" s="194" t="s">
        <v>943</v>
      </c>
      <c r="I142" s="194" t="s">
        <v>920</v>
      </c>
      <c r="J142" s="194"/>
      <c r="K142" s="238"/>
    </row>
    <row r="143" spans="2:11" ht="15" customHeight="1">
      <c r="B143" s="239"/>
      <c r="C143" s="240"/>
      <c r="D143" s="240"/>
      <c r="E143" s="240"/>
      <c r="F143" s="240"/>
      <c r="G143" s="240"/>
      <c r="H143" s="240"/>
      <c r="I143" s="240"/>
      <c r="J143" s="240"/>
      <c r="K143" s="241"/>
    </row>
    <row r="144" spans="2:11" ht="18.75" customHeight="1">
      <c r="B144" s="226"/>
      <c r="C144" s="226"/>
      <c r="D144" s="226"/>
      <c r="E144" s="226"/>
      <c r="F144" s="227"/>
      <c r="G144" s="226"/>
      <c r="H144" s="226"/>
      <c r="I144" s="226"/>
      <c r="J144" s="226"/>
      <c r="K144" s="226"/>
    </row>
    <row r="145" spans="2:11" ht="18.75" customHeight="1"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</row>
    <row r="146" spans="2:11" ht="7.5" customHeight="1">
      <c r="B146" s="202"/>
      <c r="C146" s="203"/>
      <c r="D146" s="203"/>
      <c r="E146" s="203"/>
      <c r="F146" s="203"/>
      <c r="G146" s="203"/>
      <c r="H146" s="203"/>
      <c r="I146" s="203"/>
      <c r="J146" s="203"/>
      <c r="K146" s="204"/>
    </row>
    <row r="147" spans="2:11" ht="45" customHeight="1">
      <c r="B147" s="205"/>
      <c r="C147" s="304" t="s">
        <v>944</v>
      </c>
      <c r="D147" s="304"/>
      <c r="E147" s="304"/>
      <c r="F147" s="304"/>
      <c r="G147" s="304"/>
      <c r="H147" s="304"/>
      <c r="I147" s="304"/>
      <c r="J147" s="304"/>
      <c r="K147" s="206"/>
    </row>
    <row r="148" spans="2:11" ht="17.25" customHeight="1">
      <c r="B148" s="205"/>
      <c r="C148" s="207" t="s">
        <v>880</v>
      </c>
      <c r="D148" s="207"/>
      <c r="E148" s="207"/>
      <c r="F148" s="207" t="s">
        <v>881</v>
      </c>
      <c r="G148" s="208"/>
      <c r="H148" s="207" t="s">
        <v>52</v>
      </c>
      <c r="I148" s="207" t="s">
        <v>55</v>
      </c>
      <c r="J148" s="207" t="s">
        <v>882</v>
      </c>
      <c r="K148" s="206"/>
    </row>
    <row r="149" spans="2:11" ht="17.25" customHeight="1">
      <c r="B149" s="205"/>
      <c r="C149" s="209" t="s">
        <v>883</v>
      </c>
      <c r="D149" s="209"/>
      <c r="E149" s="209"/>
      <c r="F149" s="210" t="s">
        <v>884</v>
      </c>
      <c r="G149" s="211"/>
      <c r="H149" s="209"/>
      <c r="I149" s="209"/>
      <c r="J149" s="209" t="s">
        <v>885</v>
      </c>
      <c r="K149" s="206"/>
    </row>
    <row r="150" spans="2:11" ht="5.25" customHeight="1">
      <c r="B150" s="217"/>
      <c r="C150" s="212"/>
      <c r="D150" s="212"/>
      <c r="E150" s="212"/>
      <c r="F150" s="212"/>
      <c r="G150" s="213"/>
      <c r="H150" s="212"/>
      <c r="I150" s="212"/>
      <c r="J150" s="212"/>
      <c r="K150" s="238"/>
    </row>
    <row r="151" spans="2:11" ht="15" customHeight="1">
      <c r="B151" s="217"/>
      <c r="C151" s="242" t="s">
        <v>888</v>
      </c>
      <c r="D151" s="194"/>
      <c r="E151" s="194"/>
      <c r="F151" s="243" t="s">
        <v>74</v>
      </c>
      <c r="G151" s="194"/>
      <c r="H151" s="242" t="s">
        <v>925</v>
      </c>
      <c r="I151" s="242" t="s">
        <v>887</v>
      </c>
      <c r="J151" s="242">
        <v>120</v>
      </c>
      <c r="K151" s="238"/>
    </row>
    <row r="152" spans="2:11" ht="15" customHeight="1">
      <c r="B152" s="217"/>
      <c r="C152" s="242" t="s">
        <v>934</v>
      </c>
      <c r="D152" s="194"/>
      <c r="E152" s="194"/>
      <c r="F152" s="243" t="s">
        <v>74</v>
      </c>
      <c r="G152" s="194"/>
      <c r="H152" s="242" t="s">
        <v>945</v>
      </c>
      <c r="I152" s="242" t="s">
        <v>887</v>
      </c>
      <c r="J152" s="242" t="s">
        <v>936</v>
      </c>
      <c r="K152" s="238"/>
    </row>
    <row r="153" spans="2:11" ht="15" customHeight="1">
      <c r="B153" s="217"/>
      <c r="C153" s="242" t="s">
        <v>83</v>
      </c>
      <c r="D153" s="194"/>
      <c r="E153" s="194"/>
      <c r="F153" s="243" t="s">
        <v>74</v>
      </c>
      <c r="G153" s="194"/>
      <c r="H153" s="242" t="s">
        <v>946</v>
      </c>
      <c r="I153" s="242" t="s">
        <v>887</v>
      </c>
      <c r="J153" s="242" t="s">
        <v>936</v>
      </c>
      <c r="K153" s="238"/>
    </row>
    <row r="154" spans="2:11" ht="15" customHeight="1">
      <c r="B154" s="217"/>
      <c r="C154" s="242" t="s">
        <v>890</v>
      </c>
      <c r="D154" s="194"/>
      <c r="E154" s="194"/>
      <c r="F154" s="243" t="s">
        <v>891</v>
      </c>
      <c r="G154" s="194"/>
      <c r="H154" s="242" t="s">
        <v>925</v>
      </c>
      <c r="I154" s="242" t="s">
        <v>887</v>
      </c>
      <c r="J154" s="242">
        <v>50</v>
      </c>
      <c r="K154" s="238"/>
    </row>
    <row r="155" spans="2:11" ht="15" customHeight="1">
      <c r="B155" s="217"/>
      <c r="C155" s="242" t="s">
        <v>893</v>
      </c>
      <c r="D155" s="194"/>
      <c r="E155" s="194"/>
      <c r="F155" s="243" t="s">
        <v>74</v>
      </c>
      <c r="G155" s="194"/>
      <c r="H155" s="242" t="s">
        <v>925</v>
      </c>
      <c r="I155" s="242" t="s">
        <v>895</v>
      </c>
      <c r="J155" s="242"/>
      <c r="K155" s="238"/>
    </row>
    <row r="156" spans="2:11" ht="15" customHeight="1">
      <c r="B156" s="217"/>
      <c r="C156" s="242" t="s">
        <v>904</v>
      </c>
      <c r="D156" s="194"/>
      <c r="E156" s="194"/>
      <c r="F156" s="243" t="s">
        <v>891</v>
      </c>
      <c r="G156" s="194"/>
      <c r="H156" s="242" t="s">
        <v>925</v>
      </c>
      <c r="I156" s="242" t="s">
        <v>887</v>
      </c>
      <c r="J156" s="242">
        <v>50</v>
      </c>
      <c r="K156" s="238"/>
    </row>
    <row r="157" spans="2:11" ht="15" customHeight="1">
      <c r="B157" s="217"/>
      <c r="C157" s="242" t="s">
        <v>912</v>
      </c>
      <c r="D157" s="194"/>
      <c r="E157" s="194"/>
      <c r="F157" s="243" t="s">
        <v>891</v>
      </c>
      <c r="G157" s="194"/>
      <c r="H157" s="242" t="s">
        <v>925</v>
      </c>
      <c r="I157" s="242" t="s">
        <v>887</v>
      </c>
      <c r="J157" s="242">
        <v>50</v>
      </c>
      <c r="K157" s="238"/>
    </row>
    <row r="158" spans="2:11" ht="15" customHeight="1">
      <c r="B158" s="217"/>
      <c r="C158" s="242" t="s">
        <v>910</v>
      </c>
      <c r="D158" s="194"/>
      <c r="E158" s="194"/>
      <c r="F158" s="243" t="s">
        <v>891</v>
      </c>
      <c r="G158" s="194"/>
      <c r="H158" s="242" t="s">
        <v>925</v>
      </c>
      <c r="I158" s="242" t="s">
        <v>887</v>
      </c>
      <c r="J158" s="242">
        <v>50</v>
      </c>
      <c r="K158" s="238"/>
    </row>
    <row r="159" spans="2:11" ht="15" customHeight="1">
      <c r="B159" s="217"/>
      <c r="C159" s="242" t="s">
        <v>108</v>
      </c>
      <c r="D159" s="194"/>
      <c r="E159" s="194"/>
      <c r="F159" s="243" t="s">
        <v>74</v>
      </c>
      <c r="G159" s="194"/>
      <c r="H159" s="242" t="s">
        <v>947</v>
      </c>
      <c r="I159" s="242" t="s">
        <v>887</v>
      </c>
      <c r="J159" s="242" t="s">
        <v>948</v>
      </c>
      <c r="K159" s="238"/>
    </row>
    <row r="160" spans="2:11" ht="15" customHeight="1">
      <c r="B160" s="217"/>
      <c r="C160" s="242" t="s">
        <v>949</v>
      </c>
      <c r="D160" s="194"/>
      <c r="E160" s="194"/>
      <c r="F160" s="243" t="s">
        <v>74</v>
      </c>
      <c r="G160" s="194"/>
      <c r="H160" s="242" t="s">
        <v>950</v>
      </c>
      <c r="I160" s="242" t="s">
        <v>920</v>
      </c>
      <c r="J160" s="242"/>
      <c r="K160" s="238"/>
    </row>
    <row r="161" spans="2:11" ht="15" customHeight="1">
      <c r="B161" s="244"/>
      <c r="C161" s="224"/>
      <c r="D161" s="224"/>
      <c r="E161" s="224"/>
      <c r="F161" s="224"/>
      <c r="G161" s="224"/>
      <c r="H161" s="224"/>
      <c r="I161" s="224"/>
      <c r="J161" s="224"/>
      <c r="K161" s="245"/>
    </row>
    <row r="162" spans="2:11" ht="18.75" customHeight="1">
      <c r="B162" s="226"/>
      <c r="C162" s="236"/>
      <c r="D162" s="236"/>
      <c r="E162" s="236"/>
      <c r="F162" s="246"/>
      <c r="G162" s="236"/>
      <c r="H162" s="236"/>
      <c r="I162" s="236"/>
      <c r="J162" s="236"/>
      <c r="K162" s="226"/>
    </row>
    <row r="163" spans="2:11" ht="18.75" customHeight="1"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</row>
    <row r="164" spans="2:11" ht="7.5" customHeight="1">
      <c r="B164" s="183"/>
      <c r="C164" s="184"/>
      <c r="D164" s="184"/>
      <c r="E164" s="184"/>
      <c r="F164" s="184"/>
      <c r="G164" s="184"/>
      <c r="H164" s="184"/>
      <c r="I164" s="184"/>
      <c r="J164" s="184"/>
      <c r="K164" s="185"/>
    </row>
    <row r="165" spans="2:11" ht="45" customHeight="1">
      <c r="B165" s="186"/>
      <c r="C165" s="302" t="s">
        <v>951</v>
      </c>
      <c r="D165" s="302"/>
      <c r="E165" s="302"/>
      <c r="F165" s="302"/>
      <c r="G165" s="302"/>
      <c r="H165" s="302"/>
      <c r="I165" s="302"/>
      <c r="J165" s="302"/>
      <c r="K165" s="187"/>
    </row>
    <row r="166" spans="2:11" ht="17.25" customHeight="1">
      <c r="B166" s="186"/>
      <c r="C166" s="207" t="s">
        <v>880</v>
      </c>
      <c r="D166" s="207"/>
      <c r="E166" s="207"/>
      <c r="F166" s="207" t="s">
        <v>881</v>
      </c>
      <c r="G166" s="247"/>
      <c r="H166" s="248" t="s">
        <v>52</v>
      </c>
      <c r="I166" s="248" t="s">
        <v>55</v>
      </c>
      <c r="J166" s="207" t="s">
        <v>882</v>
      </c>
      <c r="K166" s="187"/>
    </row>
    <row r="167" spans="2:11" ht="17.25" customHeight="1">
      <c r="B167" s="188"/>
      <c r="C167" s="209" t="s">
        <v>883</v>
      </c>
      <c r="D167" s="209"/>
      <c r="E167" s="209"/>
      <c r="F167" s="210" t="s">
        <v>884</v>
      </c>
      <c r="G167" s="249"/>
      <c r="H167" s="250"/>
      <c r="I167" s="250"/>
      <c r="J167" s="209" t="s">
        <v>885</v>
      </c>
      <c r="K167" s="189"/>
    </row>
    <row r="168" spans="2:11" ht="5.25" customHeight="1">
      <c r="B168" s="217"/>
      <c r="C168" s="212"/>
      <c r="D168" s="212"/>
      <c r="E168" s="212"/>
      <c r="F168" s="212"/>
      <c r="G168" s="213"/>
      <c r="H168" s="212"/>
      <c r="I168" s="212"/>
      <c r="J168" s="212"/>
      <c r="K168" s="238"/>
    </row>
    <row r="169" spans="2:11" ht="15" customHeight="1">
      <c r="B169" s="217"/>
      <c r="C169" s="194" t="s">
        <v>888</v>
      </c>
      <c r="D169" s="194"/>
      <c r="E169" s="194"/>
      <c r="F169" s="215" t="s">
        <v>74</v>
      </c>
      <c r="G169" s="194"/>
      <c r="H169" s="194" t="s">
        <v>925</v>
      </c>
      <c r="I169" s="194" t="s">
        <v>887</v>
      </c>
      <c r="J169" s="194">
        <v>120</v>
      </c>
      <c r="K169" s="238"/>
    </row>
    <row r="170" spans="2:11" ht="15" customHeight="1">
      <c r="B170" s="217"/>
      <c r="C170" s="194" t="s">
        <v>934</v>
      </c>
      <c r="D170" s="194"/>
      <c r="E170" s="194"/>
      <c r="F170" s="215" t="s">
        <v>74</v>
      </c>
      <c r="G170" s="194"/>
      <c r="H170" s="194" t="s">
        <v>935</v>
      </c>
      <c r="I170" s="194" t="s">
        <v>887</v>
      </c>
      <c r="J170" s="194" t="s">
        <v>936</v>
      </c>
      <c r="K170" s="238"/>
    </row>
    <row r="171" spans="2:11" ht="15" customHeight="1">
      <c r="B171" s="217"/>
      <c r="C171" s="194" t="s">
        <v>83</v>
      </c>
      <c r="D171" s="194"/>
      <c r="E171" s="194"/>
      <c r="F171" s="215" t="s">
        <v>74</v>
      </c>
      <c r="G171" s="194"/>
      <c r="H171" s="194" t="s">
        <v>952</v>
      </c>
      <c r="I171" s="194" t="s">
        <v>887</v>
      </c>
      <c r="J171" s="194" t="s">
        <v>936</v>
      </c>
      <c r="K171" s="238"/>
    </row>
    <row r="172" spans="2:11" ht="15" customHeight="1">
      <c r="B172" s="217"/>
      <c r="C172" s="194" t="s">
        <v>890</v>
      </c>
      <c r="D172" s="194"/>
      <c r="E172" s="194"/>
      <c r="F172" s="215" t="s">
        <v>891</v>
      </c>
      <c r="G172" s="194"/>
      <c r="H172" s="194" t="s">
        <v>952</v>
      </c>
      <c r="I172" s="194" t="s">
        <v>887</v>
      </c>
      <c r="J172" s="194">
        <v>50</v>
      </c>
      <c r="K172" s="238"/>
    </row>
    <row r="173" spans="2:11" ht="15" customHeight="1">
      <c r="B173" s="217"/>
      <c r="C173" s="194" t="s">
        <v>893</v>
      </c>
      <c r="D173" s="194"/>
      <c r="E173" s="194"/>
      <c r="F173" s="215" t="s">
        <v>74</v>
      </c>
      <c r="G173" s="194"/>
      <c r="H173" s="194" t="s">
        <v>952</v>
      </c>
      <c r="I173" s="194" t="s">
        <v>895</v>
      </c>
      <c r="J173" s="194"/>
      <c r="K173" s="238"/>
    </row>
    <row r="174" spans="2:11" ht="15" customHeight="1">
      <c r="B174" s="217"/>
      <c r="C174" s="194" t="s">
        <v>904</v>
      </c>
      <c r="D174" s="194"/>
      <c r="E174" s="194"/>
      <c r="F174" s="215" t="s">
        <v>891</v>
      </c>
      <c r="G174" s="194"/>
      <c r="H174" s="194" t="s">
        <v>952</v>
      </c>
      <c r="I174" s="194" t="s">
        <v>887</v>
      </c>
      <c r="J174" s="194">
        <v>50</v>
      </c>
      <c r="K174" s="238"/>
    </row>
    <row r="175" spans="2:11" ht="15" customHeight="1">
      <c r="B175" s="217"/>
      <c r="C175" s="194" t="s">
        <v>912</v>
      </c>
      <c r="D175" s="194"/>
      <c r="E175" s="194"/>
      <c r="F175" s="215" t="s">
        <v>891</v>
      </c>
      <c r="G175" s="194"/>
      <c r="H175" s="194" t="s">
        <v>952</v>
      </c>
      <c r="I175" s="194" t="s">
        <v>887</v>
      </c>
      <c r="J175" s="194">
        <v>50</v>
      </c>
      <c r="K175" s="238"/>
    </row>
    <row r="176" spans="2:11" ht="15" customHeight="1">
      <c r="B176" s="217"/>
      <c r="C176" s="194" t="s">
        <v>910</v>
      </c>
      <c r="D176" s="194"/>
      <c r="E176" s="194"/>
      <c r="F176" s="215" t="s">
        <v>891</v>
      </c>
      <c r="G176" s="194"/>
      <c r="H176" s="194" t="s">
        <v>952</v>
      </c>
      <c r="I176" s="194" t="s">
        <v>887</v>
      </c>
      <c r="J176" s="194">
        <v>50</v>
      </c>
      <c r="K176" s="238"/>
    </row>
    <row r="177" spans="2:11" ht="15" customHeight="1">
      <c r="B177" s="217"/>
      <c r="C177" s="194" t="s">
        <v>115</v>
      </c>
      <c r="D177" s="194"/>
      <c r="E177" s="194"/>
      <c r="F177" s="215" t="s">
        <v>74</v>
      </c>
      <c r="G177" s="194"/>
      <c r="H177" s="194" t="s">
        <v>953</v>
      </c>
      <c r="I177" s="194" t="s">
        <v>954</v>
      </c>
      <c r="J177" s="194"/>
      <c r="K177" s="238"/>
    </row>
    <row r="178" spans="2:11" ht="15" customHeight="1">
      <c r="B178" s="217"/>
      <c r="C178" s="194" t="s">
        <v>55</v>
      </c>
      <c r="D178" s="194"/>
      <c r="E178" s="194"/>
      <c r="F178" s="215" t="s">
        <v>74</v>
      </c>
      <c r="G178" s="194"/>
      <c r="H178" s="194" t="s">
        <v>955</v>
      </c>
      <c r="I178" s="194" t="s">
        <v>956</v>
      </c>
      <c r="J178" s="194">
        <v>1</v>
      </c>
      <c r="K178" s="238"/>
    </row>
    <row r="179" spans="2:11" ht="15" customHeight="1">
      <c r="B179" s="217"/>
      <c r="C179" s="194" t="s">
        <v>51</v>
      </c>
      <c r="D179" s="194"/>
      <c r="E179" s="194"/>
      <c r="F179" s="215" t="s">
        <v>74</v>
      </c>
      <c r="G179" s="194"/>
      <c r="H179" s="194" t="s">
        <v>957</v>
      </c>
      <c r="I179" s="194" t="s">
        <v>887</v>
      </c>
      <c r="J179" s="194">
        <v>20</v>
      </c>
      <c r="K179" s="238"/>
    </row>
    <row r="180" spans="2:11" ht="15" customHeight="1">
      <c r="B180" s="217"/>
      <c r="C180" s="194" t="s">
        <v>52</v>
      </c>
      <c r="D180" s="194"/>
      <c r="E180" s="194"/>
      <c r="F180" s="215" t="s">
        <v>74</v>
      </c>
      <c r="G180" s="194"/>
      <c r="H180" s="194" t="s">
        <v>958</v>
      </c>
      <c r="I180" s="194" t="s">
        <v>887</v>
      </c>
      <c r="J180" s="194">
        <v>255</v>
      </c>
      <c r="K180" s="238"/>
    </row>
    <row r="181" spans="2:11" ht="15" customHeight="1">
      <c r="B181" s="217"/>
      <c r="C181" s="194" t="s">
        <v>116</v>
      </c>
      <c r="D181" s="194"/>
      <c r="E181" s="194"/>
      <c r="F181" s="215" t="s">
        <v>74</v>
      </c>
      <c r="G181" s="194"/>
      <c r="H181" s="194" t="s">
        <v>850</v>
      </c>
      <c r="I181" s="194" t="s">
        <v>887</v>
      </c>
      <c r="J181" s="194">
        <v>10</v>
      </c>
      <c r="K181" s="238"/>
    </row>
    <row r="182" spans="2:11" ht="15" customHeight="1">
      <c r="B182" s="217"/>
      <c r="C182" s="194" t="s">
        <v>117</v>
      </c>
      <c r="D182" s="194"/>
      <c r="E182" s="194"/>
      <c r="F182" s="215" t="s">
        <v>74</v>
      </c>
      <c r="G182" s="194"/>
      <c r="H182" s="194" t="s">
        <v>959</v>
      </c>
      <c r="I182" s="194" t="s">
        <v>920</v>
      </c>
      <c r="J182" s="194"/>
      <c r="K182" s="238"/>
    </row>
    <row r="183" spans="2:11" ht="15" customHeight="1">
      <c r="B183" s="217"/>
      <c r="C183" s="194" t="s">
        <v>960</v>
      </c>
      <c r="D183" s="194"/>
      <c r="E183" s="194"/>
      <c r="F183" s="215" t="s">
        <v>74</v>
      </c>
      <c r="G183" s="194"/>
      <c r="H183" s="194" t="s">
        <v>961</v>
      </c>
      <c r="I183" s="194" t="s">
        <v>920</v>
      </c>
      <c r="J183" s="194"/>
      <c r="K183" s="238"/>
    </row>
    <row r="184" spans="2:11" ht="15" customHeight="1">
      <c r="B184" s="217"/>
      <c r="C184" s="194" t="s">
        <v>949</v>
      </c>
      <c r="D184" s="194"/>
      <c r="E184" s="194"/>
      <c r="F184" s="215" t="s">
        <v>74</v>
      </c>
      <c r="G184" s="194"/>
      <c r="H184" s="194" t="s">
        <v>962</v>
      </c>
      <c r="I184" s="194" t="s">
        <v>920</v>
      </c>
      <c r="J184" s="194"/>
      <c r="K184" s="238"/>
    </row>
    <row r="185" spans="2:11" ht="15" customHeight="1">
      <c r="B185" s="217"/>
      <c r="C185" s="194" t="s">
        <v>119</v>
      </c>
      <c r="D185" s="194"/>
      <c r="E185" s="194"/>
      <c r="F185" s="215" t="s">
        <v>891</v>
      </c>
      <c r="G185" s="194"/>
      <c r="H185" s="194" t="s">
        <v>963</v>
      </c>
      <c r="I185" s="194" t="s">
        <v>887</v>
      </c>
      <c r="J185" s="194">
        <v>50</v>
      </c>
      <c r="K185" s="238"/>
    </row>
    <row r="186" spans="2:11" ht="15" customHeight="1">
      <c r="B186" s="217"/>
      <c r="C186" s="194" t="s">
        <v>964</v>
      </c>
      <c r="D186" s="194"/>
      <c r="E186" s="194"/>
      <c r="F186" s="215" t="s">
        <v>891</v>
      </c>
      <c r="G186" s="194"/>
      <c r="H186" s="194" t="s">
        <v>965</v>
      </c>
      <c r="I186" s="194" t="s">
        <v>966</v>
      </c>
      <c r="J186" s="194"/>
      <c r="K186" s="238"/>
    </row>
    <row r="187" spans="2:11" ht="15" customHeight="1">
      <c r="B187" s="217"/>
      <c r="C187" s="194" t="s">
        <v>967</v>
      </c>
      <c r="D187" s="194"/>
      <c r="E187" s="194"/>
      <c r="F187" s="215" t="s">
        <v>891</v>
      </c>
      <c r="G187" s="194"/>
      <c r="H187" s="194" t="s">
        <v>968</v>
      </c>
      <c r="I187" s="194" t="s">
        <v>966</v>
      </c>
      <c r="J187" s="194"/>
      <c r="K187" s="238"/>
    </row>
    <row r="188" spans="2:11" ht="15" customHeight="1">
      <c r="B188" s="217"/>
      <c r="C188" s="194" t="s">
        <v>969</v>
      </c>
      <c r="D188" s="194"/>
      <c r="E188" s="194"/>
      <c r="F188" s="215" t="s">
        <v>891</v>
      </c>
      <c r="G188" s="194"/>
      <c r="H188" s="194" t="s">
        <v>970</v>
      </c>
      <c r="I188" s="194" t="s">
        <v>966</v>
      </c>
      <c r="J188" s="194"/>
      <c r="K188" s="238"/>
    </row>
    <row r="189" spans="2:11" ht="15" customHeight="1">
      <c r="B189" s="217"/>
      <c r="C189" s="251" t="s">
        <v>971</v>
      </c>
      <c r="D189" s="194"/>
      <c r="E189" s="194"/>
      <c r="F189" s="215" t="s">
        <v>891</v>
      </c>
      <c r="G189" s="194"/>
      <c r="H189" s="194" t="s">
        <v>972</v>
      </c>
      <c r="I189" s="194" t="s">
        <v>973</v>
      </c>
      <c r="J189" s="252" t="s">
        <v>974</v>
      </c>
      <c r="K189" s="238"/>
    </row>
    <row r="190" spans="2:11" ht="15" customHeight="1">
      <c r="B190" s="217"/>
      <c r="C190" s="251" t="s">
        <v>40</v>
      </c>
      <c r="D190" s="194"/>
      <c r="E190" s="194"/>
      <c r="F190" s="215" t="s">
        <v>74</v>
      </c>
      <c r="G190" s="194"/>
      <c r="H190" s="191" t="s">
        <v>975</v>
      </c>
      <c r="I190" s="194" t="s">
        <v>976</v>
      </c>
      <c r="J190" s="194"/>
      <c r="K190" s="238"/>
    </row>
    <row r="191" spans="2:11" ht="15" customHeight="1">
      <c r="B191" s="217"/>
      <c r="C191" s="251" t="s">
        <v>977</v>
      </c>
      <c r="D191" s="194"/>
      <c r="E191" s="194"/>
      <c r="F191" s="215" t="s">
        <v>74</v>
      </c>
      <c r="G191" s="194"/>
      <c r="H191" s="194" t="s">
        <v>978</v>
      </c>
      <c r="I191" s="194" t="s">
        <v>920</v>
      </c>
      <c r="J191" s="194"/>
      <c r="K191" s="238"/>
    </row>
    <row r="192" spans="2:11" ht="15" customHeight="1">
      <c r="B192" s="217"/>
      <c r="C192" s="251" t="s">
        <v>979</v>
      </c>
      <c r="D192" s="194"/>
      <c r="E192" s="194"/>
      <c r="F192" s="215" t="s">
        <v>74</v>
      </c>
      <c r="G192" s="194"/>
      <c r="H192" s="194" t="s">
        <v>980</v>
      </c>
      <c r="I192" s="194" t="s">
        <v>920</v>
      </c>
      <c r="J192" s="194"/>
      <c r="K192" s="238"/>
    </row>
    <row r="193" spans="2:11" ht="15" customHeight="1">
      <c r="B193" s="217"/>
      <c r="C193" s="251" t="s">
        <v>981</v>
      </c>
      <c r="D193" s="194"/>
      <c r="E193" s="194"/>
      <c r="F193" s="215" t="s">
        <v>891</v>
      </c>
      <c r="G193" s="194"/>
      <c r="H193" s="194" t="s">
        <v>982</v>
      </c>
      <c r="I193" s="194" t="s">
        <v>920</v>
      </c>
      <c r="J193" s="194"/>
      <c r="K193" s="238"/>
    </row>
    <row r="194" spans="2:11" ht="15" customHeight="1">
      <c r="B194" s="244"/>
      <c r="C194" s="253"/>
      <c r="D194" s="224"/>
      <c r="E194" s="224"/>
      <c r="F194" s="224"/>
      <c r="G194" s="224"/>
      <c r="H194" s="224"/>
      <c r="I194" s="224"/>
      <c r="J194" s="224"/>
      <c r="K194" s="245"/>
    </row>
    <row r="195" spans="2:11" ht="18.75" customHeight="1">
      <c r="B195" s="226"/>
      <c r="C195" s="236"/>
      <c r="D195" s="236"/>
      <c r="E195" s="236"/>
      <c r="F195" s="246"/>
      <c r="G195" s="236"/>
      <c r="H195" s="236"/>
      <c r="I195" s="236"/>
      <c r="J195" s="236"/>
      <c r="K195" s="226"/>
    </row>
    <row r="196" spans="2:11" ht="18.75" customHeight="1">
      <c r="B196" s="226"/>
      <c r="C196" s="236"/>
      <c r="D196" s="236"/>
      <c r="E196" s="236"/>
      <c r="F196" s="246"/>
      <c r="G196" s="236"/>
      <c r="H196" s="236"/>
      <c r="I196" s="236"/>
      <c r="J196" s="236"/>
      <c r="K196" s="226"/>
    </row>
    <row r="197" spans="2:11" ht="18.75" customHeight="1"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</row>
    <row r="198" spans="2:11" ht="12">
      <c r="B198" s="183"/>
      <c r="C198" s="184"/>
      <c r="D198" s="184"/>
      <c r="E198" s="184"/>
      <c r="F198" s="184"/>
      <c r="G198" s="184"/>
      <c r="H198" s="184"/>
      <c r="I198" s="184"/>
      <c r="J198" s="184"/>
      <c r="K198" s="185"/>
    </row>
    <row r="199" spans="2:11" ht="22.2">
      <c r="B199" s="186"/>
      <c r="C199" s="302" t="s">
        <v>983</v>
      </c>
      <c r="D199" s="302"/>
      <c r="E199" s="302"/>
      <c r="F199" s="302"/>
      <c r="G199" s="302"/>
      <c r="H199" s="302"/>
      <c r="I199" s="302"/>
      <c r="J199" s="302"/>
      <c r="K199" s="187"/>
    </row>
    <row r="200" spans="2:11" ht="25.5" customHeight="1">
      <c r="B200" s="186"/>
      <c r="C200" s="254" t="s">
        <v>984</v>
      </c>
      <c r="D200" s="254"/>
      <c r="E200" s="254"/>
      <c r="F200" s="254" t="s">
        <v>985</v>
      </c>
      <c r="G200" s="255"/>
      <c r="H200" s="308" t="s">
        <v>986</v>
      </c>
      <c r="I200" s="308"/>
      <c r="J200" s="308"/>
      <c r="K200" s="187"/>
    </row>
    <row r="201" spans="2:11" ht="5.25" customHeight="1">
      <c r="B201" s="217"/>
      <c r="C201" s="212"/>
      <c r="D201" s="212"/>
      <c r="E201" s="212"/>
      <c r="F201" s="212"/>
      <c r="G201" s="236"/>
      <c r="H201" s="212"/>
      <c r="I201" s="212"/>
      <c r="J201" s="212"/>
      <c r="K201" s="238"/>
    </row>
    <row r="202" spans="2:11" ht="15" customHeight="1">
      <c r="B202" s="217"/>
      <c r="C202" s="194" t="s">
        <v>976</v>
      </c>
      <c r="D202" s="194"/>
      <c r="E202" s="194"/>
      <c r="F202" s="215" t="s">
        <v>41</v>
      </c>
      <c r="G202" s="194"/>
      <c r="H202" s="307" t="s">
        <v>987</v>
      </c>
      <c r="I202" s="307"/>
      <c r="J202" s="307"/>
      <c r="K202" s="238"/>
    </row>
    <row r="203" spans="2:11" ht="15" customHeight="1">
      <c r="B203" s="217"/>
      <c r="C203" s="194"/>
      <c r="D203" s="194"/>
      <c r="E203" s="194"/>
      <c r="F203" s="215" t="s">
        <v>42</v>
      </c>
      <c r="G203" s="194"/>
      <c r="H203" s="307" t="s">
        <v>988</v>
      </c>
      <c r="I203" s="307"/>
      <c r="J203" s="307"/>
      <c r="K203" s="238"/>
    </row>
    <row r="204" spans="2:11" ht="15" customHeight="1">
      <c r="B204" s="217"/>
      <c r="C204" s="194"/>
      <c r="D204" s="194"/>
      <c r="E204" s="194"/>
      <c r="F204" s="215" t="s">
        <v>45</v>
      </c>
      <c r="G204" s="194"/>
      <c r="H204" s="307" t="s">
        <v>989</v>
      </c>
      <c r="I204" s="307"/>
      <c r="J204" s="307"/>
      <c r="K204" s="238"/>
    </row>
    <row r="205" spans="2:11" ht="15" customHeight="1">
      <c r="B205" s="217"/>
      <c r="C205" s="194"/>
      <c r="D205" s="194"/>
      <c r="E205" s="194"/>
      <c r="F205" s="215" t="s">
        <v>43</v>
      </c>
      <c r="G205" s="194"/>
      <c r="H205" s="307" t="s">
        <v>990</v>
      </c>
      <c r="I205" s="307"/>
      <c r="J205" s="307"/>
      <c r="K205" s="238"/>
    </row>
    <row r="206" spans="2:11" ht="15" customHeight="1">
      <c r="B206" s="217"/>
      <c r="C206" s="194"/>
      <c r="D206" s="194"/>
      <c r="E206" s="194"/>
      <c r="F206" s="215" t="s">
        <v>44</v>
      </c>
      <c r="G206" s="194"/>
      <c r="H206" s="307" t="s">
        <v>991</v>
      </c>
      <c r="I206" s="307"/>
      <c r="J206" s="307"/>
      <c r="K206" s="238"/>
    </row>
    <row r="207" spans="2:11" ht="15" customHeight="1">
      <c r="B207" s="217"/>
      <c r="C207" s="194"/>
      <c r="D207" s="194"/>
      <c r="E207" s="194"/>
      <c r="F207" s="215"/>
      <c r="G207" s="194"/>
      <c r="H207" s="194"/>
      <c r="I207" s="194"/>
      <c r="J207" s="194"/>
      <c r="K207" s="238"/>
    </row>
    <row r="208" spans="2:11" ht="15" customHeight="1">
      <c r="B208" s="217"/>
      <c r="C208" s="194" t="s">
        <v>932</v>
      </c>
      <c r="D208" s="194"/>
      <c r="E208" s="194"/>
      <c r="F208" s="215" t="s">
        <v>76</v>
      </c>
      <c r="G208" s="194"/>
      <c r="H208" s="307" t="s">
        <v>992</v>
      </c>
      <c r="I208" s="307"/>
      <c r="J208" s="307"/>
      <c r="K208" s="238"/>
    </row>
    <row r="209" spans="2:11" ht="15" customHeight="1">
      <c r="B209" s="217"/>
      <c r="C209" s="194"/>
      <c r="D209" s="194"/>
      <c r="E209" s="194"/>
      <c r="F209" s="215" t="s">
        <v>830</v>
      </c>
      <c r="G209" s="194"/>
      <c r="H209" s="307" t="s">
        <v>831</v>
      </c>
      <c r="I209" s="307"/>
      <c r="J209" s="307"/>
      <c r="K209" s="238"/>
    </row>
    <row r="210" spans="2:11" ht="15" customHeight="1">
      <c r="B210" s="217"/>
      <c r="C210" s="194"/>
      <c r="D210" s="194"/>
      <c r="E210" s="194"/>
      <c r="F210" s="215" t="s">
        <v>828</v>
      </c>
      <c r="G210" s="194"/>
      <c r="H210" s="307" t="s">
        <v>993</v>
      </c>
      <c r="I210" s="307"/>
      <c r="J210" s="307"/>
      <c r="K210" s="238"/>
    </row>
    <row r="211" spans="2:11" ht="15" customHeight="1">
      <c r="B211" s="256"/>
      <c r="C211" s="194"/>
      <c r="D211" s="194"/>
      <c r="E211" s="194"/>
      <c r="F211" s="215" t="s">
        <v>832</v>
      </c>
      <c r="G211" s="251"/>
      <c r="H211" s="306" t="s">
        <v>82</v>
      </c>
      <c r="I211" s="306"/>
      <c r="J211" s="306"/>
      <c r="K211" s="257"/>
    </row>
    <row r="212" spans="2:11" ht="15" customHeight="1">
      <c r="B212" s="256"/>
      <c r="C212" s="194"/>
      <c r="D212" s="194"/>
      <c r="E212" s="194"/>
      <c r="F212" s="215" t="s">
        <v>833</v>
      </c>
      <c r="G212" s="251"/>
      <c r="H212" s="306" t="s">
        <v>994</v>
      </c>
      <c r="I212" s="306"/>
      <c r="J212" s="306"/>
      <c r="K212" s="257"/>
    </row>
    <row r="213" spans="2:11" ht="15" customHeight="1">
      <c r="B213" s="256"/>
      <c r="C213" s="194"/>
      <c r="D213" s="194"/>
      <c r="E213" s="194"/>
      <c r="F213" s="215"/>
      <c r="G213" s="251"/>
      <c r="H213" s="242"/>
      <c r="I213" s="242"/>
      <c r="J213" s="242"/>
      <c r="K213" s="257"/>
    </row>
    <row r="214" spans="2:11" ht="15" customHeight="1">
      <c r="B214" s="256"/>
      <c r="C214" s="194" t="s">
        <v>956</v>
      </c>
      <c r="D214" s="194"/>
      <c r="E214" s="194"/>
      <c r="F214" s="215">
        <v>1</v>
      </c>
      <c r="G214" s="251"/>
      <c r="H214" s="306" t="s">
        <v>995</v>
      </c>
      <c r="I214" s="306"/>
      <c r="J214" s="306"/>
      <c r="K214" s="257"/>
    </row>
    <row r="215" spans="2:11" ht="15" customHeight="1">
      <c r="B215" s="256"/>
      <c r="C215" s="194"/>
      <c r="D215" s="194"/>
      <c r="E215" s="194"/>
      <c r="F215" s="215">
        <v>2</v>
      </c>
      <c r="G215" s="251"/>
      <c r="H215" s="306" t="s">
        <v>996</v>
      </c>
      <c r="I215" s="306"/>
      <c r="J215" s="306"/>
      <c r="K215" s="257"/>
    </row>
    <row r="216" spans="2:11" ht="15" customHeight="1">
      <c r="B216" s="256"/>
      <c r="C216" s="194"/>
      <c r="D216" s="194"/>
      <c r="E216" s="194"/>
      <c r="F216" s="215">
        <v>3</v>
      </c>
      <c r="G216" s="251"/>
      <c r="H216" s="306" t="s">
        <v>997</v>
      </c>
      <c r="I216" s="306"/>
      <c r="J216" s="306"/>
      <c r="K216" s="257"/>
    </row>
    <row r="217" spans="2:11" ht="15" customHeight="1">
      <c r="B217" s="256"/>
      <c r="C217" s="194"/>
      <c r="D217" s="194"/>
      <c r="E217" s="194"/>
      <c r="F217" s="215">
        <v>4</v>
      </c>
      <c r="G217" s="251"/>
      <c r="H217" s="306" t="s">
        <v>998</v>
      </c>
      <c r="I217" s="306"/>
      <c r="J217" s="306"/>
      <c r="K217" s="257"/>
    </row>
    <row r="218" spans="2:11" ht="12.75" customHeight="1">
      <c r="B218" s="258"/>
      <c r="C218" s="259"/>
      <c r="D218" s="259"/>
      <c r="E218" s="259"/>
      <c r="F218" s="259"/>
      <c r="G218" s="259"/>
      <c r="H218" s="259"/>
      <c r="I218" s="259"/>
      <c r="J218" s="259"/>
      <c r="K218" s="26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5"/>
  <sheetViews>
    <sheetView showGridLines="0" workbookViewId="0" topLeftCell="A82">
      <selection activeCell="I91" sqref="I91:I9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84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104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106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ROUND(J88,2)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ROUND((SUM(BE88:BE94)),2)</f>
        <v>0</v>
      </c>
      <c r="I35" s="90">
        <v>0.21</v>
      </c>
      <c r="J35" s="80">
        <f>ROUND(((SUM(BE88:BE94))*I35),2)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ROUND((SUM(BF88:BF94)),2)</f>
        <v>0</v>
      </c>
      <c r="I36" s="90">
        <v>0.15</v>
      </c>
      <c r="J36" s="80">
        <f>ROUND(((SUM(BF88:BF94))*I36),2)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ROUND((SUM(BG88:BG94)),2)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ROUND((SUM(BH88:BH94)),2)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ROUND((SUM(BI88:BI94)),2)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104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0 - Vedlejší a ostatní náklady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J88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111</v>
      </c>
      <c r="E64" s="102"/>
      <c r="F64" s="102"/>
      <c r="G64" s="102"/>
      <c r="H64" s="102"/>
      <c r="I64" s="102"/>
      <c r="J64" s="103">
        <f>J89</f>
        <v>0</v>
      </c>
      <c r="L64" s="100"/>
    </row>
    <row r="65" spans="2:12" s="9" customFormat="1" ht="19.95" customHeight="1">
      <c r="B65" s="104"/>
      <c r="D65" s="105" t="s">
        <v>112</v>
      </c>
      <c r="E65" s="106"/>
      <c r="F65" s="106"/>
      <c r="G65" s="106"/>
      <c r="H65" s="106"/>
      <c r="I65" s="106"/>
      <c r="J65" s="107">
        <f>J90</f>
        <v>0</v>
      </c>
      <c r="L65" s="104"/>
    </row>
    <row r="66" spans="2:12" s="9" customFormat="1" ht="19.95" customHeight="1">
      <c r="B66" s="104"/>
      <c r="D66" s="105" t="s">
        <v>113</v>
      </c>
      <c r="E66" s="106"/>
      <c r="F66" s="106"/>
      <c r="G66" s="106"/>
      <c r="H66" s="106"/>
      <c r="I66" s="106"/>
      <c r="J66" s="107">
        <f>J93</f>
        <v>0</v>
      </c>
      <c r="L66" s="104"/>
    </row>
    <row r="67" spans="2:12" s="1" customFormat="1" ht="21.75" customHeight="1">
      <c r="B67" s="29"/>
      <c r="L67" s="29"/>
    </row>
    <row r="68" spans="2:12" s="1" customFormat="1" ht="6.9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29"/>
    </row>
    <row r="72" spans="2:12" s="1" customFormat="1" ht="6.9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29"/>
    </row>
    <row r="73" spans="2:12" s="1" customFormat="1" ht="24.9" customHeight="1">
      <c r="B73" s="29"/>
      <c r="C73" s="21" t="s">
        <v>114</v>
      </c>
      <c r="L73" s="29"/>
    </row>
    <row r="74" spans="2:12" s="1" customFormat="1" ht="6.9" customHeight="1">
      <c r="B74" s="29"/>
      <c r="L74" s="29"/>
    </row>
    <row r="75" spans="2:12" s="1" customFormat="1" ht="12" customHeight="1">
      <c r="B75" s="29"/>
      <c r="C75" s="26" t="s">
        <v>15</v>
      </c>
      <c r="L75" s="29"/>
    </row>
    <row r="76" spans="2:12" s="1" customFormat="1" ht="16.5" customHeight="1">
      <c r="B76" s="29"/>
      <c r="E76" s="298" t="str">
        <f>E7</f>
        <v>Chodník - Dr. Milady Horákové, Šluknov - II.etapa</v>
      </c>
      <c r="F76" s="300"/>
      <c r="G76" s="300"/>
      <c r="H76" s="300"/>
      <c r="L76" s="29"/>
    </row>
    <row r="77" spans="2:12" ht="12" customHeight="1">
      <c r="B77" s="20"/>
      <c r="C77" s="26" t="s">
        <v>103</v>
      </c>
      <c r="L77" s="20"/>
    </row>
    <row r="78" spans="2:12" s="1" customFormat="1" ht="16.5" customHeight="1">
      <c r="B78" s="29"/>
      <c r="E78" s="298" t="s">
        <v>104</v>
      </c>
      <c r="F78" s="299"/>
      <c r="G78" s="299"/>
      <c r="H78" s="299"/>
      <c r="L78" s="29"/>
    </row>
    <row r="79" spans="2:12" s="1" customFormat="1" ht="12" customHeight="1">
      <c r="B79" s="29"/>
      <c r="C79" s="26" t="s">
        <v>105</v>
      </c>
      <c r="L79" s="29"/>
    </row>
    <row r="80" spans="2:12" s="1" customFormat="1" ht="16.5" customHeight="1">
      <c r="B80" s="29"/>
      <c r="E80" s="286" t="str">
        <f>E11</f>
        <v>SO 0 - Vedlejší a ostatní náklady</v>
      </c>
      <c r="F80" s="299"/>
      <c r="G80" s="299"/>
      <c r="H80" s="299"/>
      <c r="L80" s="29"/>
    </row>
    <row r="81" spans="2:12" s="1" customFormat="1" ht="6.9" customHeight="1">
      <c r="B81" s="29"/>
      <c r="L81" s="29"/>
    </row>
    <row r="82" spans="2:12" s="1" customFormat="1" ht="12" customHeight="1">
      <c r="B82" s="29"/>
      <c r="C82" s="26" t="s">
        <v>19</v>
      </c>
      <c r="F82" s="24" t="str">
        <f>F14</f>
        <v>k.ú. Šluknov</v>
      </c>
      <c r="I82" s="26" t="s">
        <v>21</v>
      </c>
      <c r="J82" s="46" t="str">
        <f>IF(J14="","",J14)</f>
        <v>13. 3. 2023</v>
      </c>
      <c r="L82" s="29"/>
    </row>
    <row r="83" spans="2:12" s="1" customFormat="1" ht="6.9" customHeight="1">
      <c r="B83" s="29"/>
      <c r="L83" s="29"/>
    </row>
    <row r="84" spans="2:12" s="1" customFormat="1" ht="15.15" customHeight="1">
      <c r="B84" s="29"/>
      <c r="C84" s="26" t="s">
        <v>23</v>
      </c>
      <c r="F84" s="24" t="str">
        <f>E17</f>
        <v>Město Šluknov</v>
      </c>
      <c r="I84" s="26" t="s">
        <v>29</v>
      </c>
      <c r="J84" s="27" t="str">
        <f>E23</f>
        <v>ProProjekt, s.r.o.</v>
      </c>
      <c r="L84" s="29"/>
    </row>
    <row r="85" spans="2:12" s="1" customFormat="1" ht="15.15" customHeight="1">
      <c r="B85" s="29"/>
      <c r="C85" s="26" t="s">
        <v>27</v>
      </c>
      <c r="F85" s="24" t="str">
        <f>IF(E20="","",E20)</f>
        <v>Bude vybrán</v>
      </c>
      <c r="I85" s="26" t="s">
        <v>32</v>
      </c>
      <c r="J85" s="27" t="str">
        <f>E26</f>
        <v>Martin Rousek</v>
      </c>
      <c r="L85" s="29"/>
    </row>
    <row r="86" spans="2:12" s="1" customFormat="1" ht="10.35" customHeight="1">
      <c r="B86" s="29"/>
      <c r="L86" s="29"/>
    </row>
    <row r="87" spans="2:20" s="10" customFormat="1" ht="29.25" customHeight="1">
      <c r="B87" s="108"/>
      <c r="C87" s="109" t="s">
        <v>115</v>
      </c>
      <c r="D87" s="110" t="s">
        <v>55</v>
      </c>
      <c r="E87" s="110" t="s">
        <v>51</v>
      </c>
      <c r="F87" s="110" t="s">
        <v>52</v>
      </c>
      <c r="G87" s="110" t="s">
        <v>116</v>
      </c>
      <c r="H87" s="110" t="s">
        <v>117</v>
      </c>
      <c r="I87" s="110" t="s">
        <v>118</v>
      </c>
      <c r="J87" s="110" t="s">
        <v>109</v>
      </c>
      <c r="K87" s="111" t="s">
        <v>119</v>
      </c>
      <c r="L87" s="108"/>
      <c r="M87" s="53" t="s">
        <v>3</v>
      </c>
      <c r="N87" s="54" t="s">
        <v>40</v>
      </c>
      <c r="O87" s="54" t="s">
        <v>120</v>
      </c>
      <c r="P87" s="54" t="s">
        <v>121</v>
      </c>
      <c r="Q87" s="54" t="s">
        <v>122</v>
      </c>
      <c r="R87" s="54" t="s">
        <v>123</v>
      </c>
      <c r="S87" s="54" t="s">
        <v>124</v>
      </c>
      <c r="T87" s="55" t="s">
        <v>125</v>
      </c>
    </row>
    <row r="88" spans="2:63" s="1" customFormat="1" ht="22.8" customHeight="1">
      <c r="B88" s="29"/>
      <c r="C88" s="58" t="s">
        <v>126</v>
      </c>
      <c r="J88" s="112">
        <f>BK88</f>
        <v>0</v>
      </c>
      <c r="L88" s="29"/>
      <c r="M88" s="56"/>
      <c r="N88" s="47"/>
      <c r="O88" s="47"/>
      <c r="P88" s="113">
        <f>P89</f>
        <v>0</v>
      </c>
      <c r="Q88" s="47"/>
      <c r="R88" s="113">
        <f>R89</f>
        <v>0</v>
      </c>
      <c r="S88" s="47"/>
      <c r="T88" s="114">
        <f>T89</f>
        <v>0</v>
      </c>
      <c r="AT88" s="17" t="s">
        <v>69</v>
      </c>
      <c r="AU88" s="17" t="s">
        <v>110</v>
      </c>
      <c r="BK88" s="115">
        <f>BK89</f>
        <v>0</v>
      </c>
    </row>
    <row r="89" spans="2:63" s="11" customFormat="1" ht="25.95" customHeight="1">
      <c r="B89" s="116"/>
      <c r="D89" s="117" t="s">
        <v>69</v>
      </c>
      <c r="E89" s="118" t="s">
        <v>127</v>
      </c>
      <c r="F89" s="118" t="s">
        <v>128</v>
      </c>
      <c r="J89" s="119">
        <f>BK89</f>
        <v>0</v>
      </c>
      <c r="L89" s="116"/>
      <c r="M89" s="120"/>
      <c r="P89" s="121">
        <f>P90+P93</f>
        <v>0</v>
      </c>
      <c r="R89" s="121">
        <f>R90+R93</f>
        <v>0</v>
      </c>
      <c r="T89" s="122">
        <f>T90+T93</f>
        <v>0</v>
      </c>
      <c r="AR89" s="117" t="s">
        <v>129</v>
      </c>
      <c r="AT89" s="123" t="s">
        <v>69</v>
      </c>
      <c r="AU89" s="123" t="s">
        <v>70</v>
      </c>
      <c r="AY89" s="117" t="s">
        <v>130</v>
      </c>
      <c r="BK89" s="124">
        <f>BK90+BK93</f>
        <v>0</v>
      </c>
    </row>
    <row r="90" spans="2:63" s="11" customFormat="1" ht="22.8" customHeight="1">
      <c r="B90" s="116"/>
      <c r="D90" s="117" t="s">
        <v>69</v>
      </c>
      <c r="E90" s="125" t="s">
        <v>131</v>
      </c>
      <c r="F90" s="125" t="s">
        <v>132</v>
      </c>
      <c r="J90" s="126">
        <f>BK90</f>
        <v>0</v>
      </c>
      <c r="L90" s="116"/>
      <c r="M90" s="120"/>
      <c r="P90" s="121">
        <f>SUM(P91:P92)</f>
        <v>0</v>
      </c>
      <c r="R90" s="121">
        <f>SUM(R91:R92)</f>
        <v>0</v>
      </c>
      <c r="T90" s="122">
        <f>SUM(T91:T92)</f>
        <v>0</v>
      </c>
      <c r="AR90" s="117" t="s">
        <v>129</v>
      </c>
      <c r="AT90" s="123" t="s">
        <v>69</v>
      </c>
      <c r="AU90" s="123" t="s">
        <v>77</v>
      </c>
      <c r="AY90" s="117" t="s">
        <v>130</v>
      </c>
      <c r="BK90" s="124">
        <f>SUM(BK91:BK92)</f>
        <v>0</v>
      </c>
    </row>
    <row r="91" spans="2:65" s="1" customFormat="1" ht="16.5" customHeight="1">
      <c r="B91" s="127"/>
      <c r="C91" s="128" t="s">
        <v>77</v>
      </c>
      <c r="D91" s="128" t="s">
        <v>133</v>
      </c>
      <c r="E91" s="129" t="s">
        <v>134</v>
      </c>
      <c r="F91" s="130" t="s">
        <v>135</v>
      </c>
      <c r="G91" s="131" t="s">
        <v>136</v>
      </c>
      <c r="H91" s="132">
        <v>1</v>
      </c>
      <c r="I91" s="133"/>
      <c r="J91" s="133">
        <f>ROUND(I91*H91,2)</f>
        <v>0</v>
      </c>
      <c r="K91" s="130" t="s">
        <v>137</v>
      </c>
      <c r="L91" s="29"/>
      <c r="M91" s="134" t="s">
        <v>3</v>
      </c>
      <c r="N91" s="135" t="s">
        <v>41</v>
      </c>
      <c r="O91" s="136">
        <v>0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138</v>
      </c>
      <c r="AT91" s="138" t="s">
        <v>133</v>
      </c>
      <c r="AU91" s="138" t="s">
        <v>79</v>
      </c>
      <c r="AY91" s="17" t="s">
        <v>130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77</v>
      </c>
      <c r="BK91" s="139">
        <f>ROUND(I91*H91,2)</f>
        <v>0</v>
      </c>
      <c r="BL91" s="17" t="s">
        <v>138</v>
      </c>
      <c r="BM91" s="138" t="s">
        <v>139</v>
      </c>
    </row>
    <row r="92" spans="2:47" s="1" customFormat="1" ht="12">
      <c r="B92" s="29"/>
      <c r="D92" s="140" t="s">
        <v>140</v>
      </c>
      <c r="F92" s="141" t="s">
        <v>141</v>
      </c>
      <c r="L92" s="29"/>
      <c r="M92" s="142"/>
      <c r="T92" s="50"/>
      <c r="AT92" s="17" t="s">
        <v>140</v>
      </c>
      <c r="AU92" s="17" t="s">
        <v>79</v>
      </c>
    </row>
    <row r="93" spans="2:63" s="11" customFormat="1" ht="22.8" customHeight="1">
      <c r="B93" s="116"/>
      <c r="D93" s="117" t="s">
        <v>69</v>
      </c>
      <c r="E93" s="125" t="s">
        <v>142</v>
      </c>
      <c r="F93" s="125" t="s">
        <v>143</v>
      </c>
      <c r="J93" s="126">
        <f>BK93</f>
        <v>0</v>
      </c>
      <c r="L93" s="116"/>
      <c r="M93" s="120"/>
      <c r="P93" s="121">
        <f>P94</f>
        <v>0</v>
      </c>
      <c r="R93" s="121">
        <f>R94</f>
        <v>0</v>
      </c>
      <c r="T93" s="122">
        <f>T94</f>
        <v>0</v>
      </c>
      <c r="AR93" s="117" t="s">
        <v>129</v>
      </c>
      <c r="AT93" s="123" t="s">
        <v>69</v>
      </c>
      <c r="AU93" s="123" t="s">
        <v>77</v>
      </c>
      <c r="AY93" s="117" t="s">
        <v>130</v>
      </c>
      <c r="BK93" s="124">
        <f>BK94</f>
        <v>0</v>
      </c>
    </row>
    <row r="94" spans="2:65" s="1" customFormat="1" ht="16.5" customHeight="1">
      <c r="B94" s="127"/>
      <c r="C94" s="128" t="s">
        <v>79</v>
      </c>
      <c r="D94" s="128" t="s">
        <v>133</v>
      </c>
      <c r="E94" s="129" t="s">
        <v>144</v>
      </c>
      <c r="F94" s="130" t="s">
        <v>145</v>
      </c>
      <c r="G94" s="131" t="s">
        <v>146</v>
      </c>
      <c r="H94" s="132">
        <v>4</v>
      </c>
      <c r="I94" s="133"/>
      <c r="J94" s="133">
        <f>ROUND(I94*H94,2)</f>
        <v>0</v>
      </c>
      <c r="K94" s="130" t="s">
        <v>3</v>
      </c>
      <c r="L94" s="29"/>
      <c r="M94" s="143" t="s">
        <v>3</v>
      </c>
      <c r="N94" s="144" t="s">
        <v>41</v>
      </c>
      <c r="O94" s="145">
        <v>0</v>
      </c>
      <c r="P94" s="145">
        <f>O94*H94</f>
        <v>0</v>
      </c>
      <c r="Q94" s="145">
        <v>0</v>
      </c>
      <c r="R94" s="145">
        <f>Q94*H94</f>
        <v>0</v>
      </c>
      <c r="S94" s="145">
        <v>0</v>
      </c>
      <c r="T94" s="146">
        <f>S94*H94</f>
        <v>0</v>
      </c>
      <c r="AR94" s="138" t="s">
        <v>138</v>
      </c>
      <c r="AT94" s="138" t="s">
        <v>133</v>
      </c>
      <c r="AU94" s="138" t="s">
        <v>79</v>
      </c>
      <c r="AY94" s="17" t="s">
        <v>130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77</v>
      </c>
      <c r="BK94" s="139">
        <f>ROUND(I94*H94,2)</f>
        <v>0</v>
      </c>
      <c r="BL94" s="17" t="s">
        <v>138</v>
      </c>
      <c r="BM94" s="138" t="s">
        <v>147</v>
      </c>
    </row>
    <row r="95" spans="2:12" s="1" customFormat="1" ht="6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29"/>
    </row>
  </sheetData>
  <autoFilter ref="C87:K94"/>
  <mergeCells count="11">
    <mergeCell ref="E80:H80"/>
    <mergeCell ref="E7:H7"/>
    <mergeCell ref="E9:H9"/>
    <mergeCell ref="E11:H11"/>
    <mergeCell ref="E29:H29"/>
    <mergeCell ref="E50:H50"/>
    <mergeCell ref="L2:V2"/>
    <mergeCell ref="E52:H52"/>
    <mergeCell ref="E54:H54"/>
    <mergeCell ref="E76:H76"/>
    <mergeCell ref="E78:H78"/>
  </mergeCells>
  <hyperlinks>
    <hyperlink ref="F92" r:id="rId1" display="https://podminky.urs.cz/item/CS_URS_2023_01/01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31"/>
  <sheetViews>
    <sheetView showGridLines="0" workbookViewId="0" topLeftCell="A82">
      <selection activeCell="I95" sqref="I95:I2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87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104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148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ROUND(J92,2)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ROUND((SUM(BE92:BE230)),2)</f>
        <v>0</v>
      </c>
      <c r="I35" s="90">
        <v>0.21</v>
      </c>
      <c r="J35" s="80">
        <f>ROUND(((SUM(BE92:BE230))*I35),2)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ROUND((SUM(BF92:BF230)),2)</f>
        <v>0</v>
      </c>
      <c r="I36" s="90">
        <v>0.15</v>
      </c>
      <c r="J36" s="80">
        <f>ROUND(((SUM(BF92:BF230))*I36),2)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ROUND((SUM(BG92:BG230)),2)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ROUND((SUM(BH92:BH230)),2)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ROUND((SUM(BI92:BI230)),2)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104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1 - Chodník, úsek 00,00-200,00 M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J92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149</v>
      </c>
      <c r="E64" s="102"/>
      <c r="F64" s="102"/>
      <c r="G64" s="102"/>
      <c r="H64" s="102"/>
      <c r="I64" s="102"/>
      <c r="J64" s="103">
        <f>J93</f>
        <v>0</v>
      </c>
      <c r="L64" s="100"/>
    </row>
    <row r="65" spans="2:12" s="9" customFormat="1" ht="19.95" customHeight="1">
      <c r="B65" s="104"/>
      <c r="D65" s="105" t="s">
        <v>150</v>
      </c>
      <c r="E65" s="106"/>
      <c r="F65" s="106"/>
      <c r="G65" s="106"/>
      <c r="H65" s="106"/>
      <c r="I65" s="106"/>
      <c r="J65" s="107">
        <f>J94</f>
        <v>0</v>
      </c>
      <c r="L65" s="104"/>
    </row>
    <row r="66" spans="2:12" s="9" customFormat="1" ht="19.95" customHeight="1">
      <c r="B66" s="104"/>
      <c r="D66" s="105" t="s">
        <v>151</v>
      </c>
      <c r="E66" s="106"/>
      <c r="F66" s="106"/>
      <c r="G66" s="106"/>
      <c r="H66" s="106"/>
      <c r="I66" s="106"/>
      <c r="J66" s="107">
        <f>J135</f>
        <v>0</v>
      </c>
      <c r="L66" s="104"/>
    </row>
    <row r="67" spans="2:12" s="9" customFormat="1" ht="19.95" customHeight="1">
      <c r="B67" s="104"/>
      <c r="D67" s="105" t="s">
        <v>152</v>
      </c>
      <c r="E67" s="106"/>
      <c r="F67" s="106"/>
      <c r="G67" s="106"/>
      <c r="H67" s="106"/>
      <c r="I67" s="106"/>
      <c r="J67" s="107">
        <f>J146</f>
        <v>0</v>
      </c>
      <c r="L67" s="104"/>
    </row>
    <row r="68" spans="2:12" s="9" customFormat="1" ht="19.95" customHeight="1">
      <c r="B68" s="104"/>
      <c r="D68" s="105" t="s">
        <v>153</v>
      </c>
      <c r="E68" s="106"/>
      <c r="F68" s="106"/>
      <c r="G68" s="106"/>
      <c r="H68" s="106"/>
      <c r="I68" s="106"/>
      <c r="J68" s="107">
        <f>J198</f>
        <v>0</v>
      </c>
      <c r="L68" s="104"/>
    </row>
    <row r="69" spans="2:12" s="9" customFormat="1" ht="19.95" customHeight="1">
      <c r="B69" s="104"/>
      <c r="D69" s="105" t="s">
        <v>154</v>
      </c>
      <c r="E69" s="106"/>
      <c r="F69" s="106"/>
      <c r="G69" s="106"/>
      <c r="H69" s="106"/>
      <c r="I69" s="106"/>
      <c r="J69" s="107">
        <f>J211</f>
        <v>0</v>
      </c>
      <c r="L69" s="104"/>
    </row>
    <row r="70" spans="2:12" s="9" customFormat="1" ht="19.95" customHeight="1">
      <c r="B70" s="104"/>
      <c r="D70" s="105" t="s">
        <v>155</v>
      </c>
      <c r="E70" s="106"/>
      <c r="F70" s="106"/>
      <c r="G70" s="106"/>
      <c r="H70" s="106"/>
      <c r="I70" s="106"/>
      <c r="J70" s="107">
        <f>J228</f>
        <v>0</v>
      </c>
      <c r="L70" s="104"/>
    </row>
    <row r="71" spans="2:12" s="1" customFormat="1" ht="21.75" customHeight="1">
      <c r="B71" s="29"/>
      <c r="L71" s="29"/>
    </row>
    <row r="72" spans="2:12" s="1" customFormat="1" ht="6.9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29"/>
    </row>
    <row r="76" spans="2:12" s="1" customFormat="1" ht="6.9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29"/>
    </row>
    <row r="77" spans="2:12" s="1" customFormat="1" ht="24.9" customHeight="1">
      <c r="B77" s="29"/>
      <c r="C77" s="21" t="s">
        <v>114</v>
      </c>
      <c r="L77" s="29"/>
    </row>
    <row r="78" spans="2:12" s="1" customFormat="1" ht="6.9" customHeight="1">
      <c r="B78" s="29"/>
      <c r="L78" s="29"/>
    </row>
    <row r="79" spans="2:12" s="1" customFormat="1" ht="12" customHeight="1">
      <c r="B79" s="29"/>
      <c r="C79" s="26" t="s">
        <v>15</v>
      </c>
      <c r="L79" s="29"/>
    </row>
    <row r="80" spans="2:12" s="1" customFormat="1" ht="16.5" customHeight="1">
      <c r="B80" s="29"/>
      <c r="E80" s="298" t="str">
        <f>E7</f>
        <v>Chodník - Dr. Milady Horákové, Šluknov - II.etapa</v>
      </c>
      <c r="F80" s="300"/>
      <c r="G80" s="300"/>
      <c r="H80" s="300"/>
      <c r="L80" s="29"/>
    </row>
    <row r="81" spans="2:12" ht="12" customHeight="1">
      <c r="B81" s="20"/>
      <c r="C81" s="26" t="s">
        <v>103</v>
      </c>
      <c r="L81" s="20"/>
    </row>
    <row r="82" spans="2:12" s="1" customFormat="1" ht="16.5" customHeight="1">
      <c r="B82" s="29"/>
      <c r="E82" s="298" t="s">
        <v>104</v>
      </c>
      <c r="F82" s="299"/>
      <c r="G82" s="299"/>
      <c r="H82" s="299"/>
      <c r="L82" s="29"/>
    </row>
    <row r="83" spans="2:12" s="1" customFormat="1" ht="12" customHeight="1">
      <c r="B83" s="29"/>
      <c r="C83" s="26" t="s">
        <v>105</v>
      </c>
      <c r="L83" s="29"/>
    </row>
    <row r="84" spans="2:12" s="1" customFormat="1" ht="16.5" customHeight="1">
      <c r="B84" s="29"/>
      <c r="E84" s="286" t="str">
        <f>E11</f>
        <v>SO 1 - Chodník, úsek 00,00-200,00 M</v>
      </c>
      <c r="F84" s="299"/>
      <c r="G84" s="299"/>
      <c r="H84" s="299"/>
      <c r="L84" s="29"/>
    </row>
    <row r="85" spans="2:12" s="1" customFormat="1" ht="6.9" customHeight="1">
      <c r="B85" s="29"/>
      <c r="L85" s="29"/>
    </row>
    <row r="86" spans="2:12" s="1" customFormat="1" ht="12" customHeight="1">
      <c r="B86" s="29"/>
      <c r="C86" s="26" t="s">
        <v>19</v>
      </c>
      <c r="F86" s="24" t="str">
        <f>F14</f>
        <v>k.ú. Šluknov</v>
      </c>
      <c r="I86" s="26" t="s">
        <v>21</v>
      </c>
      <c r="J86" s="46" t="str">
        <f>IF(J14="","",J14)</f>
        <v>13. 3. 2023</v>
      </c>
      <c r="L86" s="29"/>
    </row>
    <row r="87" spans="2:12" s="1" customFormat="1" ht="6.9" customHeight="1">
      <c r="B87" s="29"/>
      <c r="L87" s="29"/>
    </row>
    <row r="88" spans="2:12" s="1" customFormat="1" ht="15.15" customHeight="1">
      <c r="B88" s="29"/>
      <c r="C88" s="26" t="s">
        <v>23</v>
      </c>
      <c r="F88" s="24" t="str">
        <f>E17</f>
        <v>Město Šluknov</v>
      </c>
      <c r="I88" s="26" t="s">
        <v>29</v>
      </c>
      <c r="J88" s="27" t="str">
        <f>E23</f>
        <v>ProProjekt, s.r.o.</v>
      </c>
      <c r="L88" s="29"/>
    </row>
    <row r="89" spans="2:12" s="1" customFormat="1" ht="15.15" customHeight="1">
      <c r="B89" s="29"/>
      <c r="C89" s="26" t="s">
        <v>27</v>
      </c>
      <c r="F89" s="24" t="str">
        <f>IF(E20="","",E20)</f>
        <v>Bude vybrán</v>
      </c>
      <c r="I89" s="26" t="s">
        <v>32</v>
      </c>
      <c r="J89" s="27" t="str">
        <f>E26</f>
        <v>Martin Rousek</v>
      </c>
      <c r="L89" s="29"/>
    </row>
    <row r="90" spans="2:12" s="1" customFormat="1" ht="10.35" customHeight="1">
      <c r="B90" s="29"/>
      <c r="L90" s="29"/>
    </row>
    <row r="91" spans="2:20" s="10" customFormat="1" ht="29.25" customHeight="1">
      <c r="B91" s="108"/>
      <c r="C91" s="109" t="s">
        <v>115</v>
      </c>
      <c r="D91" s="110" t="s">
        <v>55</v>
      </c>
      <c r="E91" s="110" t="s">
        <v>51</v>
      </c>
      <c r="F91" s="110" t="s">
        <v>52</v>
      </c>
      <c r="G91" s="110" t="s">
        <v>116</v>
      </c>
      <c r="H91" s="110" t="s">
        <v>117</v>
      </c>
      <c r="I91" s="110" t="s">
        <v>118</v>
      </c>
      <c r="J91" s="110" t="s">
        <v>109</v>
      </c>
      <c r="K91" s="111" t="s">
        <v>119</v>
      </c>
      <c r="L91" s="108"/>
      <c r="M91" s="53" t="s">
        <v>3</v>
      </c>
      <c r="N91" s="54" t="s">
        <v>40</v>
      </c>
      <c r="O91" s="54" t="s">
        <v>120</v>
      </c>
      <c r="P91" s="54" t="s">
        <v>121</v>
      </c>
      <c r="Q91" s="54" t="s">
        <v>122</v>
      </c>
      <c r="R91" s="54" t="s">
        <v>123</v>
      </c>
      <c r="S91" s="54" t="s">
        <v>124</v>
      </c>
      <c r="T91" s="55" t="s">
        <v>125</v>
      </c>
    </row>
    <row r="92" spans="2:63" s="1" customFormat="1" ht="22.8" customHeight="1">
      <c r="B92" s="29"/>
      <c r="C92" s="58" t="s">
        <v>126</v>
      </c>
      <c r="J92" s="112">
        <f>BK92</f>
        <v>0</v>
      </c>
      <c r="L92" s="29"/>
      <c r="M92" s="56"/>
      <c r="N92" s="47"/>
      <c r="O92" s="47"/>
      <c r="P92" s="113">
        <f>P93</f>
        <v>510.413168</v>
      </c>
      <c r="Q92" s="47"/>
      <c r="R92" s="113">
        <f>R93</f>
        <v>99.845267</v>
      </c>
      <c r="S92" s="47"/>
      <c r="T92" s="114">
        <f>T93</f>
        <v>53.602199999999996</v>
      </c>
      <c r="AT92" s="17" t="s">
        <v>69</v>
      </c>
      <c r="AU92" s="17" t="s">
        <v>110</v>
      </c>
      <c r="BK92" s="115">
        <f>BK93</f>
        <v>0</v>
      </c>
    </row>
    <row r="93" spans="2:63" s="11" customFormat="1" ht="25.95" customHeight="1">
      <c r="B93" s="116"/>
      <c r="D93" s="117" t="s">
        <v>69</v>
      </c>
      <c r="E93" s="118" t="s">
        <v>156</v>
      </c>
      <c r="F93" s="118" t="s">
        <v>157</v>
      </c>
      <c r="J93" s="119">
        <f>BK93</f>
        <v>0</v>
      </c>
      <c r="L93" s="116"/>
      <c r="M93" s="120"/>
      <c r="P93" s="121">
        <f>P94+P135+P146+P198+P211+P228</f>
        <v>510.413168</v>
      </c>
      <c r="R93" s="121">
        <f>R94+R135+R146+R198+R211+R228</f>
        <v>99.845267</v>
      </c>
      <c r="T93" s="122">
        <f>T94+T135+T146+T198+T211+T228</f>
        <v>53.602199999999996</v>
      </c>
      <c r="AR93" s="117" t="s">
        <v>77</v>
      </c>
      <c r="AT93" s="123" t="s">
        <v>69</v>
      </c>
      <c r="AU93" s="123" t="s">
        <v>70</v>
      </c>
      <c r="AY93" s="117" t="s">
        <v>130</v>
      </c>
      <c r="BK93" s="124">
        <f>BK94+BK135+BK146+BK198+BK211+BK228</f>
        <v>0</v>
      </c>
    </row>
    <row r="94" spans="2:63" s="11" customFormat="1" ht="22.8" customHeight="1">
      <c r="B94" s="116"/>
      <c r="D94" s="117" t="s">
        <v>69</v>
      </c>
      <c r="E94" s="125" t="s">
        <v>77</v>
      </c>
      <c r="F94" s="125" t="s">
        <v>158</v>
      </c>
      <c r="J94" s="126">
        <f>BK94</f>
        <v>0</v>
      </c>
      <c r="L94" s="116"/>
      <c r="M94" s="120"/>
      <c r="P94" s="121">
        <f>SUM(P95:P134)</f>
        <v>88.14304499999999</v>
      </c>
      <c r="R94" s="121">
        <f>SUM(R95:R134)</f>
        <v>0</v>
      </c>
      <c r="T94" s="122">
        <f>SUM(T95:T134)</f>
        <v>53.602199999999996</v>
      </c>
      <c r="AR94" s="117" t="s">
        <v>77</v>
      </c>
      <c r="AT94" s="123" t="s">
        <v>69</v>
      </c>
      <c r="AU94" s="123" t="s">
        <v>77</v>
      </c>
      <c r="AY94" s="117" t="s">
        <v>130</v>
      </c>
      <c r="BK94" s="124">
        <f>SUM(BK95:BK134)</f>
        <v>0</v>
      </c>
    </row>
    <row r="95" spans="2:65" s="1" customFormat="1" ht="33" customHeight="1">
      <c r="B95" s="127"/>
      <c r="C95" s="128" t="s">
        <v>77</v>
      </c>
      <c r="D95" s="128" t="s">
        <v>133</v>
      </c>
      <c r="E95" s="129" t="s">
        <v>159</v>
      </c>
      <c r="F95" s="130" t="s">
        <v>160</v>
      </c>
      <c r="G95" s="131" t="s">
        <v>161</v>
      </c>
      <c r="H95" s="132">
        <v>92.1</v>
      </c>
      <c r="I95" s="133"/>
      <c r="J95" s="133">
        <f>ROUND(I95*H95,2)</f>
        <v>0</v>
      </c>
      <c r="K95" s="130" t="s">
        <v>137</v>
      </c>
      <c r="L95" s="29"/>
      <c r="M95" s="134" t="s">
        <v>3</v>
      </c>
      <c r="N95" s="135" t="s">
        <v>41</v>
      </c>
      <c r="O95" s="136">
        <v>0.397</v>
      </c>
      <c r="P95" s="136">
        <f>O95*H95</f>
        <v>36.5637</v>
      </c>
      <c r="Q95" s="136">
        <v>0</v>
      </c>
      <c r="R95" s="136">
        <f>Q95*H95</f>
        <v>0</v>
      </c>
      <c r="S95" s="136">
        <v>0.582</v>
      </c>
      <c r="T95" s="137">
        <f>S95*H95</f>
        <v>53.602199999999996</v>
      </c>
      <c r="AR95" s="138" t="s">
        <v>162</v>
      </c>
      <c r="AT95" s="138" t="s">
        <v>133</v>
      </c>
      <c r="AU95" s="138" t="s">
        <v>79</v>
      </c>
      <c r="AY95" s="17" t="s">
        <v>130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77</v>
      </c>
      <c r="BK95" s="139">
        <f>ROUND(I95*H95,2)</f>
        <v>0</v>
      </c>
      <c r="BL95" s="17" t="s">
        <v>162</v>
      </c>
      <c r="BM95" s="138" t="s">
        <v>163</v>
      </c>
    </row>
    <row r="96" spans="2:47" s="1" customFormat="1" ht="12">
      <c r="B96" s="29"/>
      <c r="D96" s="140" t="s">
        <v>140</v>
      </c>
      <c r="F96" s="141" t="s">
        <v>164</v>
      </c>
      <c r="L96" s="29"/>
      <c r="M96" s="142"/>
      <c r="T96" s="50"/>
      <c r="AT96" s="17" t="s">
        <v>140</v>
      </c>
      <c r="AU96" s="17" t="s">
        <v>79</v>
      </c>
    </row>
    <row r="97" spans="2:51" s="12" customFormat="1" ht="12">
      <c r="B97" s="147"/>
      <c r="D97" s="148" t="s">
        <v>165</v>
      </c>
      <c r="E97" s="149" t="s">
        <v>3</v>
      </c>
      <c r="F97" s="150" t="s">
        <v>166</v>
      </c>
      <c r="H97" s="151">
        <v>92.1</v>
      </c>
      <c r="L97" s="147"/>
      <c r="M97" s="152"/>
      <c r="T97" s="153"/>
      <c r="AT97" s="149" t="s">
        <v>165</v>
      </c>
      <c r="AU97" s="149" t="s">
        <v>79</v>
      </c>
      <c r="AV97" s="12" t="s">
        <v>79</v>
      </c>
      <c r="AW97" s="12" t="s">
        <v>31</v>
      </c>
      <c r="AX97" s="12" t="s">
        <v>77</v>
      </c>
      <c r="AY97" s="149" t="s">
        <v>130</v>
      </c>
    </row>
    <row r="98" spans="2:65" s="1" customFormat="1" ht="16.5" customHeight="1">
      <c r="B98" s="127"/>
      <c r="C98" s="128" t="s">
        <v>79</v>
      </c>
      <c r="D98" s="128" t="s">
        <v>133</v>
      </c>
      <c r="E98" s="129" t="s">
        <v>167</v>
      </c>
      <c r="F98" s="130" t="s">
        <v>168</v>
      </c>
      <c r="G98" s="131" t="s">
        <v>161</v>
      </c>
      <c r="H98" s="132">
        <v>127.85</v>
      </c>
      <c r="I98" s="133"/>
      <c r="J98" s="133">
        <f>ROUND(I98*H98,2)</f>
        <v>0</v>
      </c>
      <c r="K98" s="130" t="s">
        <v>137</v>
      </c>
      <c r="L98" s="29"/>
      <c r="M98" s="134" t="s">
        <v>3</v>
      </c>
      <c r="N98" s="135" t="s">
        <v>41</v>
      </c>
      <c r="O98" s="136">
        <v>0.088</v>
      </c>
      <c r="P98" s="136">
        <f>O98*H98</f>
        <v>11.250799999999998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162</v>
      </c>
      <c r="AT98" s="138" t="s">
        <v>133</v>
      </c>
      <c r="AU98" s="138" t="s">
        <v>79</v>
      </c>
      <c r="AY98" s="17" t="s">
        <v>130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77</v>
      </c>
      <c r="BK98" s="139">
        <f>ROUND(I98*H98,2)</f>
        <v>0</v>
      </c>
      <c r="BL98" s="17" t="s">
        <v>162</v>
      </c>
      <c r="BM98" s="138" t="s">
        <v>169</v>
      </c>
    </row>
    <row r="99" spans="2:47" s="1" customFormat="1" ht="12">
      <c r="B99" s="29"/>
      <c r="D99" s="140" t="s">
        <v>140</v>
      </c>
      <c r="F99" s="141" t="s">
        <v>170</v>
      </c>
      <c r="L99" s="29"/>
      <c r="M99" s="142"/>
      <c r="T99" s="50"/>
      <c r="AT99" s="17" t="s">
        <v>140</v>
      </c>
      <c r="AU99" s="17" t="s">
        <v>79</v>
      </c>
    </row>
    <row r="100" spans="2:51" s="12" customFormat="1" ht="12">
      <c r="B100" s="147"/>
      <c r="D100" s="148" t="s">
        <v>165</v>
      </c>
      <c r="E100" s="149" t="s">
        <v>3</v>
      </c>
      <c r="F100" s="150" t="s">
        <v>171</v>
      </c>
      <c r="H100" s="151">
        <v>127.85</v>
      </c>
      <c r="L100" s="147"/>
      <c r="M100" s="152"/>
      <c r="T100" s="153"/>
      <c r="AT100" s="149" t="s">
        <v>165</v>
      </c>
      <c r="AU100" s="149" t="s">
        <v>79</v>
      </c>
      <c r="AV100" s="12" t="s">
        <v>79</v>
      </c>
      <c r="AW100" s="12" t="s">
        <v>31</v>
      </c>
      <c r="AX100" s="12" t="s">
        <v>77</v>
      </c>
      <c r="AY100" s="149" t="s">
        <v>130</v>
      </c>
    </row>
    <row r="101" spans="2:65" s="1" customFormat="1" ht="37.8" customHeight="1">
      <c r="B101" s="127"/>
      <c r="C101" s="128" t="s">
        <v>172</v>
      </c>
      <c r="D101" s="128" t="s">
        <v>133</v>
      </c>
      <c r="E101" s="129" t="s">
        <v>173</v>
      </c>
      <c r="F101" s="130" t="s">
        <v>174</v>
      </c>
      <c r="G101" s="131" t="s">
        <v>175</v>
      </c>
      <c r="H101" s="132">
        <v>132.713</v>
      </c>
      <c r="I101" s="133"/>
      <c r="J101" s="133">
        <f>ROUND(I101*H101,2)</f>
        <v>0</v>
      </c>
      <c r="K101" s="130" t="s">
        <v>137</v>
      </c>
      <c r="L101" s="29"/>
      <c r="M101" s="134" t="s">
        <v>3</v>
      </c>
      <c r="N101" s="135" t="s">
        <v>41</v>
      </c>
      <c r="O101" s="136">
        <v>0.044</v>
      </c>
      <c r="P101" s="136">
        <f>O101*H101</f>
        <v>5.839371999999999</v>
      </c>
      <c r="Q101" s="136">
        <v>0</v>
      </c>
      <c r="R101" s="136">
        <f>Q101*H101</f>
        <v>0</v>
      </c>
      <c r="S101" s="136">
        <v>0</v>
      </c>
      <c r="T101" s="137">
        <f>S101*H101</f>
        <v>0</v>
      </c>
      <c r="AR101" s="138" t="s">
        <v>162</v>
      </c>
      <c r="AT101" s="138" t="s">
        <v>133</v>
      </c>
      <c r="AU101" s="138" t="s">
        <v>79</v>
      </c>
      <c r="AY101" s="17" t="s">
        <v>130</v>
      </c>
      <c r="BE101" s="139">
        <f>IF(N101="základní",J101,0)</f>
        <v>0</v>
      </c>
      <c r="BF101" s="139">
        <f>IF(N101="snížená",J101,0)</f>
        <v>0</v>
      </c>
      <c r="BG101" s="139">
        <f>IF(N101="zákl. přenesená",J101,0)</f>
        <v>0</v>
      </c>
      <c r="BH101" s="139">
        <f>IF(N101="sníž. přenesená",J101,0)</f>
        <v>0</v>
      </c>
      <c r="BI101" s="139">
        <f>IF(N101="nulová",J101,0)</f>
        <v>0</v>
      </c>
      <c r="BJ101" s="17" t="s">
        <v>77</v>
      </c>
      <c r="BK101" s="139">
        <f>ROUND(I101*H101,2)</f>
        <v>0</v>
      </c>
      <c r="BL101" s="17" t="s">
        <v>162</v>
      </c>
      <c r="BM101" s="138" t="s">
        <v>176</v>
      </c>
    </row>
    <row r="102" spans="2:47" s="1" customFormat="1" ht="12">
      <c r="B102" s="29"/>
      <c r="D102" s="140" t="s">
        <v>140</v>
      </c>
      <c r="F102" s="141" t="s">
        <v>177</v>
      </c>
      <c r="L102" s="29"/>
      <c r="M102" s="142"/>
      <c r="T102" s="50"/>
      <c r="AT102" s="17" t="s">
        <v>140</v>
      </c>
      <c r="AU102" s="17" t="s">
        <v>79</v>
      </c>
    </row>
    <row r="103" spans="2:51" s="12" customFormat="1" ht="12">
      <c r="B103" s="147"/>
      <c r="D103" s="148" t="s">
        <v>165</v>
      </c>
      <c r="E103" s="149" t="s">
        <v>3</v>
      </c>
      <c r="F103" s="150" t="s">
        <v>178</v>
      </c>
      <c r="H103" s="151">
        <v>19.178</v>
      </c>
      <c r="L103" s="147"/>
      <c r="M103" s="152"/>
      <c r="T103" s="153"/>
      <c r="AT103" s="149" t="s">
        <v>165</v>
      </c>
      <c r="AU103" s="149" t="s">
        <v>79</v>
      </c>
      <c r="AV103" s="12" t="s">
        <v>79</v>
      </c>
      <c r="AW103" s="12" t="s">
        <v>31</v>
      </c>
      <c r="AX103" s="12" t="s">
        <v>70</v>
      </c>
      <c r="AY103" s="149" t="s">
        <v>130</v>
      </c>
    </row>
    <row r="104" spans="2:51" s="12" customFormat="1" ht="12">
      <c r="B104" s="147"/>
      <c r="D104" s="148" t="s">
        <v>165</v>
      </c>
      <c r="E104" s="149" t="s">
        <v>3</v>
      </c>
      <c r="F104" s="150" t="s">
        <v>179</v>
      </c>
      <c r="H104" s="151">
        <v>113.535</v>
      </c>
      <c r="L104" s="147"/>
      <c r="M104" s="152"/>
      <c r="T104" s="153"/>
      <c r="AT104" s="149" t="s">
        <v>165</v>
      </c>
      <c r="AU104" s="149" t="s">
        <v>79</v>
      </c>
      <c r="AV104" s="12" t="s">
        <v>79</v>
      </c>
      <c r="AW104" s="12" t="s">
        <v>31</v>
      </c>
      <c r="AX104" s="12" t="s">
        <v>70</v>
      </c>
      <c r="AY104" s="149" t="s">
        <v>130</v>
      </c>
    </row>
    <row r="105" spans="2:51" s="13" customFormat="1" ht="12">
      <c r="B105" s="154"/>
      <c r="D105" s="148" t="s">
        <v>165</v>
      </c>
      <c r="E105" s="155" t="s">
        <v>3</v>
      </c>
      <c r="F105" s="156" t="s">
        <v>180</v>
      </c>
      <c r="H105" s="157">
        <v>132.713</v>
      </c>
      <c r="L105" s="154"/>
      <c r="M105" s="158"/>
      <c r="T105" s="159"/>
      <c r="AT105" s="155" t="s">
        <v>165</v>
      </c>
      <c r="AU105" s="155" t="s">
        <v>79</v>
      </c>
      <c r="AV105" s="13" t="s">
        <v>162</v>
      </c>
      <c r="AW105" s="13" t="s">
        <v>31</v>
      </c>
      <c r="AX105" s="13" t="s">
        <v>77</v>
      </c>
      <c r="AY105" s="155" t="s">
        <v>130</v>
      </c>
    </row>
    <row r="106" spans="2:65" s="1" customFormat="1" ht="37.8" customHeight="1">
      <c r="B106" s="127"/>
      <c r="C106" s="128" t="s">
        <v>162</v>
      </c>
      <c r="D106" s="128" t="s">
        <v>133</v>
      </c>
      <c r="E106" s="129" t="s">
        <v>181</v>
      </c>
      <c r="F106" s="130" t="s">
        <v>182</v>
      </c>
      <c r="G106" s="131" t="s">
        <v>175</v>
      </c>
      <c r="H106" s="132">
        <v>19.178</v>
      </c>
      <c r="I106" s="133"/>
      <c r="J106" s="133">
        <f>ROUND(I106*H106,2)</f>
        <v>0</v>
      </c>
      <c r="K106" s="130" t="s">
        <v>137</v>
      </c>
      <c r="L106" s="29"/>
      <c r="M106" s="134" t="s">
        <v>3</v>
      </c>
      <c r="N106" s="135" t="s">
        <v>41</v>
      </c>
      <c r="O106" s="136">
        <v>0.05</v>
      </c>
      <c r="P106" s="136">
        <f>O106*H106</f>
        <v>0.9589000000000001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162</v>
      </c>
      <c r="AT106" s="138" t="s">
        <v>133</v>
      </c>
      <c r="AU106" s="138" t="s">
        <v>79</v>
      </c>
      <c r="AY106" s="17" t="s">
        <v>130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77</v>
      </c>
      <c r="BK106" s="139">
        <f>ROUND(I106*H106,2)</f>
        <v>0</v>
      </c>
      <c r="BL106" s="17" t="s">
        <v>162</v>
      </c>
      <c r="BM106" s="138" t="s">
        <v>183</v>
      </c>
    </row>
    <row r="107" spans="2:47" s="1" customFormat="1" ht="12">
      <c r="B107" s="29"/>
      <c r="D107" s="140" t="s">
        <v>140</v>
      </c>
      <c r="F107" s="141" t="s">
        <v>184</v>
      </c>
      <c r="L107" s="29"/>
      <c r="M107" s="142"/>
      <c r="T107" s="50"/>
      <c r="AT107" s="17" t="s">
        <v>140</v>
      </c>
      <c r="AU107" s="17" t="s">
        <v>79</v>
      </c>
    </row>
    <row r="108" spans="2:51" s="12" customFormat="1" ht="12">
      <c r="B108" s="147"/>
      <c r="D108" s="148" t="s">
        <v>165</v>
      </c>
      <c r="E108" s="149" t="s">
        <v>3</v>
      </c>
      <c r="F108" s="150" t="s">
        <v>185</v>
      </c>
      <c r="H108" s="151">
        <v>19.178</v>
      </c>
      <c r="L108" s="147"/>
      <c r="M108" s="152"/>
      <c r="T108" s="153"/>
      <c r="AT108" s="149" t="s">
        <v>165</v>
      </c>
      <c r="AU108" s="149" t="s">
        <v>79</v>
      </c>
      <c r="AV108" s="12" t="s">
        <v>79</v>
      </c>
      <c r="AW108" s="12" t="s">
        <v>31</v>
      </c>
      <c r="AX108" s="12" t="s">
        <v>77</v>
      </c>
      <c r="AY108" s="149" t="s">
        <v>130</v>
      </c>
    </row>
    <row r="109" spans="2:65" s="1" customFormat="1" ht="37.8" customHeight="1">
      <c r="B109" s="127"/>
      <c r="C109" s="128" t="s">
        <v>129</v>
      </c>
      <c r="D109" s="128" t="s">
        <v>133</v>
      </c>
      <c r="E109" s="129" t="s">
        <v>186</v>
      </c>
      <c r="F109" s="130" t="s">
        <v>187</v>
      </c>
      <c r="G109" s="131" t="s">
        <v>175</v>
      </c>
      <c r="H109" s="132">
        <v>13.535</v>
      </c>
      <c r="I109" s="133"/>
      <c r="J109" s="133">
        <f>ROUND(I109*H109,2)</f>
        <v>0</v>
      </c>
      <c r="K109" s="130" t="s">
        <v>137</v>
      </c>
      <c r="L109" s="29"/>
      <c r="M109" s="134" t="s">
        <v>3</v>
      </c>
      <c r="N109" s="135" t="s">
        <v>41</v>
      </c>
      <c r="O109" s="136">
        <v>0.087</v>
      </c>
      <c r="P109" s="136">
        <f>O109*H109</f>
        <v>1.1775449999999998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162</v>
      </c>
      <c r="AT109" s="138" t="s">
        <v>133</v>
      </c>
      <c r="AU109" s="138" t="s">
        <v>79</v>
      </c>
      <c r="AY109" s="17" t="s">
        <v>130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77</v>
      </c>
      <c r="BK109" s="139">
        <f>ROUND(I109*H109,2)</f>
        <v>0</v>
      </c>
      <c r="BL109" s="17" t="s">
        <v>162</v>
      </c>
      <c r="BM109" s="138" t="s">
        <v>188</v>
      </c>
    </row>
    <row r="110" spans="2:47" s="1" customFormat="1" ht="12">
      <c r="B110" s="29"/>
      <c r="D110" s="140" t="s">
        <v>140</v>
      </c>
      <c r="F110" s="141" t="s">
        <v>189</v>
      </c>
      <c r="L110" s="29"/>
      <c r="M110" s="142"/>
      <c r="T110" s="50"/>
      <c r="AT110" s="17" t="s">
        <v>140</v>
      </c>
      <c r="AU110" s="17" t="s">
        <v>79</v>
      </c>
    </row>
    <row r="111" spans="2:51" s="12" customFormat="1" ht="12">
      <c r="B111" s="147"/>
      <c r="D111" s="148" t="s">
        <v>165</v>
      </c>
      <c r="E111" s="149" t="s">
        <v>3</v>
      </c>
      <c r="F111" s="150" t="s">
        <v>190</v>
      </c>
      <c r="H111" s="151">
        <v>13.535</v>
      </c>
      <c r="L111" s="147"/>
      <c r="M111" s="152"/>
      <c r="T111" s="153"/>
      <c r="AT111" s="149" t="s">
        <v>165</v>
      </c>
      <c r="AU111" s="149" t="s">
        <v>79</v>
      </c>
      <c r="AV111" s="12" t="s">
        <v>79</v>
      </c>
      <c r="AW111" s="12" t="s">
        <v>31</v>
      </c>
      <c r="AX111" s="12" t="s">
        <v>77</v>
      </c>
      <c r="AY111" s="149" t="s">
        <v>130</v>
      </c>
    </row>
    <row r="112" spans="2:65" s="1" customFormat="1" ht="37.8" customHeight="1">
      <c r="B112" s="127"/>
      <c r="C112" s="128" t="s">
        <v>191</v>
      </c>
      <c r="D112" s="128" t="s">
        <v>133</v>
      </c>
      <c r="E112" s="129" t="s">
        <v>192</v>
      </c>
      <c r="F112" s="130" t="s">
        <v>193</v>
      </c>
      <c r="G112" s="131" t="s">
        <v>175</v>
      </c>
      <c r="H112" s="132">
        <v>541.4</v>
      </c>
      <c r="I112" s="133"/>
      <c r="J112" s="133">
        <f>ROUND(I112*H112,2)</f>
        <v>0</v>
      </c>
      <c r="K112" s="130" t="s">
        <v>137</v>
      </c>
      <c r="L112" s="29"/>
      <c r="M112" s="134" t="s">
        <v>3</v>
      </c>
      <c r="N112" s="135" t="s">
        <v>41</v>
      </c>
      <c r="O112" s="136">
        <v>0.005</v>
      </c>
      <c r="P112" s="136">
        <f>O112*H112</f>
        <v>2.707</v>
      </c>
      <c r="Q112" s="136">
        <v>0</v>
      </c>
      <c r="R112" s="136">
        <f>Q112*H112</f>
        <v>0</v>
      </c>
      <c r="S112" s="136">
        <v>0</v>
      </c>
      <c r="T112" s="137">
        <f>S112*H112</f>
        <v>0</v>
      </c>
      <c r="AR112" s="138" t="s">
        <v>162</v>
      </c>
      <c r="AT112" s="138" t="s">
        <v>133</v>
      </c>
      <c r="AU112" s="138" t="s">
        <v>79</v>
      </c>
      <c r="AY112" s="17" t="s">
        <v>130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77</v>
      </c>
      <c r="BK112" s="139">
        <f>ROUND(I112*H112,2)</f>
        <v>0</v>
      </c>
      <c r="BL112" s="17" t="s">
        <v>162</v>
      </c>
      <c r="BM112" s="138" t="s">
        <v>194</v>
      </c>
    </row>
    <row r="113" spans="2:47" s="1" customFormat="1" ht="12">
      <c r="B113" s="29"/>
      <c r="D113" s="140" t="s">
        <v>140</v>
      </c>
      <c r="F113" s="141" t="s">
        <v>195</v>
      </c>
      <c r="L113" s="29"/>
      <c r="M113" s="142"/>
      <c r="T113" s="50"/>
      <c r="AT113" s="17" t="s">
        <v>140</v>
      </c>
      <c r="AU113" s="17" t="s">
        <v>79</v>
      </c>
    </row>
    <row r="114" spans="2:51" s="12" customFormat="1" ht="12">
      <c r="B114" s="147"/>
      <c r="D114" s="148" t="s">
        <v>165</v>
      </c>
      <c r="F114" s="150" t="s">
        <v>196</v>
      </c>
      <c r="H114" s="151">
        <v>541.4</v>
      </c>
      <c r="L114" s="147"/>
      <c r="M114" s="152"/>
      <c r="T114" s="153"/>
      <c r="AT114" s="149" t="s">
        <v>165</v>
      </c>
      <c r="AU114" s="149" t="s">
        <v>79</v>
      </c>
      <c r="AV114" s="12" t="s">
        <v>79</v>
      </c>
      <c r="AW114" s="12" t="s">
        <v>4</v>
      </c>
      <c r="AX114" s="12" t="s">
        <v>77</v>
      </c>
      <c r="AY114" s="149" t="s">
        <v>130</v>
      </c>
    </row>
    <row r="115" spans="2:65" s="1" customFormat="1" ht="24.15" customHeight="1">
      <c r="B115" s="127"/>
      <c r="C115" s="128" t="s">
        <v>197</v>
      </c>
      <c r="D115" s="128" t="s">
        <v>133</v>
      </c>
      <c r="E115" s="129" t="s">
        <v>198</v>
      </c>
      <c r="F115" s="130" t="s">
        <v>199</v>
      </c>
      <c r="G115" s="131" t="s">
        <v>175</v>
      </c>
      <c r="H115" s="132">
        <v>32.713</v>
      </c>
      <c r="I115" s="133"/>
      <c r="J115" s="133">
        <f>ROUND(I115*H115,2)</f>
        <v>0</v>
      </c>
      <c r="K115" s="130" t="s">
        <v>137</v>
      </c>
      <c r="L115" s="29"/>
      <c r="M115" s="134" t="s">
        <v>3</v>
      </c>
      <c r="N115" s="135" t="s">
        <v>41</v>
      </c>
      <c r="O115" s="136">
        <v>0.197</v>
      </c>
      <c r="P115" s="136">
        <f>O115*H115</f>
        <v>6.444461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162</v>
      </c>
      <c r="AT115" s="138" t="s">
        <v>133</v>
      </c>
      <c r="AU115" s="138" t="s">
        <v>79</v>
      </c>
      <c r="AY115" s="17" t="s">
        <v>130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77</v>
      </c>
      <c r="BK115" s="139">
        <f>ROUND(I115*H115,2)</f>
        <v>0</v>
      </c>
      <c r="BL115" s="17" t="s">
        <v>162</v>
      </c>
      <c r="BM115" s="138" t="s">
        <v>200</v>
      </c>
    </row>
    <row r="116" spans="2:47" s="1" customFormat="1" ht="12">
      <c r="B116" s="29"/>
      <c r="D116" s="140" t="s">
        <v>140</v>
      </c>
      <c r="F116" s="141" t="s">
        <v>201</v>
      </c>
      <c r="L116" s="29"/>
      <c r="M116" s="142"/>
      <c r="T116" s="50"/>
      <c r="AT116" s="17" t="s">
        <v>140</v>
      </c>
      <c r="AU116" s="17" t="s">
        <v>79</v>
      </c>
    </row>
    <row r="117" spans="2:51" s="12" customFormat="1" ht="12">
      <c r="B117" s="147"/>
      <c r="D117" s="148" t="s">
        <v>165</v>
      </c>
      <c r="E117" s="149" t="s">
        <v>3</v>
      </c>
      <c r="F117" s="150" t="s">
        <v>190</v>
      </c>
      <c r="H117" s="151">
        <v>13.535</v>
      </c>
      <c r="L117" s="147"/>
      <c r="M117" s="152"/>
      <c r="T117" s="153"/>
      <c r="AT117" s="149" t="s">
        <v>165</v>
      </c>
      <c r="AU117" s="149" t="s">
        <v>79</v>
      </c>
      <c r="AV117" s="12" t="s">
        <v>79</v>
      </c>
      <c r="AW117" s="12" t="s">
        <v>31</v>
      </c>
      <c r="AX117" s="12" t="s">
        <v>70</v>
      </c>
      <c r="AY117" s="149" t="s">
        <v>130</v>
      </c>
    </row>
    <row r="118" spans="2:51" s="12" customFormat="1" ht="12">
      <c r="B118" s="147"/>
      <c r="D118" s="148" t="s">
        <v>165</v>
      </c>
      <c r="E118" s="149" t="s">
        <v>3</v>
      </c>
      <c r="F118" s="150" t="s">
        <v>202</v>
      </c>
      <c r="H118" s="151">
        <v>19.178</v>
      </c>
      <c r="L118" s="147"/>
      <c r="M118" s="152"/>
      <c r="T118" s="153"/>
      <c r="AT118" s="149" t="s">
        <v>165</v>
      </c>
      <c r="AU118" s="149" t="s">
        <v>79</v>
      </c>
      <c r="AV118" s="12" t="s">
        <v>79</v>
      </c>
      <c r="AW118" s="12" t="s">
        <v>31</v>
      </c>
      <c r="AX118" s="12" t="s">
        <v>70</v>
      </c>
      <c r="AY118" s="149" t="s">
        <v>130</v>
      </c>
    </row>
    <row r="119" spans="2:51" s="13" customFormat="1" ht="12">
      <c r="B119" s="154"/>
      <c r="D119" s="148" t="s">
        <v>165</v>
      </c>
      <c r="E119" s="155" t="s">
        <v>3</v>
      </c>
      <c r="F119" s="156" t="s">
        <v>180</v>
      </c>
      <c r="H119" s="157">
        <v>32.713</v>
      </c>
      <c r="L119" s="154"/>
      <c r="M119" s="158"/>
      <c r="T119" s="159"/>
      <c r="AT119" s="155" t="s">
        <v>165</v>
      </c>
      <c r="AU119" s="155" t="s">
        <v>79</v>
      </c>
      <c r="AV119" s="13" t="s">
        <v>162</v>
      </c>
      <c r="AW119" s="13" t="s">
        <v>31</v>
      </c>
      <c r="AX119" s="13" t="s">
        <v>77</v>
      </c>
      <c r="AY119" s="155" t="s">
        <v>130</v>
      </c>
    </row>
    <row r="120" spans="2:65" s="1" customFormat="1" ht="24.15" customHeight="1">
      <c r="B120" s="127"/>
      <c r="C120" s="128" t="s">
        <v>203</v>
      </c>
      <c r="D120" s="128" t="s">
        <v>133</v>
      </c>
      <c r="E120" s="129" t="s">
        <v>204</v>
      </c>
      <c r="F120" s="130" t="s">
        <v>205</v>
      </c>
      <c r="G120" s="131" t="s">
        <v>175</v>
      </c>
      <c r="H120" s="132">
        <v>13.02</v>
      </c>
      <c r="I120" s="133"/>
      <c r="J120" s="133">
        <f>ROUND(I120*H120,2)</f>
        <v>0</v>
      </c>
      <c r="K120" s="130" t="s">
        <v>137</v>
      </c>
      <c r="L120" s="29"/>
      <c r="M120" s="134" t="s">
        <v>3</v>
      </c>
      <c r="N120" s="135" t="s">
        <v>41</v>
      </c>
      <c r="O120" s="136">
        <v>0.185</v>
      </c>
      <c r="P120" s="136">
        <f>O120*H120</f>
        <v>2.4087</v>
      </c>
      <c r="Q120" s="136">
        <v>0</v>
      </c>
      <c r="R120" s="136">
        <f>Q120*H120</f>
        <v>0</v>
      </c>
      <c r="S120" s="136">
        <v>0</v>
      </c>
      <c r="T120" s="137">
        <f>S120*H120</f>
        <v>0</v>
      </c>
      <c r="AR120" s="138" t="s">
        <v>162</v>
      </c>
      <c r="AT120" s="138" t="s">
        <v>133</v>
      </c>
      <c r="AU120" s="138" t="s">
        <v>79</v>
      </c>
      <c r="AY120" s="17" t="s">
        <v>130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7" t="s">
        <v>77</v>
      </c>
      <c r="BK120" s="139">
        <f>ROUND(I120*H120,2)</f>
        <v>0</v>
      </c>
      <c r="BL120" s="17" t="s">
        <v>162</v>
      </c>
      <c r="BM120" s="138" t="s">
        <v>206</v>
      </c>
    </row>
    <row r="121" spans="2:47" s="1" customFormat="1" ht="12">
      <c r="B121" s="29"/>
      <c r="D121" s="140" t="s">
        <v>140</v>
      </c>
      <c r="F121" s="141" t="s">
        <v>207</v>
      </c>
      <c r="L121" s="29"/>
      <c r="M121" s="142"/>
      <c r="T121" s="50"/>
      <c r="AT121" s="17" t="s">
        <v>140</v>
      </c>
      <c r="AU121" s="17" t="s">
        <v>79</v>
      </c>
    </row>
    <row r="122" spans="2:51" s="12" customFormat="1" ht="12">
      <c r="B122" s="147"/>
      <c r="D122" s="148" t="s">
        <v>165</v>
      </c>
      <c r="E122" s="149" t="s">
        <v>3</v>
      </c>
      <c r="F122" s="150" t="s">
        <v>208</v>
      </c>
      <c r="H122" s="151">
        <v>13.02</v>
      </c>
      <c r="L122" s="147"/>
      <c r="M122" s="152"/>
      <c r="T122" s="153"/>
      <c r="AT122" s="149" t="s">
        <v>165</v>
      </c>
      <c r="AU122" s="149" t="s">
        <v>79</v>
      </c>
      <c r="AV122" s="12" t="s">
        <v>79</v>
      </c>
      <c r="AW122" s="12" t="s">
        <v>31</v>
      </c>
      <c r="AX122" s="12" t="s">
        <v>77</v>
      </c>
      <c r="AY122" s="149" t="s">
        <v>130</v>
      </c>
    </row>
    <row r="123" spans="2:65" s="1" customFormat="1" ht="16.5" customHeight="1">
      <c r="B123" s="127"/>
      <c r="C123" s="160" t="s">
        <v>209</v>
      </c>
      <c r="D123" s="160" t="s">
        <v>210</v>
      </c>
      <c r="E123" s="161" t="s">
        <v>211</v>
      </c>
      <c r="F123" s="162" t="s">
        <v>212</v>
      </c>
      <c r="G123" s="163" t="s">
        <v>213</v>
      </c>
      <c r="H123" s="164">
        <v>26.04</v>
      </c>
      <c r="I123" s="165"/>
      <c r="J123" s="165">
        <f>ROUND(I123*H123,2)</f>
        <v>0</v>
      </c>
      <c r="K123" s="162" t="s">
        <v>137</v>
      </c>
      <c r="L123" s="166"/>
      <c r="M123" s="167" t="s">
        <v>3</v>
      </c>
      <c r="N123" s="168" t="s">
        <v>41</v>
      </c>
      <c r="O123" s="136">
        <v>0</v>
      </c>
      <c r="P123" s="136">
        <f>O123*H123</f>
        <v>0</v>
      </c>
      <c r="Q123" s="136">
        <v>0</v>
      </c>
      <c r="R123" s="136">
        <f>Q123*H123</f>
        <v>0</v>
      </c>
      <c r="S123" s="136">
        <v>0</v>
      </c>
      <c r="T123" s="137">
        <f>S123*H123</f>
        <v>0</v>
      </c>
      <c r="AR123" s="138" t="s">
        <v>203</v>
      </c>
      <c r="AT123" s="138" t="s">
        <v>210</v>
      </c>
      <c r="AU123" s="138" t="s">
        <v>79</v>
      </c>
      <c r="AY123" s="17" t="s">
        <v>130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77</v>
      </c>
      <c r="BK123" s="139">
        <f>ROUND(I123*H123,2)</f>
        <v>0</v>
      </c>
      <c r="BL123" s="17" t="s">
        <v>162</v>
      </c>
      <c r="BM123" s="138" t="s">
        <v>214</v>
      </c>
    </row>
    <row r="124" spans="2:51" s="12" customFormat="1" ht="12">
      <c r="B124" s="147"/>
      <c r="D124" s="148" t="s">
        <v>165</v>
      </c>
      <c r="F124" s="150" t="s">
        <v>215</v>
      </c>
      <c r="H124" s="151">
        <v>26.04</v>
      </c>
      <c r="L124" s="147"/>
      <c r="M124" s="152"/>
      <c r="T124" s="153"/>
      <c r="AT124" s="149" t="s">
        <v>165</v>
      </c>
      <c r="AU124" s="149" t="s">
        <v>79</v>
      </c>
      <c r="AV124" s="12" t="s">
        <v>79</v>
      </c>
      <c r="AW124" s="12" t="s">
        <v>4</v>
      </c>
      <c r="AX124" s="12" t="s">
        <v>77</v>
      </c>
      <c r="AY124" s="149" t="s">
        <v>130</v>
      </c>
    </row>
    <row r="125" spans="2:65" s="1" customFormat="1" ht="24.15" customHeight="1">
      <c r="B125" s="127"/>
      <c r="C125" s="128" t="s">
        <v>216</v>
      </c>
      <c r="D125" s="128" t="s">
        <v>133</v>
      </c>
      <c r="E125" s="129" t="s">
        <v>217</v>
      </c>
      <c r="F125" s="130" t="s">
        <v>218</v>
      </c>
      <c r="G125" s="131" t="s">
        <v>175</v>
      </c>
      <c r="H125" s="132">
        <v>32.713</v>
      </c>
      <c r="I125" s="133"/>
      <c r="J125" s="133">
        <f>ROUND(I125*H125,2)</f>
        <v>0</v>
      </c>
      <c r="K125" s="130" t="s">
        <v>137</v>
      </c>
      <c r="L125" s="29"/>
      <c r="M125" s="134" t="s">
        <v>3</v>
      </c>
      <c r="N125" s="135" t="s">
        <v>41</v>
      </c>
      <c r="O125" s="136">
        <v>0.009</v>
      </c>
      <c r="P125" s="136">
        <f>O125*H125</f>
        <v>0.294417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162</v>
      </c>
      <c r="AT125" s="138" t="s">
        <v>133</v>
      </c>
      <c r="AU125" s="138" t="s">
        <v>79</v>
      </c>
      <c r="AY125" s="17" t="s">
        <v>130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77</v>
      </c>
      <c r="BK125" s="139">
        <f>ROUND(I125*H125,2)</f>
        <v>0</v>
      </c>
      <c r="BL125" s="17" t="s">
        <v>162</v>
      </c>
      <c r="BM125" s="138" t="s">
        <v>219</v>
      </c>
    </row>
    <row r="126" spans="2:47" s="1" customFormat="1" ht="12">
      <c r="B126" s="29"/>
      <c r="D126" s="140" t="s">
        <v>140</v>
      </c>
      <c r="F126" s="141" t="s">
        <v>220</v>
      </c>
      <c r="L126" s="29"/>
      <c r="M126" s="142"/>
      <c r="T126" s="50"/>
      <c r="AT126" s="17" t="s">
        <v>140</v>
      </c>
      <c r="AU126" s="17" t="s">
        <v>79</v>
      </c>
    </row>
    <row r="127" spans="2:51" s="12" customFormat="1" ht="12">
      <c r="B127" s="147"/>
      <c r="D127" s="148" t="s">
        <v>165</v>
      </c>
      <c r="E127" s="149" t="s">
        <v>3</v>
      </c>
      <c r="F127" s="150" t="s">
        <v>202</v>
      </c>
      <c r="H127" s="151">
        <v>19.178</v>
      </c>
      <c r="L127" s="147"/>
      <c r="M127" s="152"/>
      <c r="T127" s="153"/>
      <c r="AT127" s="149" t="s">
        <v>165</v>
      </c>
      <c r="AU127" s="149" t="s">
        <v>79</v>
      </c>
      <c r="AV127" s="12" t="s">
        <v>79</v>
      </c>
      <c r="AW127" s="12" t="s">
        <v>31</v>
      </c>
      <c r="AX127" s="12" t="s">
        <v>70</v>
      </c>
      <c r="AY127" s="149" t="s">
        <v>130</v>
      </c>
    </row>
    <row r="128" spans="2:51" s="12" customFormat="1" ht="12">
      <c r="B128" s="147"/>
      <c r="D128" s="148" t="s">
        <v>165</v>
      </c>
      <c r="E128" s="149" t="s">
        <v>3</v>
      </c>
      <c r="F128" s="150" t="s">
        <v>221</v>
      </c>
      <c r="H128" s="151">
        <v>13.535</v>
      </c>
      <c r="L128" s="147"/>
      <c r="M128" s="152"/>
      <c r="T128" s="153"/>
      <c r="AT128" s="149" t="s">
        <v>165</v>
      </c>
      <c r="AU128" s="149" t="s">
        <v>79</v>
      </c>
      <c r="AV128" s="12" t="s">
        <v>79</v>
      </c>
      <c r="AW128" s="12" t="s">
        <v>31</v>
      </c>
      <c r="AX128" s="12" t="s">
        <v>70</v>
      </c>
      <c r="AY128" s="149" t="s">
        <v>130</v>
      </c>
    </row>
    <row r="129" spans="2:51" s="13" customFormat="1" ht="12">
      <c r="B129" s="154"/>
      <c r="D129" s="148" t="s">
        <v>165</v>
      </c>
      <c r="E129" s="155" t="s">
        <v>3</v>
      </c>
      <c r="F129" s="156" t="s">
        <v>180</v>
      </c>
      <c r="H129" s="157">
        <v>32.713</v>
      </c>
      <c r="L129" s="154"/>
      <c r="M129" s="158"/>
      <c r="T129" s="159"/>
      <c r="AT129" s="155" t="s">
        <v>165</v>
      </c>
      <c r="AU129" s="155" t="s">
        <v>79</v>
      </c>
      <c r="AV129" s="13" t="s">
        <v>162</v>
      </c>
      <c r="AW129" s="13" t="s">
        <v>31</v>
      </c>
      <c r="AX129" s="13" t="s">
        <v>77</v>
      </c>
      <c r="AY129" s="155" t="s">
        <v>130</v>
      </c>
    </row>
    <row r="130" spans="2:65" s="1" customFormat="1" ht="24.15" customHeight="1">
      <c r="B130" s="127"/>
      <c r="C130" s="128" t="s">
        <v>222</v>
      </c>
      <c r="D130" s="128" t="s">
        <v>133</v>
      </c>
      <c r="E130" s="129" t="s">
        <v>223</v>
      </c>
      <c r="F130" s="130" t="s">
        <v>224</v>
      </c>
      <c r="G130" s="131" t="s">
        <v>161</v>
      </c>
      <c r="H130" s="132">
        <v>127.85</v>
      </c>
      <c r="I130" s="133"/>
      <c r="J130" s="133">
        <f>ROUND(I130*H130,2)</f>
        <v>0</v>
      </c>
      <c r="K130" s="130" t="s">
        <v>137</v>
      </c>
      <c r="L130" s="29"/>
      <c r="M130" s="134" t="s">
        <v>3</v>
      </c>
      <c r="N130" s="135" t="s">
        <v>41</v>
      </c>
      <c r="O130" s="136">
        <v>0.114</v>
      </c>
      <c r="P130" s="136">
        <f>O130*H130</f>
        <v>14.5749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162</v>
      </c>
      <c r="AT130" s="138" t="s">
        <v>133</v>
      </c>
      <c r="AU130" s="138" t="s">
        <v>79</v>
      </c>
      <c r="AY130" s="17" t="s">
        <v>130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77</v>
      </c>
      <c r="BK130" s="139">
        <f>ROUND(I130*H130,2)</f>
        <v>0</v>
      </c>
      <c r="BL130" s="17" t="s">
        <v>162</v>
      </c>
      <c r="BM130" s="138" t="s">
        <v>225</v>
      </c>
    </row>
    <row r="131" spans="2:47" s="1" customFormat="1" ht="12">
      <c r="B131" s="29"/>
      <c r="D131" s="140" t="s">
        <v>140</v>
      </c>
      <c r="F131" s="141" t="s">
        <v>226</v>
      </c>
      <c r="L131" s="29"/>
      <c r="M131" s="142"/>
      <c r="T131" s="50"/>
      <c r="AT131" s="17" t="s">
        <v>140</v>
      </c>
      <c r="AU131" s="17" t="s">
        <v>79</v>
      </c>
    </row>
    <row r="132" spans="2:65" s="1" customFormat="1" ht="16.5" customHeight="1">
      <c r="B132" s="127"/>
      <c r="C132" s="128" t="s">
        <v>227</v>
      </c>
      <c r="D132" s="128" t="s">
        <v>133</v>
      </c>
      <c r="E132" s="129" t="s">
        <v>228</v>
      </c>
      <c r="F132" s="130" t="s">
        <v>229</v>
      </c>
      <c r="G132" s="131" t="s">
        <v>161</v>
      </c>
      <c r="H132" s="132">
        <v>204.25</v>
      </c>
      <c r="I132" s="133"/>
      <c r="J132" s="133">
        <f>ROUND(I132*H132,2)</f>
        <v>0</v>
      </c>
      <c r="K132" s="130" t="s">
        <v>137</v>
      </c>
      <c r="L132" s="29"/>
      <c r="M132" s="134" t="s">
        <v>3</v>
      </c>
      <c r="N132" s="135" t="s">
        <v>41</v>
      </c>
      <c r="O132" s="136">
        <v>0.029</v>
      </c>
      <c r="P132" s="136">
        <f>O132*H132</f>
        <v>5.92325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162</v>
      </c>
      <c r="AT132" s="138" t="s">
        <v>133</v>
      </c>
      <c r="AU132" s="138" t="s">
        <v>79</v>
      </c>
      <c r="AY132" s="17" t="s">
        <v>130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77</v>
      </c>
      <c r="BK132" s="139">
        <f>ROUND(I132*H132,2)</f>
        <v>0</v>
      </c>
      <c r="BL132" s="17" t="s">
        <v>162</v>
      </c>
      <c r="BM132" s="138" t="s">
        <v>230</v>
      </c>
    </row>
    <row r="133" spans="2:47" s="1" customFormat="1" ht="12">
      <c r="B133" s="29"/>
      <c r="D133" s="140" t="s">
        <v>140</v>
      </c>
      <c r="F133" s="141" t="s">
        <v>231</v>
      </c>
      <c r="L133" s="29"/>
      <c r="M133" s="142"/>
      <c r="T133" s="50"/>
      <c r="AT133" s="17" t="s">
        <v>140</v>
      </c>
      <c r="AU133" s="17" t="s">
        <v>79</v>
      </c>
    </row>
    <row r="134" spans="2:51" s="12" customFormat="1" ht="12">
      <c r="B134" s="147"/>
      <c r="D134" s="148" t="s">
        <v>165</v>
      </c>
      <c r="E134" s="149" t="s">
        <v>3</v>
      </c>
      <c r="F134" s="150" t="s">
        <v>232</v>
      </c>
      <c r="H134" s="151">
        <v>204.25</v>
      </c>
      <c r="L134" s="147"/>
      <c r="M134" s="152"/>
      <c r="T134" s="153"/>
      <c r="AT134" s="149" t="s">
        <v>165</v>
      </c>
      <c r="AU134" s="149" t="s">
        <v>79</v>
      </c>
      <c r="AV134" s="12" t="s">
        <v>79</v>
      </c>
      <c r="AW134" s="12" t="s">
        <v>31</v>
      </c>
      <c r="AX134" s="12" t="s">
        <v>77</v>
      </c>
      <c r="AY134" s="149" t="s">
        <v>130</v>
      </c>
    </row>
    <row r="135" spans="2:63" s="11" customFormat="1" ht="22.8" customHeight="1">
      <c r="B135" s="116"/>
      <c r="D135" s="117" t="s">
        <v>69</v>
      </c>
      <c r="E135" s="125" t="s">
        <v>162</v>
      </c>
      <c r="F135" s="125" t="s">
        <v>233</v>
      </c>
      <c r="J135" s="126">
        <f>BK135</f>
        <v>0</v>
      </c>
      <c r="L135" s="116"/>
      <c r="M135" s="120"/>
      <c r="P135" s="121">
        <f>SUM(P136:P145)</f>
        <v>3.336</v>
      </c>
      <c r="R135" s="121">
        <f>SUM(R136:R145)</f>
        <v>0</v>
      </c>
      <c r="T135" s="122">
        <f>SUM(T136:T145)</f>
        <v>0</v>
      </c>
      <c r="AR135" s="117" t="s">
        <v>77</v>
      </c>
      <c r="AT135" s="123" t="s">
        <v>69</v>
      </c>
      <c r="AU135" s="123" t="s">
        <v>77</v>
      </c>
      <c r="AY135" s="117" t="s">
        <v>130</v>
      </c>
      <c r="BK135" s="124">
        <f>SUM(BK136:BK145)</f>
        <v>0</v>
      </c>
    </row>
    <row r="136" spans="2:65" s="1" customFormat="1" ht="24.15" customHeight="1">
      <c r="B136" s="127"/>
      <c r="C136" s="128" t="s">
        <v>234</v>
      </c>
      <c r="D136" s="128" t="s">
        <v>133</v>
      </c>
      <c r="E136" s="129" t="s">
        <v>235</v>
      </c>
      <c r="F136" s="130" t="s">
        <v>236</v>
      </c>
      <c r="G136" s="131" t="s">
        <v>161</v>
      </c>
      <c r="H136" s="132">
        <v>27.8</v>
      </c>
      <c r="I136" s="133"/>
      <c r="J136" s="133">
        <f>ROUND(I136*H136,2)</f>
        <v>0</v>
      </c>
      <c r="K136" s="130" t="s">
        <v>137</v>
      </c>
      <c r="L136" s="29"/>
      <c r="M136" s="134" t="s">
        <v>3</v>
      </c>
      <c r="N136" s="135" t="s">
        <v>41</v>
      </c>
      <c r="O136" s="136">
        <v>0.094</v>
      </c>
      <c r="P136" s="136">
        <f>O136*H136</f>
        <v>2.6132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162</v>
      </c>
      <c r="AT136" s="138" t="s">
        <v>133</v>
      </c>
      <c r="AU136" s="138" t="s">
        <v>79</v>
      </c>
      <c r="AY136" s="17" t="s">
        <v>130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77</v>
      </c>
      <c r="BK136" s="139">
        <f>ROUND(I136*H136,2)</f>
        <v>0</v>
      </c>
      <c r="BL136" s="17" t="s">
        <v>162</v>
      </c>
      <c r="BM136" s="138" t="s">
        <v>237</v>
      </c>
    </row>
    <row r="137" spans="2:47" s="1" customFormat="1" ht="12">
      <c r="B137" s="29"/>
      <c r="D137" s="140" t="s">
        <v>140</v>
      </c>
      <c r="F137" s="141" t="s">
        <v>238</v>
      </c>
      <c r="L137" s="29"/>
      <c r="M137" s="142"/>
      <c r="T137" s="50"/>
      <c r="AT137" s="17" t="s">
        <v>140</v>
      </c>
      <c r="AU137" s="17" t="s">
        <v>79</v>
      </c>
    </row>
    <row r="138" spans="2:51" s="12" customFormat="1" ht="12">
      <c r="B138" s="147"/>
      <c r="D138" s="148" t="s">
        <v>165</v>
      </c>
      <c r="E138" s="149" t="s">
        <v>3</v>
      </c>
      <c r="F138" s="150" t="s">
        <v>239</v>
      </c>
      <c r="H138" s="151">
        <v>6.35</v>
      </c>
      <c r="L138" s="147"/>
      <c r="M138" s="152"/>
      <c r="T138" s="153"/>
      <c r="AT138" s="149" t="s">
        <v>165</v>
      </c>
      <c r="AU138" s="149" t="s">
        <v>79</v>
      </c>
      <c r="AV138" s="12" t="s">
        <v>79</v>
      </c>
      <c r="AW138" s="12" t="s">
        <v>31</v>
      </c>
      <c r="AX138" s="12" t="s">
        <v>70</v>
      </c>
      <c r="AY138" s="149" t="s">
        <v>130</v>
      </c>
    </row>
    <row r="139" spans="2:51" s="12" customFormat="1" ht="12">
      <c r="B139" s="147"/>
      <c r="D139" s="148" t="s">
        <v>165</v>
      </c>
      <c r="E139" s="149" t="s">
        <v>3</v>
      </c>
      <c r="F139" s="150" t="s">
        <v>240</v>
      </c>
      <c r="H139" s="151">
        <v>10.4</v>
      </c>
      <c r="L139" s="147"/>
      <c r="M139" s="152"/>
      <c r="T139" s="153"/>
      <c r="AT139" s="149" t="s">
        <v>165</v>
      </c>
      <c r="AU139" s="149" t="s">
        <v>79</v>
      </c>
      <c r="AV139" s="12" t="s">
        <v>79</v>
      </c>
      <c r="AW139" s="12" t="s">
        <v>31</v>
      </c>
      <c r="AX139" s="12" t="s">
        <v>70</v>
      </c>
      <c r="AY139" s="149" t="s">
        <v>130</v>
      </c>
    </row>
    <row r="140" spans="2:51" s="12" customFormat="1" ht="12">
      <c r="B140" s="147"/>
      <c r="D140" s="148" t="s">
        <v>165</v>
      </c>
      <c r="E140" s="149" t="s">
        <v>3</v>
      </c>
      <c r="F140" s="150" t="s">
        <v>241</v>
      </c>
      <c r="H140" s="151">
        <v>2.95</v>
      </c>
      <c r="L140" s="147"/>
      <c r="M140" s="152"/>
      <c r="T140" s="153"/>
      <c r="AT140" s="149" t="s">
        <v>165</v>
      </c>
      <c r="AU140" s="149" t="s">
        <v>79</v>
      </c>
      <c r="AV140" s="12" t="s">
        <v>79</v>
      </c>
      <c r="AW140" s="12" t="s">
        <v>31</v>
      </c>
      <c r="AX140" s="12" t="s">
        <v>70</v>
      </c>
      <c r="AY140" s="149" t="s">
        <v>130</v>
      </c>
    </row>
    <row r="141" spans="2:51" s="12" customFormat="1" ht="12">
      <c r="B141" s="147"/>
      <c r="D141" s="148" t="s">
        <v>165</v>
      </c>
      <c r="E141" s="149" t="s">
        <v>3</v>
      </c>
      <c r="F141" s="150" t="s">
        <v>242</v>
      </c>
      <c r="H141" s="151">
        <v>8.1</v>
      </c>
      <c r="L141" s="147"/>
      <c r="M141" s="152"/>
      <c r="T141" s="153"/>
      <c r="AT141" s="149" t="s">
        <v>165</v>
      </c>
      <c r="AU141" s="149" t="s">
        <v>79</v>
      </c>
      <c r="AV141" s="12" t="s">
        <v>79</v>
      </c>
      <c r="AW141" s="12" t="s">
        <v>31</v>
      </c>
      <c r="AX141" s="12" t="s">
        <v>70</v>
      </c>
      <c r="AY141" s="149" t="s">
        <v>130</v>
      </c>
    </row>
    <row r="142" spans="2:51" s="13" customFormat="1" ht="12">
      <c r="B142" s="154"/>
      <c r="D142" s="148" t="s">
        <v>165</v>
      </c>
      <c r="E142" s="155" t="s">
        <v>3</v>
      </c>
      <c r="F142" s="156" t="s">
        <v>180</v>
      </c>
      <c r="H142" s="157">
        <v>27.8</v>
      </c>
      <c r="L142" s="154"/>
      <c r="M142" s="158"/>
      <c r="T142" s="159"/>
      <c r="AT142" s="155" t="s">
        <v>165</v>
      </c>
      <c r="AU142" s="155" t="s">
        <v>79</v>
      </c>
      <c r="AV142" s="13" t="s">
        <v>162</v>
      </c>
      <c r="AW142" s="13" t="s">
        <v>31</v>
      </c>
      <c r="AX142" s="13" t="s">
        <v>77</v>
      </c>
      <c r="AY142" s="155" t="s">
        <v>130</v>
      </c>
    </row>
    <row r="143" spans="2:65" s="1" customFormat="1" ht="24.15" customHeight="1">
      <c r="B143" s="127"/>
      <c r="C143" s="128" t="s">
        <v>243</v>
      </c>
      <c r="D143" s="128" t="s">
        <v>133</v>
      </c>
      <c r="E143" s="129" t="s">
        <v>244</v>
      </c>
      <c r="F143" s="130" t="s">
        <v>245</v>
      </c>
      <c r="G143" s="131" t="s">
        <v>161</v>
      </c>
      <c r="H143" s="132">
        <v>55.6</v>
      </c>
      <c r="I143" s="133"/>
      <c r="J143" s="133">
        <f>ROUND(I143*H143,2)</f>
        <v>0</v>
      </c>
      <c r="K143" s="130" t="s">
        <v>137</v>
      </c>
      <c r="L143" s="29"/>
      <c r="M143" s="134" t="s">
        <v>3</v>
      </c>
      <c r="N143" s="135" t="s">
        <v>41</v>
      </c>
      <c r="O143" s="136">
        <v>0.013</v>
      </c>
      <c r="P143" s="136">
        <f>O143*H143</f>
        <v>0.7228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162</v>
      </c>
      <c r="AT143" s="138" t="s">
        <v>133</v>
      </c>
      <c r="AU143" s="138" t="s">
        <v>79</v>
      </c>
      <c r="AY143" s="17" t="s">
        <v>130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77</v>
      </c>
      <c r="BK143" s="139">
        <f>ROUND(I143*H143,2)</f>
        <v>0</v>
      </c>
      <c r="BL143" s="17" t="s">
        <v>162</v>
      </c>
      <c r="BM143" s="138" t="s">
        <v>246</v>
      </c>
    </row>
    <row r="144" spans="2:47" s="1" customFormat="1" ht="12">
      <c r="B144" s="29"/>
      <c r="D144" s="140" t="s">
        <v>140</v>
      </c>
      <c r="F144" s="141" t="s">
        <v>247</v>
      </c>
      <c r="L144" s="29"/>
      <c r="M144" s="142"/>
      <c r="T144" s="50"/>
      <c r="AT144" s="17" t="s">
        <v>140</v>
      </c>
      <c r="AU144" s="17" t="s">
        <v>79</v>
      </c>
    </row>
    <row r="145" spans="2:51" s="12" customFormat="1" ht="12">
      <c r="B145" s="147"/>
      <c r="D145" s="148" t="s">
        <v>165</v>
      </c>
      <c r="F145" s="150" t="s">
        <v>248</v>
      </c>
      <c r="H145" s="151">
        <v>55.6</v>
      </c>
      <c r="L145" s="147"/>
      <c r="M145" s="152"/>
      <c r="T145" s="153"/>
      <c r="AT145" s="149" t="s">
        <v>165</v>
      </c>
      <c r="AU145" s="149" t="s">
        <v>79</v>
      </c>
      <c r="AV145" s="12" t="s">
        <v>79</v>
      </c>
      <c r="AW145" s="12" t="s">
        <v>4</v>
      </c>
      <c r="AX145" s="12" t="s">
        <v>77</v>
      </c>
      <c r="AY145" s="149" t="s">
        <v>130</v>
      </c>
    </row>
    <row r="146" spans="2:63" s="11" customFormat="1" ht="22.8" customHeight="1">
      <c r="B146" s="116"/>
      <c r="D146" s="117" t="s">
        <v>69</v>
      </c>
      <c r="E146" s="125" t="s">
        <v>129</v>
      </c>
      <c r="F146" s="125" t="s">
        <v>249</v>
      </c>
      <c r="J146" s="126">
        <f>BK146</f>
        <v>0</v>
      </c>
      <c r="L146" s="116"/>
      <c r="M146" s="120"/>
      <c r="P146" s="121">
        <f>SUM(P147:P197)</f>
        <v>304.73185</v>
      </c>
      <c r="R146" s="121">
        <f>SUM(R147:R197)</f>
        <v>55.845683</v>
      </c>
      <c r="T146" s="122">
        <f>SUM(T147:T197)</f>
        <v>0</v>
      </c>
      <c r="AR146" s="117" t="s">
        <v>77</v>
      </c>
      <c r="AT146" s="123" t="s">
        <v>69</v>
      </c>
      <c r="AU146" s="123" t="s">
        <v>77</v>
      </c>
      <c r="AY146" s="117" t="s">
        <v>130</v>
      </c>
      <c r="BK146" s="124">
        <f>SUM(BK147:BK197)</f>
        <v>0</v>
      </c>
    </row>
    <row r="147" spans="2:65" s="1" customFormat="1" ht="21.75" customHeight="1">
      <c r="B147" s="127"/>
      <c r="C147" s="128" t="s">
        <v>9</v>
      </c>
      <c r="D147" s="128" t="s">
        <v>133</v>
      </c>
      <c r="E147" s="129" t="s">
        <v>250</v>
      </c>
      <c r="F147" s="130" t="s">
        <v>251</v>
      </c>
      <c r="G147" s="131" t="s">
        <v>161</v>
      </c>
      <c r="H147" s="132">
        <v>173.6</v>
      </c>
      <c r="I147" s="133"/>
      <c r="J147" s="133">
        <f>ROUND(I147*H147,2)</f>
        <v>0</v>
      </c>
      <c r="K147" s="130" t="s">
        <v>137</v>
      </c>
      <c r="L147" s="29"/>
      <c r="M147" s="134" t="s">
        <v>3</v>
      </c>
      <c r="N147" s="135" t="s">
        <v>41</v>
      </c>
      <c r="O147" s="136">
        <v>0.026</v>
      </c>
      <c r="P147" s="136">
        <f>O147*H147</f>
        <v>4.513599999999999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162</v>
      </c>
      <c r="AT147" s="138" t="s">
        <v>133</v>
      </c>
      <c r="AU147" s="138" t="s">
        <v>79</v>
      </c>
      <c r="AY147" s="17" t="s">
        <v>130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77</v>
      </c>
      <c r="BK147" s="139">
        <f>ROUND(I147*H147,2)</f>
        <v>0</v>
      </c>
      <c r="BL147" s="17" t="s">
        <v>162</v>
      </c>
      <c r="BM147" s="138" t="s">
        <v>252</v>
      </c>
    </row>
    <row r="148" spans="2:47" s="1" customFormat="1" ht="12">
      <c r="B148" s="29"/>
      <c r="D148" s="140" t="s">
        <v>140</v>
      </c>
      <c r="F148" s="141" t="s">
        <v>253</v>
      </c>
      <c r="L148" s="29"/>
      <c r="M148" s="142"/>
      <c r="T148" s="50"/>
      <c r="AT148" s="17" t="s">
        <v>140</v>
      </c>
      <c r="AU148" s="17" t="s">
        <v>79</v>
      </c>
    </row>
    <row r="149" spans="2:51" s="12" customFormat="1" ht="12">
      <c r="B149" s="147"/>
      <c r="D149" s="148" t="s">
        <v>165</v>
      </c>
      <c r="E149" s="149" t="s">
        <v>3</v>
      </c>
      <c r="F149" s="150" t="s">
        <v>254</v>
      </c>
      <c r="H149" s="151">
        <v>173.6</v>
      </c>
      <c r="L149" s="147"/>
      <c r="M149" s="152"/>
      <c r="T149" s="153"/>
      <c r="AT149" s="149" t="s">
        <v>165</v>
      </c>
      <c r="AU149" s="149" t="s">
        <v>79</v>
      </c>
      <c r="AV149" s="12" t="s">
        <v>79</v>
      </c>
      <c r="AW149" s="12" t="s">
        <v>31</v>
      </c>
      <c r="AX149" s="12" t="s">
        <v>77</v>
      </c>
      <c r="AY149" s="149" t="s">
        <v>130</v>
      </c>
    </row>
    <row r="150" spans="2:65" s="1" customFormat="1" ht="21.75" customHeight="1">
      <c r="B150" s="127"/>
      <c r="C150" s="128" t="s">
        <v>255</v>
      </c>
      <c r="D150" s="128" t="s">
        <v>133</v>
      </c>
      <c r="E150" s="129" t="s">
        <v>256</v>
      </c>
      <c r="F150" s="130" t="s">
        <v>257</v>
      </c>
      <c r="G150" s="131" t="s">
        <v>161</v>
      </c>
      <c r="H150" s="132">
        <v>30.65</v>
      </c>
      <c r="I150" s="133"/>
      <c r="J150" s="133">
        <f>ROUND(I150*H150,2)</f>
        <v>0</v>
      </c>
      <c r="K150" s="130" t="s">
        <v>137</v>
      </c>
      <c r="L150" s="29"/>
      <c r="M150" s="134" t="s">
        <v>3</v>
      </c>
      <c r="N150" s="135" t="s">
        <v>41</v>
      </c>
      <c r="O150" s="136">
        <v>0.029</v>
      </c>
      <c r="P150" s="136">
        <f>O150*H150</f>
        <v>0.88885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162</v>
      </c>
      <c r="AT150" s="138" t="s">
        <v>133</v>
      </c>
      <c r="AU150" s="138" t="s">
        <v>79</v>
      </c>
      <c r="AY150" s="17" t="s">
        <v>130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77</v>
      </c>
      <c r="BK150" s="139">
        <f>ROUND(I150*H150,2)</f>
        <v>0</v>
      </c>
      <c r="BL150" s="17" t="s">
        <v>162</v>
      </c>
      <c r="BM150" s="138" t="s">
        <v>258</v>
      </c>
    </row>
    <row r="151" spans="2:47" s="1" customFormat="1" ht="12">
      <c r="B151" s="29"/>
      <c r="D151" s="140" t="s">
        <v>140</v>
      </c>
      <c r="F151" s="141" t="s">
        <v>259</v>
      </c>
      <c r="L151" s="29"/>
      <c r="M151" s="142"/>
      <c r="T151" s="50"/>
      <c r="AT151" s="17" t="s">
        <v>140</v>
      </c>
      <c r="AU151" s="17" t="s">
        <v>79</v>
      </c>
    </row>
    <row r="152" spans="2:51" s="12" customFormat="1" ht="12">
      <c r="B152" s="147"/>
      <c r="D152" s="148" t="s">
        <v>165</v>
      </c>
      <c r="E152" s="149" t="s">
        <v>3</v>
      </c>
      <c r="F152" s="150" t="s">
        <v>260</v>
      </c>
      <c r="H152" s="151">
        <v>30.65</v>
      </c>
      <c r="L152" s="147"/>
      <c r="M152" s="152"/>
      <c r="T152" s="153"/>
      <c r="AT152" s="149" t="s">
        <v>165</v>
      </c>
      <c r="AU152" s="149" t="s">
        <v>79</v>
      </c>
      <c r="AV152" s="12" t="s">
        <v>79</v>
      </c>
      <c r="AW152" s="12" t="s">
        <v>31</v>
      </c>
      <c r="AX152" s="12" t="s">
        <v>77</v>
      </c>
      <c r="AY152" s="149" t="s">
        <v>130</v>
      </c>
    </row>
    <row r="153" spans="2:65" s="1" customFormat="1" ht="33" customHeight="1">
      <c r="B153" s="127"/>
      <c r="C153" s="128" t="s">
        <v>261</v>
      </c>
      <c r="D153" s="128" t="s">
        <v>133</v>
      </c>
      <c r="E153" s="129" t="s">
        <v>262</v>
      </c>
      <c r="F153" s="130" t="s">
        <v>263</v>
      </c>
      <c r="G153" s="131" t="s">
        <v>161</v>
      </c>
      <c r="H153" s="132">
        <v>87.6</v>
      </c>
      <c r="I153" s="133"/>
      <c r="J153" s="133">
        <f>ROUND(I153*H153,2)</f>
        <v>0</v>
      </c>
      <c r="K153" s="130" t="s">
        <v>137</v>
      </c>
      <c r="L153" s="29"/>
      <c r="M153" s="134" t="s">
        <v>3</v>
      </c>
      <c r="N153" s="135" t="s">
        <v>41</v>
      </c>
      <c r="O153" s="136">
        <v>1.374</v>
      </c>
      <c r="P153" s="136">
        <f>O153*H153</f>
        <v>120.36240000000001</v>
      </c>
      <c r="Q153" s="136">
        <v>0.167</v>
      </c>
      <c r="R153" s="136">
        <f>Q153*H153</f>
        <v>14.629199999999999</v>
      </c>
      <c r="S153" s="136">
        <v>0</v>
      </c>
      <c r="T153" s="137">
        <f>S153*H153</f>
        <v>0</v>
      </c>
      <c r="AR153" s="138" t="s">
        <v>162</v>
      </c>
      <c r="AT153" s="138" t="s">
        <v>133</v>
      </c>
      <c r="AU153" s="138" t="s">
        <v>79</v>
      </c>
      <c r="AY153" s="17" t="s">
        <v>130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7" t="s">
        <v>77</v>
      </c>
      <c r="BK153" s="139">
        <f>ROUND(I153*H153,2)</f>
        <v>0</v>
      </c>
      <c r="BL153" s="17" t="s">
        <v>162</v>
      </c>
      <c r="BM153" s="138" t="s">
        <v>264</v>
      </c>
    </row>
    <row r="154" spans="2:47" s="1" customFormat="1" ht="12">
      <c r="B154" s="29"/>
      <c r="D154" s="140" t="s">
        <v>140</v>
      </c>
      <c r="F154" s="141" t="s">
        <v>265</v>
      </c>
      <c r="L154" s="29"/>
      <c r="M154" s="142"/>
      <c r="T154" s="50"/>
      <c r="AT154" s="17" t="s">
        <v>140</v>
      </c>
      <c r="AU154" s="17" t="s">
        <v>79</v>
      </c>
    </row>
    <row r="155" spans="2:51" s="12" customFormat="1" ht="12">
      <c r="B155" s="147"/>
      <c r="D155" s="148" t="s">
        <v>165</v>
      </c>
      <c r="E155" s="149" t="s">
        <v>3</v>
      </c>
      <c r="F155" s="150" t="s">
        <v>266</v>
      </c>
      <c r="H155" s="151">
        <v>90</v>
      </c>
      <c r="L155" s="147"/>
      <c r="M155" s="152"/>
      <c r="T155" s="153"/>
      <c r="AT155" s="149" t="s">
        <v>165</v>
      </c>
      <c r="AU155" s="149" t="s">
        <v>79</v>
      </c>
      <c r="AV155" s="12" t="s">
        <v>79</v>
      </c>
      <c r="AW155" s="12" t="s">
        <v>31</v>
      </c>
      <c r="AX155" s="12" t="s">
        <v>70</v>
      </c>
      <c r="AY155" s="149" t="s">
        <v>130</v>
      </c>
    </row>
    <row r="156" spans="2:51" s="12" customFormat="1" ht="12">
      <c r="B156" s="147"/>
      <c r="D156" s="148" t="s">
        <v>165</v>
      </c>
      <c r="E156" s="149" t="s">
        <v>3</v>
      </c>
      <c r="F156" s="150" t="s">
        <v>267</v>
      </c>
      <c r="H156" s="151">
        <v>-2.4</v>
      </c>
      <c r="L156" s="147"/>
      <c r="M156" s="152"/>
      <c r="T156" s="153"/>
      <c r="AT156" s="149" t="s">
        <v>165</v>
      </c>
      <c r="AU156" s="149" t="s">
        <v>79</v>
      </c>
      <c r="AV156" s="12" t="s">
        <v>79</v>
      </c>
      <c r="AW156" s="12" t="s">
        <v>31</v>
      </c>
      <c r="AX156" s="12" t="s">
        <v>70</v>
      </c>
      <c r="AY156" s="149" t="s">
        <v>130</v>
      </c>
    </row>
    <row r="157" spans="2:51" s="13" customFormat="1" ht="12">
      <c r="B157" s="154"/>
      <c r="D157" s="148" t="s">
        <v>165</v>
      </c>
      <c r="E157" s="155" t="s">
        <v>3</v>
      </c>
      <c r="F157" s="156" t="s">
        <v>180</v>
      </c>
      <c r="H157" s="157">
        <v>87.6</v>
      </c>
      <c r="L157" s="154"/>
      <c r="M157" s="158"/>
      <c r="T157" s="159"/>
      <c r="AT157" s="155" t="s">
        <v>165</v>
      </c>
      <c r="AU157" s="155" t="s">
        <v>79</v>
      </c>
      <c r="AV157" s="13" t="s">
        <v>162</v>
      </c>
      <c r="AW157" s="13" t="s">
        <v>31</v>
      </c>
      <c r="AX157" s="13" t="s">
        <v>77</v>
      </c>
      <c r="AY157" s="155" t="s">
        <v>130</v>
      </c>
    </row>
    <row r="158" spans="2:65" s="1" customFormat="1" ht="16.5" customHeight="1">
      <c r="B158" s="127"/>
      <c r="C158" s="160" t="s">
        <v>268</v>
      </c>
      <c r="D158" s="160" t="s">
        <v>210</v>
      </c>
      <c r="E158" s="161" t="s">
        <v>269</v>
      </c>
      <c r="F158" s="162" t="s">
        <v>270</v>
      </c>
      <c r="G158" s="163" t="s">
        <v>161</v>
      </c>
      <c r="H158" s="164">
        <v>89.352</v>
      </c>
      <c r="I158" s="165"/>
      <c r="J158" s="165">
        <f>ROUND(I158*H158,2)</f>
        <v>0</v>
      </c>
      <c r="K158" s="162" t="s">
        <v>137</v>
      </c>
      <c r="L158" s="166"/>
      <c r="M158" s="167" t="s">
        <v>3</v>
      </c>
      <c r="N158" s="168" t="s">
        <v>41</v>
      </c>
      <c r="O158" s="136">
        <v>0</v>
      </c>
      <c r="P158" s="136">
        <f>O158*H158</f>
        <v>0</v>
      </c>
      <c r="Q158" s="136">
        <v>0.111</v>
      </c>
      <c r="R158" s="136">
        <f>Q158*H158</f>
        <v>9.918072</v>
      </c>
      <c r="S158" s="136">
        <v>0</v>
      </c>
      <c r="T158" s="137">
        <f>S158*H158</f>
        <v>0</v>
      </c>
      <c r="AR158" s="138" t="s">
        <v>203</v>
      </c>
      <c r="AT158" s="138" t="s">
        <v>210</v>
      </c>
      <c r="AU158" s="138" t="s">
        <v>79</v>
      </c>
      <c r="AY158" s="17" t="s">
        <v>130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77</v>
      </c>
      <c r="BK158" s="139">
        <f>ROUND(I158*H158,2)</f>
        <v>0</v>
      </c>
      <c r="BL158" s="17" t="s">
        <v>162</v>
      </c>
      <c r="BM158" s="138" t="s">
        <v>271</v>
      </c>
    </row>
    <row r="159" spans="2:51" s="12" customFormat="1" ht="12">
      <c r="B159" s="147"/>
      <c r="D159" s="148" t="s">
        <v>165</v>
      </c>
      <c r="F159" s="150" t="s">
        <v>272</v>
      </c>
      <c r="H159" s="151">
        <v>89.352</v>
      </c>
      <c r="L159" s="147"/>
      <c r="M159" s="152"/>
      <c r="T159" s="153"/>
      <c r="AT159" s="149" t="s">
        <v>165</v>
      </c>
      <c r="AU159" s="149" t="s">
        <v>79</v>
      </c>
      <c r="AV159" s="12" t="s">
        <v>79</v>
      </c>
      <c r="AW159" s="12" t="s">
        <v>4</v>
      </c>
      <c r="AX159" s="12" t="s">
        <v>77</v>
      </c>
      <c r="AY159" s="149" t="s">
        <v>130</v>
      </c>
    </row>
    <row r="160" spans="2:65" s="1" customFormat="1" ht="24.15" customHeight="1">
      <c r="B160" s="127"/>
      <c r="C160" s="128" t="s">
        <v>273</v>
      </c>
      <c r="D160" s="128" t="s">
        <v>133</v>
      </c>
      <c r="E160" s="129" t="s">
        <v>274</v>
      </c>
      <c r="F160" s="130" t="s">
        <v>275</v>
      </c>
      <c r="G160" s="131" t="s">
        <v>161</v>
      </c>
      <c r="H160" s="132">
        <v>76.7</v>
      </c>
      <c r="I160" s="133"/>
      <c r="J160" s="133">
        <f>ROUND(I160*H160,2)</f>
        <v>0</v>
      </c>
      <c r="K160" s="130" t="s">
        <v>137</v>
      </c>
      <c r="L160" s="29"/>
      <c r="M160" s="134" t="s">
        <v>3</v>
      </c>
      <c r="N160" s="135" t="s">
        <v>41</v>
      </c>
      <c r="O160" s="136">
        <v>2.076</v>
      </c>
      <c r="P160" s="136">
        <f>O160*H160</f>
        <v>159.22920000000002</v>
      </c>
      <c r="Q160" s="136">
        <v>0.1002</v>
      </c>
      <c r="R160" s="136">
        <f>Q160*H160</f>
        <v>7.68534</v>
      </c>
      <c r="S160" s="136">
        <v>0</v>
      </c>
      <c r="T160" s="137">
        <f>S160*H160</f>
        <v>0</v>
      </c>
      <c r="AR160" s="138" t="s">
        <v>162</v>
      </c>
      <c r="AT160" s="138" t="s">
        <v>133</v>
      </c>
      <c r="AU160" s="138" t="s">
        <v>79</v>
      </c>
      <c r="AY160" s="17" t="s">
        <v>130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7" t="s">
        <v>77</v>
      </c>
      <c r="BK160" s="139">
        <f>ROUND(I160*H160,2)</f>
        <v>0</v>
      </c>
      <c r="BL160" s="17" t="s">
        <v>162</v>
      </c>
      <c r="BM160" s="138" t="s">
        <v>276</v>
      </c>
    </row>
    <row r="161" spans="2:47" s="1" customFormat="1" ht="12">
      <c r="B161" s="29"/>
      <c r="D161" s="140" t="s">
        <v>140</v>
      </c>
      <c r="F161" s="141" t="s">
        <v>277</v>
      </c>
      <c r="L161" s="29"/>
      <c r="M161" s="142"/>
      <c r="T161" s="50"/>
      <c r="AT161" s="17" t="s">
        <v>140</v>
      </c>
      <c r="AU161" s="17" t="s">
        <v>79</v>
      </c>
    </row>
    <row r="162" spans="2:51" s="12" customFormat="1" ht="12">
      <c r="B162" s="147"/>
      <c r="D162" s="148" t="s">
        <v>165</v>
      </c>
      <c r="E162" s="149" t="s">
        <v>3</v>
      </c>
      <c r="F162" s="150" t="s">
        <v>278</v>
      </c>
      <c r="H162" s="151">
        <v>78</v>
      </c>
      <c r="L162" s="147"/>
      <c r="M162" s="152"/>
      <c r="T162" s="153"/>
      <c r="AT162" s="149" t="s">
        <v>165</v>
      </c>
      <c r="AU162" s="149" t="s">
        <v>79</v>
      </c>
      <c r="AV162" s="12" t="s">
        <v>79</v>
      </c>
      <c r="AW162" s="12" t="s">
        <v>31</v>
      </c>
      <c r="AX162" s="12" t="s">
        <v>70</v>
      </c>
      <c r="AY162" s="149" t="s">
        <v>130</v>
      </c>
    </row>
    <row r="163" spans="2:51" s="12" customFormat="1" ht="12">
      <c r="B163" s="147"/>
      <c r="D163" s="148" t="s">
        <v>165</v>
      </c>
      <c r="E163" s="149" t="s">
        <v>3</v>
      </c>
      <c r="F163" s="150" t="s">
        <v>279</v>
      </c>
      <c r="H163" s="151">
        <v>-1.3</v>
      </c>
      <c r="L163" s="147"/>
      <c r="M163" s="152"/>
      <c r="T163" s="153"/>
      <c r="AT163" s="149" t="s">
        <v>165</v>
      </c>
      <c r="AU163" s="149" t="s">
        <v>79</v>
      </c>
      <c r="AV163" s="12" t="s">
        <v>79</v>
      </c>
      <c r="AW163" s="12" t="s">
        <v>31</v>
      </c>
      <c r="AX163" s="12" t="s">
        <v>70</v>
      </c>
      <c r="AY163" s="149" t="s">
        <v>130</v>
      </c>
    </row>
    <row r="164" spans="2:51" s="13" customFormat="1" ht="12">
      <c r="B164" s="154"/>
      <c r="D164" s="148" t="s">
        <v>165</v>
      </c>
      <c r="E164" s="155" t="s">
        <v>3</v>
      </c>
      <c r="F164" s="156" t="s">
        <v>180</v>
      </c>
      <c r="H164" s="157">
        <v>76.7</v>
      </c>
      <c r="L164" s="154"/>
      <c r="M164" s="158"/>
      <c r="T164" s="159"/>
      <c r="AT164" s="155" t="s">
        <v>165</v>
      </c>
      <c r="AU164" s="155" t="s">
        <v>79</v>
      </c>
      <c r="AV164" s="13" t="s">
        <v>162</v>
      </c>
      <c r="AW164" s="13" t="s">
        <v>31</v>
      </c>
      <c r="AX164" s="13" t="s">
        <v>77</v>
      </c>
      <c r="AY164" s="155" t="s">
        <v>130</v>
      </c>
    </row>
    <row r="165" spans="2:65" s="1" customFormat="1" ht="24.15" customHeight="1">
      <c r="B165" s="127"/>
      <c r="C165" s="160" t="s">
        <v>280</v>
      </c>
      <c r="D165" s="160" t="s">
        <v>210</v>
      </c>
      <c r="E165" s="161" t="s">
        <v>281</v>
      </c>
      <c r="F165" s="162" t="s">
        <v>282</v>
      </c>
      <c r="G165" s="163" t="s">
        <v>161</v>
      </c>
      <c r="H165" s="164">
        <v>76.7</v>
      </c>
      <c r="I165" s="165"/>
      <c r="J165" s="165">
        <f>ROUND(I165*H165,2)</f>
        <v>0</v>
      </c>
      <c r="K165" s="162" t="s">
        <v>3</v>
      </c>
      <c r="L165" s="166"/>
      <c r="M165" s="167" t="s">
        <v>3</v>
      </c>
      <c r="N165" s="168" t="s">
        <v>41</v>
      </c>
      <c r="O165" s="136">
        <v>0</v>
      </c>
      <c r="P165" s="136">
        <f>O165*H165</f>
        <v>0</v>
      </c>
      <c r="Q165" s="136">
        <v>0.222</v>
      </c>
      <c r="R165" s="136">
        <f>Q165*H165</f>
        <v>17.0274</v>
      </c>
      <c r="S165" s="136">
        <v>0</v>
      </c>
      <c r="T165" s="137">
        <f>S165*H165</f>
        <v>0</v>
      </c>
      <c r="AR165" s="138" t="s">
        <v>203</v>
      </c>
      <c r="AT165" s="138" t="s">
        <v>210</v>
      </c>
      <c r="AU165" s="138" t="s">
        <v>79</v>
      </c>
      <c r="AY165" s="17" t="s">
        <v>130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77</v>
      </c>
      <c r="BK165" s="139">
        <f>ROUND(I165*H165,2)</f>
        <v>0</v>
      </c>
      <c r="BL165" s="17" t="s">
        <v>162</v>
      </c>
      <c r="BM165" s="138" t="s">
        <v>283</v>
      </c>
    </row>
    <row r="166" spans="2:65" s="1" customFormat="1" ht="37.8" customHeight="1">
      <c r="B166" s="127"/>
      <c r="C166" s="128" t="s">
        <v>8</v>
      </c>
      <c r="D166" s="128" t="s">
        <v>133</v>
      </c>
      <c r="E166" s="129" t="s">
        <v>284</v>
      </c>
      <c r="F166" s="130" t="s">
        <v>285</v>
      </c>
      <c r="G166" s="131" t="s">
        <v>161</v>
      </c>
      <c r="H166" s="132">
        <v>6.35</v>
      </c>
      <c r="I166" s="133"/>
      <c r="J166" s="133">
        <f>ROUND(I166*H166,2)</f>
        <v>0</v>
      </c>
      <c r="K166" s="130" t="s">
        <v>137</v>
      </c>
      <c r="L166" s="29"/>
      <c r="M166" s="134" t="s">
        <v>3</v>
      </c>
      <c r="N166" s="135" t="s">
        <v>41</v>
      </c>
      <c r="O166" s="136">
        <v>0.72</v>
      </c>
      <c r="P166" s="136">
        <f>O166*H166</f>
        <v>4.571999999999999</v>
      </c>
      <c r="Q166" s="136">
        <v>0.08922</v>
      </c>
      <c r="R166" s="136">
        <f>Q166*H166</f>
        <v>0.5665469999999999</v>
      </c>
      <c r="S166" s="136">
        <v>0</v>
      </c>
      <c r="T166" s="137">
        <f>S166*H166</f>
        <v>0</v>
      </c>
      <c r="AR166" s="138" t="s">
        <v>162</v>
      </c>
      <c r="AT166" s="138" t="s">
        <v>133</v>
      </c>
      <c r="AU166" s="138" t="s">
        <v>79</v>
      </c>
      <c r="AY166" s="17" t="s">
        <v>130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7" t="s">
        <v>77</v>
      </c>
      <c r="BK166" s="139">
        <f>ROUND(I166*H166,2)</f>
        <v>0</v>
      </c>
      <c r="BL166" s="17" t="s">
        <v>162</v>
      </c>
      <c r="BM166" s="138" t="s">
        <v>286</v>
      </c>
    </row>
    <row r="167" spans="2:47" s="1" customFormat="1" ht="12">
      <c r="B167" s="29"/>
      <c r="D167" s="140" t="s">
        <v>140</v>
      </c>
      <c r="F167" s="141" t="s">
        <v>287</v>
      </c>
      <c r="L167" s="29"/>
      <c r="M167" s="142"/>
      <c r="T167" s="50"/>
      <c r="AT167" s="17" t="s">
        <v>140</v>
      </c>
      <c r="AU167" s="17" t="s">
        <v>79</v>
      </c>
    </row>
    <row r="168" spans="2:51" s="12" customFormat="1" ht="12">
      <c r="B168" s="147"/>
      <c r="D168" s="148" t="s">
        <v>165</v>
      </c>
      <c r="E168" s="149" t="s">
        <v>3</v>
      </c>
      <c r="F168" s="150" t="s">
        <v>288</v>
      </c>
      <c r="H168" s="151">
        <v>0.7</v>
      </c>
      <c r="L168" s="147"/>
      <c r="M168" s="152"/>
      <c r="T168" s="153"/>
      <c r="AT168" s="149" t="s">
        <v>165</v>
      </c>
      <c r="AU168" s="149" t="s">
        <v>79</v>
      </c>
      <c r="AV168" s="12" t="s">
        <v>79</v>
      </c>
      <c r="AW168" s="12" t="s">
        <v>31</v>
      </c>
      <c r="AX168" s="12" t="s">
        <v>70</v>
      </c>
      <c r="AY168" s="149" t="s">
        <v>130</v>
      </c>
    </row>
    <row r="169" spans="2:51" s="12" customFormat="1" ht="12">
      <c r="B169" s="147"/>
      <c r="D169" s="148" t="s">
        <v>165</v>
      </c>
      <c r="E169" s="149" t="s">
        <v>3</v>
      </c>
      <c r="F169" s="150" t="s">
        <v>289</v>
      </c>
      <c r="H169" s="151">
        <v>5.65</v>
      </c>
      <c r="L169" s="147"/>
      <c r="M169" s="152"/>
      <c r="T169" s="153"/>
      <c r="AT169" s="149" t="s">
        <v>165</v>
      </c>
      <c r="AU169" s="149" t="s">
        <v>79</v>
      </c>
      <c r="AV169" s="12" t="s">
        <v>79</v>
      </c>
      <c r="AW169" s="12" t="s">
        <v>31</v>
      </c>
      <c r="AX169" s="12" t="s">
        <v>70</v>
      </c>
      <c r="AY169" s="149" t="s">
        <v>130</v>
      </c>
    </row>
    <row r="170" spans="2:51" s="13" customFormat="1" ht="12">
      <c r="B170" s="154"/>
      <c r="D170" s="148" t="s">
        <v>165</v>
      </c>
      <c r="E170" s="155" t="s">
        <v>3</v>
      </c>
      <c r="F170" s="156" t="s">
        <v>180</v>
      </c>
      <c r="H170" s="157">
        <v>6.35</v>
      </c>
      <c r="L170" s="154"/>
      <c r="M170" s="158"/>
      <c r="T170" s="159"/>
      <c r="AT170" s="155" t="s">
        <v>165</v>
      </c>
      <c r="AU170" s="155" t="s">
        <v>79</v>
      </c>
      <c r="AV170" s="13" t="s">
        <v>162</v>
      </c>
      <c r="AW170" s="13" t="s">
        <v>31</v>
      </c>
      <c r="AX170" s="13" t="s">
        <v>77</v>
      </c>
      <c r="AY170" s="155" t="s">
        <v>130</v>
      </c>
    </row>
    <row r="171" spans="2:65" s="1" customFormat="1" ht="16.5" customHeight="1">
      <c r="B171" s="127"/>
      <c r="C171" s="160" t="s">
        <v>290</v>
      </c>
      <c r="D171" s="160" t="s">
        <v>210</v>
      </c>
      <c r="E171" s="161" t="s">
        <v>291</v>
      </c>
      <c r="F171" s="162" t="s">
        <v>292</v>
      </c>
      <c r="G171" s="163" t="s">
        <v>161</v>
      </c>
      <c r="H171" s="164">
        <v>6.668</v>
      </c>
      <c r="I171" s="165"/>
      <c r="J171" s="165">
        <f>ROUND(I171*H171,2)</f>
        <v>0</v>
      </c>
      <c r="K171" s="162" t="s">
        <v>3</v>
      </c>
      <c r="L171" s="166"/>
      <c r="M171" s="167" t="s">
        <v>3</v>
      </c>
      <c r="N171" s="168" t="s">
        <v>41</v>
      </c>
      <c r="O171" s="136">
        <v>0</v>
      </c>
      <c r="P171" s="136">
        <f>O171*H171</f>
        <v>0</v>
      </c>
      <c r="Q171" s="136">
        <v>0.131</v>
      </c>
      <c r="R171" s="136">
        <f>Q171*H171</f>
        <v>0.8735080000000001</v>
      </c>
      <c r="S171" s="136">
        <v>0</v>
      </c>
      <c r="T171" s="137">
        <f>S171*H171</f>
        <v>0</v>
      </c>
      <c r="AR171" s="138" t="s">
        <v>203</v>
      </c>
      <c r="AT171" s="138" t="s">
        <v>210</v>
      </c>
      <c r="AU171" s="138" t="s">
        <v>79</v>
      </c>
      <c r="AY171" s="17" t="s">
        <v>130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7" t="s">
        <v>77</v>
      </c>
      <c r="BK171" s="139">
        <f>ROUND(I171*H171,2)</f>
        <v>0</v>
      </c>
      <c r="BL171" s="17" t="s">
        <v>162</v>
      </c>
      <c r="BM171" s="138" t="s">
        <v>293</v>
      </c>
    </row>
    <row r="172" spans="2:47" s="1" customFormat="1" ht="172.8">
      <c r="B172" s="29"/>
      <c r="D172" s="148" t="s">
        <v>294</v>
      </c>
      <c r="F172" s="169" t="s">
        <v>295</v>
      </c>
      <c r="L172" s="29"/>
      <c r="M172" s="142"/>
      <c r="T172" s="50"/>
      <c r="AT172" s="17" t="s">
        <v>294</v>
      </c>
      <c r="AU172" s="17" t="s">
        <v>79</v>
      </c>
    </row>
    <row r="173" spans="2:51" s="12" customFormat="1" ht="12">
      <c r="B173" s="147"/>
      <c r="D173" s="148" t="s">
        <v>165</v>
      </c>
      <c r="F173" s="150" t="s">
        <v>296</v>
      </c>
      <c r="H173" s="151">
        <v>6.668</v>
      </c>
      <c r="L173" s="147"/>
      <c r="M173" s="152"/>
      <c r="T173" s="153"/>
      <c r="AT173" s="149" t="s">
        <v>165</v>
      </c>
      <c r="AU173" s="149" t="s">
        <v>79</v>
      </c>
      <c r="AV173" s="12" t="s">
        <v>79</v>
      </c>
      <c r="AW173" s="12" t="s">
        <v>4</v>
      </c>
      <c r="AX173" s="12" t="s">
        <v>77</v>
      </c>
      <c r="AY173" s="149" t="s">
        <v>130</v>
      </c>
    </row>
    <row r="174" spans="2:65" s="1" customFormat="1" ht="37.8" customHeight="1">
      <c r="B174" s="127"/>
      <c r="C174" s="128" t="s">
        <v>297</v>
      </c>
      <c r="D174" s="128" t="s">
        <v>133</v>
      </c>
      <c r="E174" s="129" t="s">
        <v>298</v>
      </c>
      <c r="F174" s="130" t="s">
        <v>299</v>
      </c>
      <c r="G174" s="131" t="s">
        <v>161</v>
      </c>
      <c r="H174" s="132">
        <v>10.4</v>
      </c>
      <c r="I174" s="133"/>
      <c r="J174" s="133">
        <f>ROUND(I174*H174,2)</f>
        <v>0</v>
      </c>
      <c r="K174" s="130" t="s">
        <v>137</v>
      </c>
      <c r="L174" s="29"/>
      <c r="M174" s="134" t="s">
        <v>3</v>
      </c>
      <c r="N174" s="135" t="s">
        <v>41</v>
      </c>
      <c r="O174" s="136">
        <v>0.757</v>
      </c>
      <c r="P174" s="136">
        <f>O174*H174</f>
        <v>7.872800000000001</v>
      </c>
      <c r="Q174" s="136">
        <v>0.11162</v>
      </c>
      <c r="R174" s="136">
        <f>Q174*H174</f>
        <v>1.160848</v>
      </c>
      <c r="S174" s="136">
        <v>0</v>
      </c>
      <c r="T174" s="137">
        <f>S174*H174</f>
        <v>0</v>
      </c>
      <c r="AR174" s="138" t="s">
        <v>162</v>
      </c>
      <c r="AT174" s="138" t="s">
        <v>133</v>
      </c>
      <c r="AU174" s="138" t="s">
        <v>79</v>
      </c>
      <c r="AY174" s="17" t="s">
        <v>130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77</v>
      </c>
      <c r="BK174" s="139">
        <f>ROUND(I174*H174,2)</f>
        <v>0</v>
      </c>
      <c r="BL174" s="17" t="s">
        <v>162</v>
      </c>
      <c r="BM174" s="138" t="s">
        <v>300</v>
      </c>
    </row>
    <row r="175" spans="2:47" s="1" customFormat="1" ht="12">
      <c r="B175" s="29"/>
      <c r="D175" s="140" t="s">
        <v>140</v>
      </c>
      <c r="F175" s="141" t="s">
        <v>301</v>
      </c>
      <c r="L175" s="29"/>
      <c r="M175" s="142"/>
      <c r="T175" s="50"/>
      <c r="AT175" s="17" t="s">
        <v>140</v>
      </c>
      <c r="AU175" s="17" t="s">
        <v>79</v>
      </c>
    </row>
    <row r="176" spans="2:51" s="12" customFormat="1" ht="12">
      <c r="B176" s="147"/>
      <c r="D176" s="148" t="s">
        <v>165</v>
      </c>
      <c r="E176" s="149" t="s">
        <v>3</v>
      </c>
      <c r="F176" s="150" t="s">
        <v>302</v>
      </c>
      <c r="H176" s="151">
        <v>3.6</v>
      </c>
      <c r="L176" s="147"/>
      <c r="M176" s="152"/>
      <c r="T176" s="153"/>
      <c r="AT176" s="149" t="s">
        <v>165</v>
      </c>
      <c r="AU176" s="149" t="s">
        <v>79</v>
      </c>
      <c r="AV176" s="12" t="s">
        <v>79</v>
      </c>
      <c r="AW176" s="12" t="s">
        <v>31</v>
      </c>
      <c r="AX176" s="12" t="s">
        <v>70</v>
      </c>
      <c r="AY176" s="149" t="s">
        <v>130</v>
      </c>
    </row>
    <row r="177" spans="2:51" s="12" customFormat="1" ht="12">
      <c r="B177" s="147"/>
      <c r="D177" s="148" t="s">
        <v>165</v>
      </c>
      <c r="E177" s="149" t="s">
        <v>3</v>
      </c>
      <c r="F177" s="150" t="s">
        <v>303</v>
      </c>
      <c r="H177" s="151">
        <v>6.8</v>
      </c>
      <c r="L177" s="147"/>
      <c r="M177" s="152"/>
      <c r="T177" s="153"/>
      <c r="AT177" s="149" t="s">
        <v>165</v>
      </c>
      <c r="AU177" s="149" t="s">
        <v>79</v>
      </c>
      <c r="AV177" s="12" t="s">
        <v>79</v>
      </c>
      <c r="AW177" s="12" t="s">
        <v>31</v>
      </c>
      <c r="AX177" s="12" t="s">
        <v>70</v>
      </c>
      <c r="AY177" s="149" t="s">
        <v>130</v>
      </c>
    </row>
    <row r="178" spans="2:51" s="13" customFormat="1" ht="12">
      <c r="B178" s="154"/>
      <c r="D178" s="148" t="s">
        <v>165</v>
      </c>
      <c r="E178" s="155" t="s">
        <v>3</v>
      </c>
      <c r="F178" s="156" t="s">
        <v>180</v>
      </c>
      <c r="H178" s="157">
        <v>10.4</v>
      </c>
      <c r="L178" s="154"/>
      <c r="M178" s="158"/>
      <c r="T178" s="159"/>
      <c r="AT178" s="155" t="s">
        <v>165</v>
      </c>
      <c r="AU178" s="155" t="s">
        <v>79</v>
      </c>
      <c r="AV178" s="13" t="s">
        <v>162</v>
      </c>
      <c r="AW178" s="13" t="s">
        <v>31</v>
      </c>
      <c r="AX178" s="13" t="s">
        <v>77</v>
      </c>
      <c r="AY178" s="155" t="s">
        <v>130</v>
      </c>
    </row>
    <row r="179" spans="2:65" s="1" customFormat="1" ht="16.5" customHeight="1">
      <c r="B179" s="127"/>
      <c r="C179" s="160" t="s">
        <v>304</v>
      </c>
      <c r="D179" s="160" t="s">
        <v>210</v>
      </c>
      <c r="E179" s="161" t="s">
        <v>305</v>
      </c>
      <c r="F179" s="162" t="s">
        <v>306</v>
      </c>
      <c r="G179" s="163" t="s">
        <v>161</v>
      </c>
      <c r="H179" s="164">
        <v>10.92</v>
      </c>
      <c r="I179" s="165"/>
      <c r="J179" s="165">
        <f>ROUND(I179*H179,2)</f>
        <v>0</v>
      </c>
      <c r="K179" s="162" t="s">
        <v>3</v>
      </c>
      <c r="L179" s="166"/>
      <c r="M179" s="167" t="s">
        <v>3</v>
      </c>
      <c r="N179" s="168" t="s">
        <v>41</v>
      </c>
      <c r="O179" s="136">
        <v>0</v>
      </c>
      <c r="P179" s="136">
        <f>O179*H179</f>
        <v>0</v>
      </c>
      <c r="Q179" s="136">
        <v>0.131</v>
      </c>
      <c r="R179" s="136">
        <f>Q179*H179</f>
        <v>1.43052</v>
      </c>
      <c r="S179" s="136">
        <v>0</v>
      </c>
      <c r="T179" s="137">
        <f>S179*H179</f>
        <v>0</v>
      </c>
      <c r="AR179" s="138" t="s">
        <v>203</v>
      </c>
      <c r="AT179" s="138" t="s">
        <v>210</v>
      </c>
      <c r="AU179" s="138" t="s">
        <v>79</v>
      </c>
      <c r="AY179" s="17" t="s">
        <v>130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77</v>
      </c>
      <c r="BK179" s="139">
        <f>ROUND(I179*H179,2)</f>
        <v>0</v>
      </c>
      <c r="BL179" s="17" t="s">
        <v>162</v>
      </c>
      <c r="BM179" s="138" t="s">
        <v>307</v>
      </c>
    </row>
    <row r="180" spans="2:47" s="1" customFormat="1" ht="172.8">
      <c r="B180" s="29"/>
      <c r="D180" s="148" t="s">
        <v>294</v>
      </c>
      <c r="F180" s="169" t="s">
        <v>308</v>
      </c>
      <c r="L180" s="29"/>
      <c r="M180" s="142"/>
      <c r="T180" s="50"/>
      <c r="AT180" s="17" t="s">
        <v>294</v>
      </c>
      <c r="AU180" s="17" t="s">
        <v>79</v>
      </c>
    </row>
    <row r="181" spans="2:51" s="12" customFormat="1" ht="12">
      <c r="B181" s="147"/>
      <c r="D181" s="148" t="s">
        <v>165</v>
      </c>
      <c r="F181" s="150" t="s">
        <v>309</v>
      </c>
      <c r="H181" s="151">
        <v>10.92</v>
      </c>
      <c r="L181" s="147"/>
      <c r="M181" s="152"/>
      <c r="T181" s="153"/>
      <c r="AT181" s="149" t="s">
        <v>165</v>
      </c>
      <c r="AU181" s="149" t="s">
        <v>79</v>
      </c>
      <c r="AV181" s="12" t="s">
        <v>79</v>
      </c>
      <c r="AW181" s="12" t="s">
        <v>4</v>
      </c>
      <c r="AX181" s="12" t="s">
        <v>77</v>
      </c>
      <c r="AY181" s="149" t="s">
        <v>130</v>
      </c>
    </row>
    <row r="182" spans="2:65" s="1" customFormat="1" ht="37.8" customHeight="1">
      <c r="B182" s="127"/>
      <c r="C182" s="128" t="s">
        <v>310</v>
      </c>
      <c r="D182" s="128" t="s">
        <v>133</v>
      </c>
      <c r="E182" s="129" t="s">
        <v>311</v>
      </c>
      <c r="F182" s="130" t="s">
        <v>312</v>
      </c>
      <c r="G182" s="131" t="s">
        <v>161</v>
      </c>
      <c r="H182" s="132">
        <v>11.05</v>
      </c>
      <c r="I182" s="133"/>
      <c r="J182" s="133">
        <f>ROUND(I182*H182,2)</f>
        <v>0</v>
      </c>
      <c r="K182" s="130" t="s">
        <v>137</v>
      </c>
      <c r="L182" s="29"/>
      <c r="M182" s="134" t="s">
        <v>3</v>
      </c>
      <c r="N182" s="135" t="s">
        <v>41</v>
      </c>
      <c r="O182" s="136">
        <v>0.66</v>
      </c>
      <c r="P182" s="136">
        <f>O182*H182</f>
        <v>7.293000000000001</v>
      </c>
      <c r="Q182" s="136">
        <v>0.1461</v>
      </c>
      <c r="R182" s="136">
        <f>Q182*H182</f>
        <v>1.614405</v>
      </c>
      <c r="S182" s="136">
        <v>0</v>
      </c>
      <c r="T182" s="137">
        <f>S182*H182</f>
        <v>0</v>
      </c>
      <c r="AR182" s="138" t="s">
        <v>162</v>
      </c>
      <c r="AT182" s="138" t="s">
        <v>133</v>
      </c>
      <c r="AU182" s="138" t="s">
        <v>79</v>
      </c>
      <c r="AY182" s="17" t="s">
        <v>130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7" t="s">
        <v>77</v>
      </c>
      <c r="BK182" s="139">
        <f>ROUND(I182*H182,2)</f>
        <v>0</v>
      </c>
      <c r="BL182" s="17" t="s">
        <v>162</v>
      </c>
      <c r="BM182" s="138" t="s">
        <v>313</v>
      </c>
    </row>
    <row r="183" spans="2:47" s="1" customFormat="1" ht="12">
      <c r="B183" s="29"/>
      <c r="D183" s="140" t="s">
        <v>140</v>
      </c>
      <c r="F183" s="141" t="s">
        <v>314</v>
      </c>
      <c r="L183" s="29"/>
      <c r="M183" s="142"/>
      <c r="T183" s="50"/>
      <c r="AT183" s="17" t="s">
        <v>140</v>
      </c>
      <c r="AU183" s="17" t="s">
        <v>79</v>
      </c>
    </row>
    <row r="184" spans="2:51" s="12" customFormat="1" ht="12">
      <c r="B184" s="147"/>
      <c r="D184" s="148" t="s">
        <v>165</v>
      </c>
      <c r="E184" s="149" t="s">
        <v>3</v>
      </c>
      <c r="F184" s="150" t="s">
        <v>315</v>
      </c>
      <c r="H184" s="151">
        <v>2.9</v>
      </c>
      <c r="L184" s="147"/>
      <c r="M184" s="152"/>
      <c r="T184" s="153"/>
      <c r="AT184" s="149" t="s">
        <v>165</v>
      </c>
      <c r="AU184" s="149" t="s">
        <v>79</v>
      </c>
      <c r="AV184" s="12" t="s">
        <v>79</v>
      </c>
      <c r="AW184" s="12" t="s">
        <v>31</v>
      </c>
      <c r="AX184" s="12" t="s">
        <v>70</v>
      </c>
      <c r="AY184" s="149" t="s">
        <v>130</v>
      </c>
    </row>
    <row r="185" spans="2:51" s="12" customFormat="1" ht="12">
      <c r="B185" s="147"/>
      <c r="D185" s="148" t="s">
        <v>165</v>
      </c>
      <c r="E185" s="149" t="s">
        <v>3</v>
      </c>
      <c r="F185" s="150" t="s">
        <v>316</v>
      </c>
      <c r="H185" s="151">
        <v>5.2</v>
      </c>
      <c r="L185" s="147"/>
      <c r="M185" s="152"/>
      <c r="T185" s="153"/>
      <c r="AT185" s="149" t="s">
        <v>165</v>
      </c>
      <c r="AU185" s="149" t="s">
        <v>79</v>
      </c>
      <c r="AV185" s="12" t="s">
        <v>79</v>
      </c>
      <c r="AW185" s="12" t="s">
        <v>31</v>
      </c>
      <c r="AX185" s="12" t="s">
        <v>70</v>
      </c>
      <c r="AY185" s="149" t="s">
        <v>130</v>
      </c>
    </row>
    <row r="186" spans="2:51" s="14" customFormat="1" ht="12">
      <c r="B186" s="170"/>
      <c r="D186" s="148" t="s">
        <v>165</v>
      </c>
      <c r="E186" s="171" t="s">
        <v>3</v>
      </c>
      <c r="F186" s="172" t="s">
        <v>317</v>
      </c>
      <c r="H186" s="173">
        <v>8.1</v>
      </c>
      <c r="L186" s="170"/>
      <c r="M186" s="174"/>
      <c r="T186" s="175"/>
      <c r="AT186" s="171" t="s">
        <v>165</v>
      </c>
      <c r="AU186" s="171" t="s">
        <v>79</v>
      </c>
      <c r="AV186" s="14" t="s">
        <v>172</v>
      </c>
      <c r="AW186" s="14" t="s">
        <v>31</v>
      </c>
      <c r="AX186" s="14" t="s">
        <v>70</v>
      </c>
      <c r="AY186" s="171" t="s">
        <v>130</v>
      </c>
    </row>
    <row r="187" spans="2:51" s="12" customFormat="1" ht="12">
      <c r="B187" s="147"/>
      <c r="D187" s="148" t="s">
        <v>165</v>
      </c>
      <c r="E187" s="149" t="s">
        <v>3</v>
      </c>
      <c r="F187" s="150" t="s">
        <v>318</v>
      </c>
      <c r="H187" s="151">
        <v>2.95</v>
      </c>
      <c r="L187" s="147"/>
      <c r="M187" s="152"/>
      <c r="T187" s="153"/>
      <c r="AT187" s="149" t="s">
        <v>165</v>
      </c>
      <c r="AU187" s="149" t="s">
        <v>79</v>
      </c>
      <c r="AV187" s="12" t="s">
        <v>79</v>
      </c>
      <c r="AW187" s="12" t="s">
        <v>31</v>
      </c>
      <c r="AX187" s="12" t="s">
        <v>70</v>
      </c>
      <c r="AY187" s="149" t="s">
        <v>130</v>
      </c>
    </row>
    <row r="188" spans="2:51" s="14" customFormat="1" ht="12">
      <c r="B188" s="170"/>
      <c r="D188" s="148" t="s">
        <v>165</v>
      </c>
      <c r="E188" s="171" t="s">
        <v>3</v>
      </c>
      <c r="F188" s="172" t="s">
        <v>317</v>
      </c>
      <c r="H188" s="173">
        <v>2.95</v>
      </c>
      <c r="L188" s="170"/>
      <c r="M188" s="174"/>
      <c r="T188" s="175"/>
      <c r="AT188" s="171" t="s">
        <v>165</v>
      </c>
      <c r="AU188" s="171" t="s">
        <v>79</v>
      </c>
      <c r="AV188" s="14" t="s">
        <v>172</v>
      </c>
      <c r="AW188" s="14" t="s">
        <v>31</v>
      </c>
      <c r="AX188" s="14" t="s">
        <v>70</v>
      </c>
      <c r="AY188" s="171" t="s">
        <v>130</v>
      </c>
    </row>
    <row r="189" spans="2:51" s="13" customFormat="1" ht="12">
      <c r="B189" s="154"/>
      <c r="D189" s="148" t="s">
        <v>165</v>
      </c>
      <c r="E189" s="155" t="s">
        <v>3</v>
      </c>
      <c r="F189" s="156" t="s">
        <v>180</v>
      </c>
      <c r="H189" s="157">
        <v>11.05</v>
      </c>
      <c r="L189" s="154"/>
      <c r="M189" s="158"/>
      <c r="T189" s="159"/>
      <c r="AT189" s="155" t="s">
        <v>165</v>
      </c>
      <c r="AU189" s="155" t="s">
        <v>79</v>
      </c>
      <c r="AV189" s="13" t="s">
        <v>162</v>
      </c>
      <c r="AW189" s="13" t="s">
        <v>31</v>
      </c>
      <c r="AX189" s="13" t="s">
        <v>77</v>
      </c>
      <c r="AY189" s="155" t="s">
        <v>130</v>
      </c>
    </row>
    <row r="190" spans="2:65" s="1" customFormat="1" ht="16.5" customHeight="1">
      <c r="B190" s="127"/>
      <c r="C190" s="160" t="s">
        <v>319</v>
      </c>
      <c r="D190" s="160" t="s">
        <v>210</v>
      </c>
      <c r="E190" s="161" t="s">
        <v>320</v>
      </c>
      <c r="F190" s="162" t="s">
        <v>321</v>
      </c>
      <c r="G190" s="163" t="s">
        <v>161</v>
      </c>
      <c r="H190" s="164">
        <v>8.505</v>
      </c>
      <c r="I190" s="165"/>
      <c r="J190" s="165">
        <f>ROUND(I190*H190,2)</f>
        <v>0</v>
      </c>
      <c r="K190" s="162" t="s">
        <v>3</v>
      </c>
      <c r="L190" s="166"/>
      <c r="M190" s="167" t="s">
        <v>3</v>
      </c>
      <c r="N190" s="168" t="s">
        <v>41</v>
      </c>
      <c r="O190" s="136">
        <v>0</v>
      </c>
      <c r="P190" s="136">
        <f>O190*H190</f>
        <v>0</v>
      </c>
      <c r="Q190" s="136">
        <v>0.081</v>
      </c>
      <c r="R190" s="136">
        <f>Q190*H190</f>
        <v>0.6889050000000001</v>
      </c>
      <c r="S190" s="136">
        <v>0</v>
      </c>
      <c r="T190" s="137">
        <f>S190*H190</f>
        <v>0</v>
      </c>
      <c r="AR190" s="138" t="s">
        <v>203</v>
      </c>
      <c r="AT190" s="138" t="s">
        <v>210</v>
      </c>
      <c r="AU190" s="138" t="s">
        <v>79</v>
      </c>
      <c r="AY190" s="17" t="s">
        <v>130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7" t="s">
        <v>77</v>
      </c>
      <c r="BK190" s="139">
        <f>ROUND(I190*H190,2)</f>
        <v>0</v>
      </c>
      <c r="BL190" s="17" t="s">
        <v>162</v>
      </c>
      <c r="BM190" s="138" t="s">
        <v>322</v>
      </c>
    </row>
    <row r="191" spans="2:51" s="12" customFormat="1" ht="12">
      <c r="B191" s="147"/>
      <c r="D191" s="148" t="s">
        <v>165</v>
      </c>
      <c r="E191" s="149" t="s">
        <v>3</v>
      </c>
      <c r="F191" s="150" t="s">
        <v>315</v>
      </c>
      <c r="H191" s="151">
        <v>2.9</v>
      </c>
      <c r="L191" s="147"/>
      <c r="M191" s="152"/>
      <c r="T191" s="153"/>
      <c r="AT191" s="149" t="s">
        <v>165</v>
      </c>
      <c r="AU191" s="149" t="s">
        <v>79</v>
      </c>
      <c r="AV191" s="12" t="s">
        <v>79</v>
      </c>
      <c r="AW191" s="12" t="s">
        <v>31</v>
      </c>
      <c r="AX191" s="12" t="s">
        <v>70</v>
      </c>
      <c r="AY191" s="149" t="s">
        <v>130</v>
      </c>
    </row>
    <row r="192" spans="2:51" s="12" customFormat="1" ht="12">
      <c r="B192" s="147"/>
      <c r="D192" s="148" t="s">
        <v>165</v>
      </c>
      <c r="E192" s="149" t="s">
        <v>3</v>
      </c>
      <c r="F192" s="150" t="s">
        <v>316</v>
      </c>
      <c r="H192" s="151">
        <v>5.2</v>
      </c>
      <c r="L192" s="147"/>
      <c r="M192" s="152"/>
      <c r="T192" s="153"/>
      <c r="AT192" s="149" t="s">
        <v>165</v>
      </c>
      <c r="AU192" s="149" t="s">
        <v>79</v>
      </c>
      <c r="AV192" s="12" t="s">
        <v>79</v>
      </c>
      <c r="AW192" s="12" t="s">
        <v>31</v>
      </c>
      <c r="AX192" s="12" t="s">
        <v>70</v>
      </c>
      <c r="AY192" s="149" t="s">
        <v>130</v>
      </c>
    </row>
    <row r="193" spans="2:51" s="14" customFormat="1" ht="12">
      <c r="B193" s="170"/>
      <c r="D193" s="148" t="s">
        <v>165</v>
      </c>
      <c r="E193" s="171" t="s">
        <v>3</v>
      </c>
      <c r="F193" s="172" t="s">
        <v>317</v>
      </c>
      <c r="H193" s="173">
        <v>8.1</v>
      </c>
      <c r="L193" s="170"/>
      <c r="M193" s="174"/>
      <c r="T193" s="175"/>
      <c r="AT193" s="171" t="s">
        <v>165</v>
      </c>
      <c r="AU193" s="171" t="s">
        <v>79</v>
      </c>
      <c r="AV193" s="14" t="s">
        <v>172</v>
      </c>
      <c r="AW193" s="14" t="s">
        <v>31</v>
      </c>
      <c r="AX193" s="14" t="s">
        <v>77</v>
      </c>
      <c r="AY193" s="171" t="s">
        <v>130</v>
      </c>
    </row>
    <row r="194" spans="2:51" s="12" customFormat="1" ht="12">
      <c r="B194" s="147"/>
      <c r="D194" s="148" t="s">
        <v>165</v>
      </c>
      <c r="F194" s="150" t="s">
        <v>323</v>
      </c>
      <c r="H194" s="151">
        <v>8.505</v>
      </c>
      <c r="L194" s="147"/>
      <c r="M194" s="152"/>
      <c r="T194" s="153"/>
      <c r="AT194" s="149" t="s">
        <v>165</v>
      </c>
      <c r="AU194" s="149" t="s">
        <v>79</v>
      </c>
      <c r="AV194" s="12" t="s">
        <v>79</v>
      </c>
      <c r="AW194" s="12" t="s">
        <v>4</v>
      </c>
      <c r="AX194" s="12" t="s">
        <v>77</v>
      </c>
      <c r="AY194" s="149" t="s">
        <v>130</v>
      </c>
    </row>
    <row r="195" spans="2:65" s="1" customFormat="1" ht="16.5" customHeight="1">
      <c r="B195" s="127"/>
      <c r="C195" s="160" t="s">
        <v>324</v>
      </c>
      <c r="D195" s="160" t="s">
        <v>210</v>
      </c>
      <c r="E195" s="161" t="s">
        <v>325</v>
      </c>
      <c r="F195" s="162" t="s">
        <v>326</v>
      </c>
      <c r="G195" s="163" t="s">
        <v>161</v>
      </c>
      <c r="H195" s="164">
        <v>3.098</v>
      </c>
      <c r="I195" s="165"/>
      <c r="J195" s="165">
        <f>ROUND(I195*H195,2)</f>
        <v>0</v>
      </c>
      <c r="K195" s="162" t="s">
        <v>137</v>
      </c>
      <c r="L195" s="166"/>
      <c r="M195" s="167" t="s">
        <v>3</v>
      </c>
      <c r="N195" s="168" t="s">
        <v>41</v>
      </c>
      <c r="O195" s="136">
        <v>0</v>
      </c>
      <c r="P195" s="136">
        <f>O195*H195</f>
        <v>0</v>
      </c>
      <c r="Q195" s="136">
        <v>0.081</v>
      </c>
      <c r="R195" s="136">
        <f>Q195*H195</f>
        <v>0.250938</v>
      </c>
      <c r="S195" s="136">
        <v>0</v>
      </c>
      <c r="T195" s="137">
        <f>S195*H195</f>
        <v>0</v>
      </c>
      <c r="AR195" s="138" t="s">
        <v>203</v>
      </c>
      <c r="AT195" s="138" t="s">
        <v>210</v>
      </c>
      <c r="AU195" s="138" t="s">
        <v>79</v>
      </c>
      <c r="AY195" s="17" t="s">
        <v>130</v>
      </c>
      <c r="BE195" s="139">
        <f>IF(N195="základní",J195,0)</f>
        <v>0</v>
      </c>
      <c r="BF195" s="139">
        <f>IF(N195="snížená",J195,0)</f>
        <v>0</v>
      </c>
      <c r="BG195" s="139">
        <f>IF(N195="zákl. přenesená",J195,0)</f>
        <v>0</v>
      </c>
      <c r="BH195" s="139">
        <f>IF(N195="sníž. přenesená",J195,0)</f>
        <v>0</v>
      </c>
      <c r="BI195" s="139">
        <f>IF(N195="nulová",J195,0)</f>
        <v>0</v>
      </c>
      <c r="BJ195" s="17" t="s">
        <v>77</v>
      </c>
      <c r="BK195" s="139">
        <f>ROUND(I195*H195,2)</f>
        <v>0</v>
      </c>
      <c r="BL195" s="17" t="s">
        <v>162</v>
      </c>
      <c r="BM195" s="138" t="s">
        <v>327</v>
      </c>
    </row>
    <row r="196" spans="2:51" s="12" customFormat="1" ht="12">
      <c r="B196" s="147"/>
      <c r="D196" s="148" t="s">
        <v>165</v>
      </c>
      <c r="E196" s="149" t="s">
        <v>3</v>
      </c>
      <c r="F196" s="150" t="s">
        <v>318</v>
      </c>
      <c r="H196" s="151">
        <v>2.95</v>
      </c>
      <c r="L196" s="147"/>
      <c r="M196" s="152"/>
      <c r="T196" s="153"/>
      <c r="AT196" s="149" t="s">
        <v>165</v>
      </c>
      <c r="AU196" s="149" t="s">
        <v>79</v>
      </c>
      <c r="AV196" s="12" t="s">
        <v>79</v>
      </c>
      <c r="AW196" s="12" t="s">
        <v>31</v>
      </c>
      <c r="AX196" s="12" t="s">
        <v>77</v>
      </c>
      <c r="AY196" s="149" t="s">
        <v>130</v>
      </c>
    </row>
    <row r="197" spans="2:51" s="12" customFormat="1" ht="12">
      <c r="B197" s="147"/>
      <c r="D197" s="148" t="s">
        <v>165</v>
      </c>
      <c r="F197" s="150" t="s">
        <v>328</v>
      </c>
      <c r="H197" s="151">
        <v>3.098</v>
      </c>
      <c r="L197" s="147"/>
      <c r="M197" s="152"/>
      <c r="T197" s="153"/>
      <c r="AT197" s="149" t="s">
        <v>165</v>
      </c>
      <c r="AU197" s="149" t="s">
        <v>79</v>
      </c>
      <c r="AV197" s="12" t="s">
        <v>79</v>
      </c>
      <c r="AW197" s="12" t="s">
        <v>4</v>
      </c>
      <c r="AX197" s="12" t="s">
        <v>77</v>
      </c>
      <c r="AY197" s="149" t="s">
        <v>130</v>
      </c>
    </row>
    <row r="198" spans="2:63" s="11" customFormat="1" ht="22.8" customHeight="1">
      <c r="B198" s="116"/>
      <c r="D198" s="117" t="s">
        <v>69</v>
      </c>
      <c r="E198" s="125" t="s">
        <v>209</v>
      </c>
      <c r="F198" s="125" t="s">
        <v>329</v>
      </c>
      <c r="J198" s="126">
        <f>BK198</f>
        <v>0</v>
      </c>
      <c r="L198" s="116"/>
      <c r="M198" s="120"/>
      <c r="P198" s="121">
        <f>SUM(P199:P210)</f>
        <v>51.6744</v>
      </c>
      <c r="R198" s="121">
        <f>SUM(R199:R210)</f>
        <v>43.999584</v>
      </c>
      <c r="T198" s="122">
        <f>SUM(T199:T210)</f>
        <v>0</v>
      </c>
      <c r="AR198" s="117" t="s">
        <v>77</v>
      </c>
      <c r="AT198" s="123" t="s">
        <v>69</v>
      </c>
      <c r="AU198" s="123" t="s">
        <v>77</v>
      </c>
      <c r="AY198" s="117" t="s">
        <v>130</v>
      </c>
      <c r="BK198" s="124">
        <f>SUM(BK199:BK210)</f>
        <v>0</v>
      </c>
    </row>
    <row r="199" spans="2:65" s="1" customFormat="1" ht="24.15" customHeight="1">
      <c r="B199" s="127"/>
      <c r="C199" s="128" t="s">
        <v>330</v>
      </c>
      <c r="D199" s="128" t="s">
        <v>133</v>
      </c>
      <c r="E199" s="129" t="s">
        <v>331</v>
      </c>
      <c r="F199" s="130" t="s">
        <v>332</v>
      </c>
      <c r="G199" s="131" t="s">
        <v>333</v>
      </c>
      <c r="H199" s="132">
        <v>153.6</v>
      </c>
      <c r="I199" s="133"/>
      <c r="J199" s="133">
        <f>ROUND(I199*H199,2)</f>
        <v>0</v>
      </c>
      <c r="K199" s="130" t="s">
        <v>137</v>
      </c>
      <c r="L199" s="29"/>
      <c r="M199" s="134" t="s">
        <v>3</v>
      </c>
      <c r="N199" s="135" t="s">
        <v>41</v>
      </c>
      <c r="O199" s="136">
        <v>0.309</v>
      </c>
      <c r="P199" s="136">
        <f>O199*H199</f>
        <v>47.462399999999995</v>
      </c>
      <c r="Q199" s="136">
        <v>0.16849</v>
      </c>
      <c r="R199" s="136">
        <f>Q199*H199</f>
        <v>25.880064</v>
      </c>
      <c r="S199" s="136">
        <v>0</v>
      </c>
      <c r="T199" s="137">
        <f>S199*H199</f>
        <v>0</v>
      </c>
      <c r="AR199" s="138" t="s">
        <v>162</v>
      </c>
      <c r="AT199" s="138" t="s">
        <v>133</v>
      </c>
      <c r="AU199" s="138" t="s">
        <v>79</v>
      </c>
      <c r="AY199" s="17" t="s">
        <v>130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7" t="s">
        <v>77</v>
      </c>
      <c r="BK199" s="139">
        <f>ROUND(I199*H199,2)</f>
        <v>0</v>
      </c>
      <c r="BL199" s="17" t="s">
        <v>162</v>
      </c>
      <c r="BM199" s="138" t="s">
        <v>334</v>
      </c>
    </row>
    <row r="200" spans="2:47" s="1" customFormat="1" ht="12">
      <c r="B200" s="29"/>
      <c r="D200" s="140" t="s">
        <v>140</v>
      </c>
      <c r="F200" s="141" t="s">
        <v>335</v>
      </c>
      <c r="L200" s="29"/>
      <c r="M200" s="142"/>
      <c r="T200" s="50"/>
      <c r="AT200" s="17" t="s">
        <v>140</v>
      </c>
      <c r="AU200" s="17" t="s">
        <v>79</v>
      </c>
    </row>
    <row r="201" spans="2:51" s="12" customFormat="1" ht="12">
      <c r="B201" s="147"/>
      <c r="D201" s="148" t="s">
        <v>165</v>
      </c>
      <c r="E201" s="149" t="s">
        <v>3</v>
      </c>
      <c r="F201" s="150" t="s">
        <v>336</v>
      </c>
      <c r="H201" s="151">
        <v>89.2</v>
      </c>
      <c r="L201" s="147"/>
      <c r="M201" s="152"/>
      <c r="T201" s="153"/>
      <c r="AT201" s="149" t="s">
        <v>165</v>
      </c>
      <c r="AU201" s="149" t="s">
        <v>79</v>
      </c>
      <c r="AV201" s="12" t="s">
        <v>79</v>
      </c>
      <c r="AW201" s="12" t="s">
        <v>31</v>
      </c>
      <c r="AX201" s="12" t="s">
        <v>70</v>
      </c>
      <c r="AY201" s="149" t="s">
        <v>130</v>
      </c>
    </row>
    <row r="202" spans="2:51" s="12" customFormat="1" ht="12">
      <c r="B202" s="147"/>
      <c r="D202" s="148" t="s">
        <v>165</v>
      </c>
      <c r="E202" s="149" t="s">
        <v>3</v>
      </c>
      <c r="F202" s="150" t="s">
        <v>337</v>
      </c>
      <c r="H202" s="151">
        <v>64.4</v>
      </c>
      <c r="L202" s="147"/>
      <c r="M202" s="152"/>
      <c r="T202" s="153"/>
      <c r="AT202" s="149" t="s">
        <v>165</v>
      </c>
      <c r="AU202" s="149" t="s">
        <v>79</v>
      </c>
      <c r="AV202" s="12" t="s">
        <v>79</v>
      </c>
      <c r="AW202" s="12" t="s">
        <v>31</v>
      </c>
      <c r="AX202" s="12" t="s">
        <v>70</v>
      </c>
      <c r="AY202" s="149" t="s">
        <v>130</v>
      </c>
    </row>
    <row r="203" spans="2:51" s="13" customFormat="1" ht="12">
      <c r="B203" s="154"/>
      <c r="D203" s="148" t="s">
        <v>165</v>
      </c>
      <c r="E203" s="155" t="s">
        <v>3</v>
      </c>
      <c r="F203" s="156" t="s">
        <v>180</v>
      </c>
      <c r="H203" s="157">
        <v>153.6</v>
      </c>
      <c r="L203" s="154"/>
      <c r="M203" s="158"/>
      <c r="T203" s="159"/>
      <c r="AT203" s="155" t="s">
        <v>165</v>
      </c>
      <c r="AU203" s="155" t="s">
        <v>79</v>
      </c>
      <c r="AV203" s="13" t="s">
        <v>162</v>
      </c>
      <c r="AW203" s="13" t="s">
        <v>31</v>
      </c>
      <c r="AX203" s="13" t="s">
        <v>77</v>
      </c>
      <c r="AY203" s="155" t="s">
        <v>130</v>
      </c>
    </row>
    <row r="204" spans="2:65" s="1" customFormat="1" ht="16.5" customHeight="1">
      <c r="B204" s="127"/>
      <c r="C204" s="160" t="s">
        <v>338</v>
      </c>
      <c r="D204" s="160" t="s">
        <v>210</v>
      </c>
      <c r="E204" s="161" t="s">
        <v>339</v>
      </c>
      <c r="F204" s="162" t="s">
        <v>340</v>
      </c>
      <c r="G204" s="163" t="s">
        <v>333</v>
      </c>
      <c r="H204" s="164">
        <v>161.28</v>
      </c>
      <c r="I204" s="165"/>
      <c r="J204" s="165">
        <f>ROUND(I204*H204,2)</f>
        <v>0</v>
      </c>
      <c r="K204" s="162" t="s">
        <v>137</v>
      </c>
      <c r="L204" s="166"/>
      <c r="M204" s="167" t="s">
        <v>3</v>
      </c>
      <c r="N204" s="168" t="s">
        <v>41</v>
      </c>
      <c r="O204" s="136">
        <v>0</v>
      </c>
      <c r="P204" s="136">
        <f>O204*H204</f>
        <v>0</v>
      </c>
      <c r="Q204" s="136">
        <v>0.082</v>
      </c>
      <c r="R204" s="136">
        <f>Q204*H204</f>
        <v>13.224960000000001</v>
      </c>
      <c r="S204" s="136">
        <v>0</v>
      </c>
      <c r="T204" s="137">
        <f>S204*H204</f>
        <v>0</v>
      </c>
      <c r="AR204" s="138" t="s">
        <v>203</v>
      </c>
      <c r="AT204" s="138" t="s">
        <v>210</v>
      </c>
      <c r="AU204" s="138" t="s">
        <v>79</v>
      </c>
      <c r="AY204" s="17" t="s">
        <v>130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77</v>
      </c>
      <c r="BK204" s="139">
        <f>ROUND(I204*H204,2)</f>
        <v>0</v>
      </c>
      <c r="BL204" s="17" t="s">
        <v>162</v>
      </c>
      <c r="BM204" s="138" t="s">
        <v>341</v>
      </c>
    </row>
    <row r="205" spans="2:51" s="12" customFormat="1" ht="12">
      <c r="B205" s="147"/>
      <c r="D205" s="148" t="s">
        <v>165</v>
      </c>
      <c r="F205" s="150" t="s">
        <v>342</v>
      </c>
      <c r="H205" s="151">
        <v>161.28</v>
      </c>
      <c r="L205" s="147"/>
      <c r="M205" s="152"/>
      <c r="T205" s="153"/>
      <c r="AT205" s="149" t="s">
        <v>165</v>
      </c>
      <c r="AU205" s="149" t="s">
        <v>79</v>
      </c>
      <c r="AV205" s="12" t="s">
        <v>79</v>
      </c>
      <c r="AW205" s="12" t="s">
        <v>4</v>
      </c>
      <c r="AX205" s="12" t="s">
        <v>77</v>
      </c>
      <c r="AY205" s="149" t="s">
        <v>130</v>
      </c>
    </row>
    <row r="206" spans="2:65" s="1" customFormat="1" ht="24.15" customHeight="1">
      <c r="B206" s="127"/>
      <c r="C206" s="128" t="s">
        <v>343</v>
      </c>
      <c r="D206" s="128" t="s">
        <v>133</v>
      </c>
      <c r="E206" s="129" t="s">
        <v>344</v>
      </c>
      <c r="F206" s="130" t="s">
        <v>345</v>
      </c>
      <c r="G206" s="131" t="s">
        <v>333</v>
      </c>
      <c r="H206" s="132">
        <v>18</v>
      </c>
      <c r="I206" s="133"/>
      <c r="J206" s="133">
        <f>ROUND(I206*H206,2)</f>
        <v>0</v>
      </c>
      <c r="K206" s="130" t="s">
        <v>137</v>
      </c>
      <c r="L206" s="29"/>
      <c r="M206" s="134" t="s">
        <v>3</v>
      </c>
      <c r="N206" s="135" t="s">
        <v>41</v>
      </c>
      <c r="O206" s="136">
        <v>0.234</v>
      </c>
      <c r="P206" s="136">
        <f>O206*H206</f>
        <v>4.212000000000001</v>
      </c>
      <c r="Q206" s="136">
        <v>0.14067</v>
      </c>
      <c r="R206" s="136">
        <f>Q206*H206</f>
        <v>2.53206</v>
      </c>
      <c r="S206" s="136">
        <v>0</v>
      </c>
      <c r="T206" s="137">
        <f>S206*H206</f>
        <v>0</v>
      </c>
      <c r="AR206" s="138" t="s">
        <v>162</v>
      </c>
      <c r="AT206" s="138" t="s">
        <v>133</v>
      </c>
      <c r="AU206" s="138" t="s">
        <v>79</v>
      </c>
      <c r="AY206" s="17" t="s">
        <v>130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77</v>
      </c>
      <c r="BK206" s="139">
        <f>ROUND(I206*H206,2)</f>
        <v>0</v>
      </c>
      <c r="BL206" s="17" t="s">
        <v>162</v>
      </c>
      <c r="BM206" s="138" t="s">
        <v>346</v>
      </c>
    </row>
    <row r="207" spans="2:47" s="1" customFormat="1" ht="12">
      <c r="B207" s="29"/>
      <c r="D207" s="140" t="s">
        <v>140</v>
      </c>
      <c r="F207" s="141" t="s">
        <v>347</v>
      </c>
      <c r="L207" s="29"/>
      <c r="M207" s="142"/>
      <c r="T207" s="50"/>
      <c r="AT207" s="17" t="s">
        <v>140</v>
      </c>
      <c r="AU207" s="17" t="s">
        <v>79</v>
      </c>
    </row>
    <row r="208" spans="2:51" s="12" customFormat="1" ht="12">
      <c r="B208" s="147"/>
      <c r="D208" s="148" t="s">
        <v>165</v>
      </c>
      <c r="E208" s="149" t="s">
        <v>3</v>
      </c>
      <c r="F208" s="150" t="s">
        <v>348</v>
      </c>
      <c r="H208" s="151">
        <v>18</v>
      </c>
      <c r="L208" s="147"/>
      <c r="M208" s="152"/>
      <c r="T208" s="153"/>
      <c r="AT208" s="149" t="s">
        <v>165</v>
      </c>
      <c r="AU208" s="149" t="s">
        <v>79</v>
      </c>
      <c r="AV208" s="12" t="s">
        <v>79</v>
      </c>
      <c r="AW208" s="12" t="s">
        <v>31</v>
      </c>
      <c r="AX208" s="12" t="s">
        <v>77</v>
      </c>
      <c r="AY208" s="149" t="s">
        <v>130</v>
      </c>
    </row>
    <row r="209" spans="2:65" s="1" customFormat="1" ht="16.5" customHeight="1">
      <c r="B209" s="127"/>
      <c r="C209" s="160" t="s">
        <v>349</v>
      </c>
      <c r="D209" s="160" t="s">
        <v>210</v>
      </c>
      <c r="E209" s="161" t="s">
        <v>350</v>
      </c>
      <c r="F209" s="162" t="s">
        <v>351</v>
      </c>
      <c r="G209" s="163" t="s">
        <v>333</v>
      </c>
      <c r="H209" s="164">
        <v>18.9</v>
      </c>
      <c r="I209" s="165"/>
      <c r="J209" s="165">
        <f>ROUND(I209*H209,2)</f>
        <v>0</v>
      </c>
      <c r="K209" s="162" t="s">
        <v>137</v>
      </c>
      <c r="L209" s="166"/>
      <c r="M209" s="167" t="s">
        <v>3</v>
      </c>
      <c r="N209" s="168" t="s">
        <v>41</v>
      </c>
      <c r="O209" s="136">
        <v>0</v>
      </c>
      <c r="P209" s="136">
        <f>O209*H209</f>
        <v>0</v>
      </c>
      <c r="Q209" s="136">
        <v>0.125</v>
      </c>
      <c r="R209" s="136">
        <f>Q209*H209</f>
        <v>2.3625</v>
      </c>
      <c r="S209" s="136">
        <v>0</v>
      </c>
      <c r="T209" s="137">
        <f>S209*H209</f>
        <v>0</v>
      </c>
      <c r="AR209" s="138" t="s">
        <v>203</v>
      </c>
      <c r="AT209" s="138" t="s">
        <v>210</v>
      </c>
      <c r="AU209" s="138" t="s">
        <v>79</v>
      </c>
      <c r="AY209" s="17" t="s">
        <v>130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7" t="s">
        <v>77</v>
      </c>
      <c r="BK209" s="139">
        <f>ROUND(I209*H209,2)</f>
        <v>0</v>
      </c>
      <c r="BL209" s="17" t="s">
        <v>162</v>
      </c>
      <c r="BM209" s="138" t="s">
        <v>352</v>
      </c>
    </row>
    <row r="210" spans="2:51" s="12" customFormat="1" ht="12">
      <c r="B210" s="147"/>
      <c r="D210" s="148" t="s">
        <v>165</v>
      </c>
      <c r="F210" s="150" t="s">
        <v>353</v>
      </c>
      <c r="H210" s="151">
        <v>18.9</v>
      </c>
      <c r="L210" s="147"/>
      <c r="M210" s="152"/>
      <c r="T210" s="153"/>
      <c r="AT210" s="149" t="s">
        <v>165</v>
      </c>
      <c r="AU210" s="149" t="s">
        <v>79</v>
      </c>
      <c r="AV210" s="12" t="s">
        <v>79</v>
      </c>
      <c r="AW210" s="12" t="s">
        <v>4</v>
      </c>
      <c r="AX210" s="12" t="s">
        <v>77</v>
      </c>
      <c r="AY210" s="149" t="s">
        <v>130</v>
      </c>
    </row>
    <row r="211" spans="2:63" s="11" customFormat="1" ht="22.8" customHeight="1">
      <c r="B211" s="116"/>
      <c r="D211" s="117" t="s">
        <v>69</v>
      </c>
      <c r="E211" s="125" t="s">
        <v>354</v>
      </c>
      <c r="F211" s="125" t="s">
        <v>355</v>
      </c>
      <c r="J211" s="126">
        <f>BK211</f>
        <v>0</v>
      </c>
      <c r="L211" s="116"/>
      <c r="M211" s="120"/>
      <c r="P211" s="121">
        <f>SUM(P212:P227)</f>
        <v>20.834933</v>
      </c>
      <c r="R211" s="121">
        <f>SUM(R212:R227)</f>
        <v>0</v>
      </c>
      <c r="T211" s="122">
        <f>SUM(T212:T227)</f>
        <v>0</v>
      </c>
      <c r="AR211" s="117" t="s">
        <v>77</v>
      </c>
      <c r="AT211" s="123" t="s">
        <v>69</v>
      </c>
      <c r="AU211" s="123" t="s">
        <v>77</v>
      </c>
      <c r="AY211" s="117" t="s">
        <v>130</v>
      </c>
      <c r="BK211" s="124">
        <f>SUM(BK212:BK227)</f>
        <v>0</v>
      </c>
    </row>
    <row r="212" spans="2:65" s="1" customFormat="1" ht="24.15" customHeight="1">
      <c r="B212" s="127"/>
      <c r="C212" s="128" t="s">
        <v>356</v>
      </c>
      <c r="D212" s="128" t="s">
        <v>133</v>
      </c>
      <c r="E212" s="129" t="s">
        <v>357</v>
      </c>
      <c r="F212" s="130" t="s">
        <v>358</v>
      </c>
      <c r="G212" s="131" t="s">
        <v>213</v>
      </c>
      <c r="H212" s="132">
        <v>60.62</v>
      </c>
      <c r="I212" s="133"/>
      <c r="J212" s="133">
        <f>ROUND(I212*H212,2)</f>
        <v>0</v>
      </c>
      <c r="K212" s="130" t="s">
        <v>137</v>
      </c>
      <c r="L212" s="29"/>
      <c r="M212" s="134" t="s">
        <v>3</v>
      </c>
      <c r="N212" s="135" t="s">
        <v>41</v>
      </c>
      <c r="O212" s="136">
        <v>0.03</v>
      </c>
      <c r="P212" s="136">
        <f>O212*H212</f>
        <v>1.8185999999999998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162</v>
      </c>
      <c r="AT212" s="138" t="s">
        <v>133</v>
      </c>
      <c r="AU212" s="138" t="s">
        <v>79</v>
      </c>
      <c r="AY212" s="17" t="s">
        <v>130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77</v>
      </c>
      <c r="BK212" s="139">
        <f>ROUND(I212*H212,2)</f>
        <v>0</v>
      </c>
      <c r="BL212" s="17" t="s">
        <v>162</v>
      </c>
      <c r="BM212" s="138" t="s">
        <v>359</v>
      </c>
    </row>
    <row r="213" spans="2:47" s="1" customFormat="1" ht="12">
      <c r="B213" s="29"/>
      <c r="D213" s="140" t="s">
        <v>140</v>
      </c>
      <c r="F213" s="141" t="s">
        <v>360</v>
      </c>
      <c r="L213" s="29"/>
      <c r="M213" s="142"/>
      <c r="T213" s="50"/>
      <c r="AT213" s="17" t="s">
        <v>140</v>
      </c>
      <c r="AU213" s="17" t="s">
        <v>79</v>
      </c>
    </row>
    <row r="214" spans="2:51" s="12" customFormat="1" ht="12">
      <c r="B214" s="147"/>
      <c r="D214" s="148" t="s">
        <v>165</v>
      </c>
      <c r="E214" s="149" t="s">
        <v>3</v>
      </c>
      <c r="F214" s="150" t="s">
        <v>361</v>
      </c>
      <c r="H214" s="151">
        <v>7.018</v>
      </c>
      <c r="L214" s="147"/>
      <c r="M214" s="152"/>
      <c r="T214" s="153"/>
      <c r="AT214" s="149" t="s">
        <v>165</v>
      </c>
      <c r="AU214" s="149" t="s">
        <v>79</v>
      </c>
      <c r="AV214" s="12" t="s">
        <v>79</v>
      </c>
      <c r="AW214" s="12" t="s">
        <v>31</v>
      </c>
      <c r="AX214" s="12" t="s">
        <v>70</v>
      </c>
      <c r="AY214" s="149" t="s">
        <v>130</v>
      </c>
    </row>
    <row r="215" spans="2:51" s="12" customFormat="1" ht="12">
      <c r="B215" s="147"/>
      <c r="D215" s="148" t="s">
        <v>165</v>
      </c>
      <c r="E215" s="149" t="s">
        <v>3</v>
      </c>
      <c r="F215" s="150" t="s">
        <v>362</v>
      </c>
      <c r="H215" s="151">
        <v>53.602</v>
      </c>
      <c r="L215" s="147"/>
      <c r="M215" s="152"/>
      <c r="T215" s="153"/>
      <c r="AT215" s="149" t="s">
        <v>165</v>
      </c>
      <c r="AU215" s="149" t="s">
        <v>79</v>
      </c>
      <c r="AV215" s="12" t="s">
        <v>79</v>
      </c>
      <c r="AW215" s="12" t="s">
        <v>31</v>
      </c>
      <c r="AX215" s="12" t="s">
        <v>70</v>
      </c>
      <c r="AY215" s="149" t="s">
        <v>130</v>
      </c>
    </row>
    <row r="216" spans="2:51" s="13" customFormat="1" ht="12">
      <c r="B216" s="154"/>
      <c r="D216" s="148" t="s">
        <v>165</v>
      </c>
      <c r="E216" s="155" t="s">
        <v>3</v>
      </c>
      <c r="F216" s="156" t="s">
        <v>180</v>
      </c>
      <c r="H216" s="157">
        <v>60.62</v>
      </c>
      <c r="L216" s="154"/>
      <c r="M216" s="158"/>
      <c r="T216" s="159"/>
      <c r="AT216" s="155" t="s">
        <v>165</v>
      </c>
      <c r="AU216" s="155" t="s">
        <v>79</v>
      </c>
      <c r="AV216" s="13" t="s">
        <v>162</v>
      </c>
      <c r="AW216" s="13" t="s">
        <v>31</v>
      </c>
      <c r="AX216" s="13" t="s">
        <v>77</v>
      </c>
      <c r="AY216" s="155" t="s">
        <v>130</v>
      </c>
    </row>
    <row r="217" spans="2:65" s="1" customFormat="1" ht="24.15" customHeight="1">
      <c r="B217" s="127"/>
      <c r="C217" s="128" t="s">
        <v>363</v>
      </c>
      <c r="D217" s="128" t="s">
        <v>133</v>
      </c>
      <c r="E217" s="129" t="s">
        <v>364</v>
      </c>
      <c r="F217" s="130" t="s">
        <v>365</v>
      </c>
      <c r="G217" s="131" t="s">
        <v>213</v>
      </c>
      <c r="H217" s="132">
        <v>2970.38</v>
      </c>
      <c r="I217" s="133"/>
      <c r="J217" s="133">
        <f>ROUND(I217*H217,2)</f>
        <v>0</v>
      </c>
      <c r="K217" s="130" t="s">
        <v>137</v>
      </c>
      <c r="L217" s="29"/>
      <c r="M217" s="134" t="s">
        <v>3</v>
      </c>
      <c r="N217" s="135" t="s">
        <v>41</v>
      </c>
      <c r="O217" s="136">
        <v>0.002</v>
      </c>
      <c r="P217" s="136">
        <f>O217*H217</f>
        <v>5.94076</v>
      </c>
      <c r="Q217" s="136">
        <v>0</v>
      </c>
      <c r="R217" s="136">
        <f>Q217*H217</f>
        <v>0</v>
      </c>
      <c r="S217" s="136">
        <v>0</v>
      </c>
      <c r="T217" s="137">
        <f>S217*H217</f>
        <v>0</v>
      </c>
      <c r="AR217" s="138" t="s">
        <v>162</v>
      </c>
      <c r="AT217" s="138" t="s">
        <v>133</v>
      </c>
      <c r="AU217" s="138" t="s">
        <v>79</v>
      </c>
      <c r="AY217" s="17" t="s">
        <v>130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7" t="s">
        <v>77</v>
      </c>
      <c r="BK217" s="139">
        <f>ROUND(I217*H217,2)</f>
        <v>0</v>
      </c>
      <c r="BL217" s="17" t="s">
        <v>162</v>
      </c>
      <c r="BM217" s="138" t="s">
        <v>366</v>
      </c>
    </row>
    <row r="218" spans="2:47" s="1" customFormat="1" ht="12">
      <c r="B218" s="29"/>
      <c r="D218" s="140" t="s">
        <v>140</v>
      </c>
      <c r="F218" s="141" t="s">
        <v>367</v>
      </c>
      <c r="L218" s="29"/>
      <c r="M218" s="142"/>
      <c r="T218" s="50"/>
      <c r="AT218" s="17" t="s">
        <v>140</v>
      </c>
      <c r="AU218" s="17" t="s">
        <v>79</v>
      </c>
    </row>
    <row r="219" spans="2:51" s="12" customFormat="1" ht="12">
      <c r="B219" s="147"/>
      <c r="D219" s="148" t="s">
        <v>165</v>
      </c>
      <c r="F219" s="150" t="s">
        <v>368</v>
      </c>
      <c r="H219" s="151">
        <v>2970.38</v>
      </c>
      <c r="L219" s="147"/>
      <c r="M219" s="152"/>
      <c r="T219" s="153"/>
      <c r="AT219" s="149" t="s">
        <v>165</v>
      </c>
      <c r="AU219" s="149" t="s">
        <v>79</v>
      </c>
      <c r="AV219" s="12" t="s">
        <v>79</v>
      </c>
      <c r="AW219" s="12" t="s">
        <v>4</v>
      </c>
      <c r="AX219" s="12" t="s">
        <v>77</v>
      </c>
      <c r="AY219" s="149" t="s">
        <v>130</v>
      </c>
    </row>
    <row r="220" spans="2:65" s="1" customFormat="1" ht="24.15" customHeight="1">
      <c r="B220" s="127"/>
      <c r="C220" s="128" t="s">
        <v>369</v>
      </c>
      <c r="D220" s="128" t="s">
        <v>133</v>
      </c>
      <c r="E220" s="129" t="s">
        <v>370</v>
      </c>
      <c r="F220" s="130" t="s">
        <v>371</v>
      </c>
      <c r="G220" s="131" t="s">
        <v>213</v>
      </c>
      <c r="H220" s="132">
        <v>10.091</v>
      </c>
      <c r="I220" s="133"/>
      <c r="J220" s="133">
        <f>ROUND(I220*H220,2)</f>
        <v>0</v>
      </c>
      <c r="K220" s="130" t="s">
        <v>137</v>
      </c>
      <c r="L220" s="29"/>
      <c r="M220" s="134" t="s">
        <v>3</v>
      </c>
      <c r="N220" s="135" t="s">
        <v>41</v>
      </c>
      <c r="O220" s="136">
        <v>0.032</v>
      </c>
      <c r="P220" s="136">
        <f>O220*H220</f>
        <v>0.322912</v>
      </c>
      <c r="Q220" s="136">
        <v>0</v>
      </c>
      <c r="R220" s="136">
        <f>Q220*H220</f>
        <v>0</v>
      </c>
      <c r="S220" s="136">
        <v>0</v>
      </c>
      <c r="T220" s="137">
        <f>S220*H220</f>
        <v>0</v>
      </c>
      <c r="AR220" s="138" t="s">
        <v>162</v>
      </c>
      <c r="AT220" s="138" t="s">
        <v>133</v>
      </c>
      <c r="AU220" s="138" t="s">
        <v>79</v>
      </c>
      <c r="AY220" s="17" t="s">
        <v>130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7" t="s">
        <v>77</v>
      </c>
      <c r="BK220" s="139">
        <f>ROUND(I220*H220,2)</f>
        <v>0</v>
      </c>
      <c r="BL220" s="17" t="s">
        <v>162</v>
      </c>
      <c r="BM220" s="138" t="s">
        <v>372</v>
      </c>
    </row>
    <row r="221" spans="2:47" s="1" customFormat="1" ht="12">
      <c r="B221" s="29"/>
      <c r="D221" s="140" t="s">
        <v>140</v>
      </c>
      <c r="F221" s="141" t="s">
        <v>373</v>
      </c>
      <c r="L221" s="29"/>
      <c r="M221" s="142"/>
      <c r="T221" s="50"/>
      <c r="AT221" s="17" t="s">
        <v>140</v>
      </c>
      <c r="AU221" s="17" t="s">
        <v>79</v>
      </c>
    </row>
    <row r="222" spans="2:51" s="12" customFormat="1" ht="12">
      <c r="B222" s="147"/>
      <c r="D222" s="148" t="s">
        <v>165</v>
      </c>
      <c r="E222" s="149" t="s">
        <v>3</v>
      </c>
      <c r="F222" s="150" t="s">
        <v>374</v>
      </c>
      <c r="H222" s="151">
        <v>10.091</v>
      </c>
      <c r="L222" s="147"/>
      <c r="M222" s="152"/>
      <c r="T222" s="153"/>
      <c r="AT222" s="149" t="s">
        <v>165</v>
      </c>
      <c r="AU222" s="149" t="s">
        <v>79</v>
      </c>
      <c r="AV222" s="12" t="s">
        <v>79</v>
      </c>
      <c r="AW222" s="12" t="s">
        <v>31</v>
      </c>
      <c r="AX222" s="12" t="s">
        <v>77</v>
      </c>
      <c r="AY222" s="149" t="s">
        <v>130</v>
      </c>
    </row>
    <row r="223" spans="2:65" s="1" customFormat="1" ht="24.15" customHeight="1">
      <c r="B223" s="127"/>
      <c r="C223" s="128" t="s">
        <v>375</v>
      </c>
      <c r="D223" s="128" t="s">
        <v>133</v>
      </c>
      <c r="E223" s="129" t="s">
        <v>376</v>
      </c>
      <c r="F223" s="130" t="s">
        <v>365</v>
      </c>
      <c r="G223" s="131" t="s">
        <v>213</v>
      </c>
      <c r="H223" s="132">
        <v>494.459</v>
      </c>
      <c r="I223" s="133"/>
      <c r="J223" s="133">
        <f>ROUND(I223*H223,2)</f>
        <v>0</v>
      </c>
      <c r="K223" s="130" t="s">
        <v>137</v>
      </c>
      <c r="L223" s="29"/>
      <c r="M223" s="134" t="s">
        <v>3</v>
      </c>
      <c r="N223" s="135" t="s">
        <v>41</v>
      </c>
      <c r="O223" s="136">
        <v>0.003</v>
      </c>
      <c r="P223" s="136">
        <f>O223*H223</f>
        <v>1.483377</v>
      </c>
      <c r="Q223" s="136">
        <v>0</v>
      </c>
      <c r="R223" s="136">
        <f>Q223*H223</f>
        <v>0</v>
      </c>
      <c r="S223" s="136">
        <v>0</v>
      </c>
      <c r="T223" s="137">
        <f>S223*H223</f>
        <v>0</v>
      </c>
      <c r="AR223" s="138" t="s">
        <v>162</v>
      </c>
      <c r="AT223" s="138" t="s">
        <v>133</v>
      </c>
      <c r="AU223" s="138" t="s">
        <v>79</v>
      </c>
      <c r="AY223" s="17" t="s">
        <v>130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7" t="s">
        <v>77</v>
      </c>
      <c r="BK223" s="139">
        <f>ROUND(I223*H223,2)</f>
        <v>0</v>
      </c>
      <c r="BL223" s="17" t="s">
        <v>162</v>
      </c>
      <c r="BM223" s="138" t="s">
        <v>377</v>
      </c>
    </row>
    <row r="224" spans="2:47" s="1" customFormat="1" ht="12">
      <c r="B224" s="29"/>
      <c r="D224" s="140" t="s">
        <v>140</v>
      </c>
      <c r="F224" s="141" t="s">
        <v>378</v>
      </c>
      <c r="L224" s="29"/>
      <c r="M224" s="142"/>
      <c r="T224" s="50"/>
      <c r="AT224" s="17" t="s">
        <v>140</v>
      </c>
      <c r="AU224" s="17" t="s">
        <v>79</v>
      </c>
    </row>
    <row r="225" spans="2:51" s="12" customFormat="1" ht="12">
      <c r="B225" s="147"/>
      <c r="D225" s="148" t="s">
        <v>165</v>
      </c>
      <c r="F225" s="150" t="s">
        <v>379</v>
      </c>
      <c r="H225" s="151">
        <v>494.459</v>
      </c>
      <c r="L225" s="147"/>
      <c r="M225" s="152"/>
      <c r="T225" s="153"/>
      <c r="AT225" s="149" t="s">
        <v>165</v>
      </c>
      <c r="AU225" s="149" t="s">
        <v>79</v>
      </c>
      <c r="AV225" s="12" t="s">
        <v>79</v>
      </c>
      <c r="AW225" s="12" t="s">
        <v>4</v>
      </c>
      <c r="AX225" s="12" t="s">
        <v>77</v>
      </c>
      <c r="AY225" s="149" t="s">
        <v>130</v>
      </c>
    </row>
    <row r="226" spans="2:65" s="1" customFormat="1" ht="16.5" customHeight="1">
      <c r="B226" s="127"/>
      <c r="C226" s="128" t="s">
        <v>380</v>
      </c>
      <c r="D226" s="128" t="s">
        <v>133</v>
      </c>
      <c r="E226" s="129" t="s">
        <v>381</v>
      </c>
      <c r="F226" s="130" t="s">
        <v>382</v>
      </c>
      <c r="G226" s="131" t="s">
        <v>213</v>
      </c>
      <c r="H226" s="132">
        <v>70.876</v>
      </c>
      <c r="I226" s="133"/>
      <c r="J226" s="133">
        <f>ROUND(I226*H226,2)</f>
        <v>0</v>
      </c>
      <c r="K226" s="130" t="s">
        <v>137</v>
      </c>
      <c r="L226" s="29"/>
      <c r="M226" s="134" t="s">
        <v>3</v>
      </c>
      <c r="N226" s="135" t="s">
        <v>41</v>
      </c>
      <c r="O226" s="136">
        <v>0.159</v>
      </c>
      <c r="P226" s="136">
        <f>O226*H226</f>
        <v>11.269284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162</v>
      </c>
      <c r="AT226" s="138" t="s">
        <v>133</v>
      </c>
      <c r="AU226" s="138" t="s">
        <v>79</v>
      </c>
      <c r="AY226" s="17" t="s">
        <v>130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77</v>
      </c>
      <c r="BK226" s="139">
        <f>ROUND(I226*H226,2)</f>
        <v>0</v>
      </c>
      <c r="BL226" s="17" t="s">
        <v>162</v>
      </c>
      <c r="BM226" s="138" t="s">
        <v>383</v>
      </c>
    </row>
    <row r="227" spans="2:47" s="1" customFormat="1" ht="12">
      <c r="B227" s="29"/>
      <c r="D227" s="140" t="s">
        <v>140</v>
      </c>
      <c r="F227" s="141" t="s">
        <v>384</v>
      </c>
      <c r="L227" s="29"/>
      <c r="M227" s="142"/>
      <c r="T227" s="50"/>
      <c r="AT227" s="17" t="s">
        <v>140</v>
      </c>
      <c r="AU227" s="17" t="s">
        <v>79</v>
      </c>
    </row>
    <row r="228" spans="2:63" s="11" customFormat="1" ht="22.8" customHeight="1">
      <c r="B228" s="116"/>
      <c r="D228" s="117" t="s">
        <v>69</v>
      </c>
      <c r="E228" s="125" t="s">
        <v>385</v>
      </c>
      <c r="F228" s="125" t="s">
        <v>386</v>
      </c>
      <c r="J228" s="126">
        <f>BK228</f>
        <v>0</v>
      </c>
      <c r="L228" s="116"/>
      <c r="M228" s="120"/>
      <c r="P228" s="121">
        <f>SUM(P229:P230)</f>
        <v>41.69294</v>
      </c>
      <c r="R228" s="121">
        <f>SUM(R229:R230)</f>
        <v>0</v>
      </c>
      <c r="T228" s="122">
        <f>SUM(T229:T230)</f>
        <v>0</v>
      </c>
      <c r="AR228" s="117" t="s">
        <v>77</v>
      </c>
      <c r="AT228" s="123" t="s">
        <v>69</v>
      </c>
      <c r="AU228" s="123" t="s">
        <v>77</v>
      </c>
      <c r="AY228" s="117" t="s">
        <v>130</v>
      </c>
      <c r="BK228" s="124">
        <f>SUM(BK229:BK230)</f>
        <v>0</v>
      </c>
    </row>
    <row r="229" spans="2:65" s="1" customFormat="1" ht="24.15" customHeight="1">
      <c r="B229" s="127"/>
      <c r="C229" s="128" t="s">
        <v>387</v>
      </c>
      <c r="D229" s="128" t="s">
        <v>133</v>
      </c>
      <c r="E229" s="129" t="s">
        <v>388</v>
      </c>
      <c r="F229" s="130" t="s">
        <v>389</v>
      </c>
      <c r="G229" s="131" t="s">
        <v>213</v>
      </c>
      <c r="H229" s="132">
        <v>105.02</v>
      </c>
      <c r="I229" s="133"/>
      <c r="J229" s="133">
        <f>ROUND(I229*H229,2)</f>
        <v>0</v>
      </c>
      <c r="K229" s="130" t="s">
        <v>137</v>
      </c>
      <c r="L229" s="29"/>
      <c r="M229" s="134" t="s">
        <v>3</v>
      </c>
      <c r="N229" s="135" t="s">
        <v>41</v>
      </c>
      <c r="O229" s="136">
        <v>0.397</v>
      </c>
      <c r="P229" s="136">
        <f>O229*H229</f>
        <v>41.69294</v>
      </c>
      <c r="Q229" s="136">
        <v>0</v>
      </c>
      <c r="R229" s="136">
        <f>Q229*H229</f>
        <v>0</v>
      </c>
      <c r="S229" s="136">
        <v>0</v>
      </c>
      <c r="T229" s="137">
        <f>S229*H229</f>
        <v>0</v>
      </c>
      <c r="AR229" s="138" t="s">
        <v>162</v>
      </c>
      <c r="AT229" s="138" t="s">
        <v>133</v>
      </c>
      <c r="AU229" s="138" t="s">
        <v>79</v>
      </c>
      <c r="AY229" s="17" t="s">
        <v>130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77</v>
      </c>
      <c r="BK229" s="139">
        <f>ROUND(I229*H229,2)</f>
        <v>0</v>
      </c>
      <c r="BL229" s="17" t="s">
        <v>162</v>
      </c>
      <c r="BM229" s="138" t="s">
        <v>390</v>
      </c>
    </row>
    <row r="230" spans="2:47" s="1" customFormat="1" ht="12">
      <c r="B230" s="29"/>
      <c r="D230" s="140" t="s">
        <v>140</v>
      </c>
      <c r="F230" s="141" t="s">
        <v>391</v>
      </c>
      <c r="L230" s="29"/>
      <c r="M230" s="176"/>
      <c r="N230" s="177"/>
      <c r="O230" s="177"/>
      <c r="P230" s="177"/>
      <c r="Q230" s="177"/>
      <c r="R230" s="177"/>
      <c r="S230" s="177"/>
      <c r="T230" s="178"/>
      <c r="AT230" s="17" t="s">
        <v>140</v>
      </c>
      <c r="AU230" s="17" t="s">
        <v>79</v>
      </c>
    </row>
    <row r="231" spans="2:12" s="1" customFormat="1" ht="6.9" customHeight="1"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29"/>
    </row>
  </sheetData>
  <autoFilter ref="C91:K230"/>
  <mergeCells count="11">
    <mergeCell ref="E84:H84"/>
    <mergeCell ref="E7:H7"/>
    <mergeCell ref="E9:H9"/>
    <mergeCell ref="E11:H11"/>
    <mergeCell ref="E29:H29"/>
    <mergeCell ref="E50:H50"/>
    <mergeCell ref="L2:V2"/>
    <mergeCell ref="E52:H52"/>
    <mergeCell ref="E54:H54"/>
    <mergeCell ref="E80:H80"/>
    <mergeCell ref="E82:H82"/>
  </mergeCells>
  <hyperlinks>
    <hyperlink ref="F96" r:id="rId1" display="https://podminky.urs.cz/item/CS_URS_2023_01/113107345"/>
    <hyperlink ref="F99" r:id="rId2" display="https://podminky.urs.cz/item/CS_URS_2023_01/121151203"/>
    <hyperlink ref="F102" r:id="rId3" display="https://podminky.urs.cz/item/CS_URS_2023_01/162351103"/>
    <hyperlink ref="F107" r:id="rId4" display="https://podminky.urs.cz/item/CS_URS_2023_01/162451106"/>
    <hyperlink ref="F110" r:id="rId5" display="https://podminky.urs.cz/item/CS_URS_2023_01/162751117"/>
    <hyperlink ref="F113" r:id="rId6" display="https://podminky.urs.cz/item/CS_URS_2023_01/162751119"/>
    <hyperlink ref="F116" r:id="rId7" display="https://podminky.urs.cz/item/CS_URS_2023_01/167151101"/>
    <hyperlink ref="F121" r:id="rId8" display="https://podminky.urs.cz/item/CS_URS_2023_01/171151112"/>
    <hyperlink ref="F126" r:id="rId9" display="https://podminky.urs.cz/item/CS_URS_2023_01/171251201"/>
    <hyperlink ref="F131" r:id="rId10" display="https://podminky.urs.cz/item/CS_URS_2023_01/181351003"/>
    <hyperlink ref="F133" r:id="rId11" display="https://podminky.urs.cz/item/CS_URS_2023_01/181152302"/>
    <hyperlink ref="F137" r:id="rId12" display="https://podminky.urs.cz/item/CS_URS_2023_01/451457777"/>
    <hyperlink ref="F144" r:id="rId13" display="https://podminky.urs.cz/item/CS_URS_2023_01/451459777"/>
    <hyperlink ref="F148" r:id="rId14" display="https://podminky.urs.cz/item/CS_URS_2023_01/564851111"/>
    <hyperlink ref="F151" r:id="rId15" display="https://podminky.urs.cz/item/CS_URS_2023_01/564861111"/>
    <hyperlink ref="F154" r:id="rId16" display="https://podminky.urs.cz/item/CS_URS_2023_01/591411111"/>
    <hyperlink ref="F161" r:id="rId17" display="https://podminky.urs.cz/item/CS_URS_2023_01/594111113"/>
    <hyperlink ref="F167" r:id="rId18" display="https://podminky.urs.cz/item/CS_URS_2023_01/596211110"/>
    <hyperlink ref="F175" r:id="rId19" display="https://podminky.urs.cz/item/CS_URS_2023_01/596212210"/>
    <hyperlink ref="F183" r:id="rId20" display="https://podminky.urs.cz/item/CS_URS_2023_01/596841220"/>
    <hyperlink ref="F200" r:id="rId21" display="https://podminky.urs.cz/item/CS_URS_2023_01/916241113"/>
    <hyperlink ref="F207" r:id="rId22" display="https://podminky.urs.cz/item/CS_URS_2023_01/916241213"/>
    <hyperlink ref="F213" r:id="rId23" display="https://podminky.urs.cz/item/CS_URS_2023_01/997221551"/>
    <hyperlink ref="F218" r:id="rId24" display="https://podminky.urs.cz/item/CS_URS_2023_01/997221559"/>
    <hyperlink ref="F221" r:id="rId25" display="https://podminky.urs.cz/item/CS_URS_2023_01/997221561"/>
    <hyperlink ref="F224" r:id="rId26" display="https://podminky.urs.cz/item/CS_URS_2023_01/997221569"/>
    <hyperlink ref="F227" r:id="rId27" display="https://podminky.urs.cz/item/CS_URS_2023_01/997221611"/>
    <hyperlink ref="F230" r:id="rId28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8"/>
  <sheetViews>
    <sheetView showGridLines="0" workbookViewId="0" topLeftCell="A83">
      <selection activeCell="I96" sqref="I96:I26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90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104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392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ROUND(J93,2)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ROUND((SUM(BE93:BE267)),2)</f>
        <v>0</v>
      </c>
      <c r="I35" s="90">
        <v>0.21</v>
      </c>
      <c r="J35" s="80">
        <f>ROUND(((SUM(BE93:BE267))*I35),2)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ROUND((SUM(BF93:BF267)),2)</f>
        <v>0</v>
      </c>
      <c r="I36" s="90">
        <v>0.15</v>
      </c>
      <c r="J36" s="80">
        <f>ROUND(((SUM(BF93:BF267))*I36),2)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ROUND((SUM(BG93:BG267)),2)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ROUND((SUM(BH93:BH267)),2)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ROUND((SUM(BI93:BI267)),2)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104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2 - Chodník, úsek 200,00-432,72 M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J93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149</v>
      </c>
      <c r="E64" s="102"/>
      <c r="F64" s="102"/>
      <c r="G64" s="102"/>
      <c r="H64" s="102"/>
      <c r="I64" s="102"/>
      <c r="J64" s="103">
        <f>J94</f>
        <v>0</v>
      </c>
      <c r="L64" s="100"/>
    </row>
    <row r="65" spans="2:12" s="9" customFormat="1" ht="19.95" customHeight="1">
      <c r="B65" s="104"/>
      <c r="D65" s="105" t="s">
        <v>150</v>
      </c>
      <c r="E65" s="106"/>
      <c r="F65" s="106"/>
      <c r="G65" s="106"/>
      <c r="H65" s="106"/>
      <c r="I65" s="106"/>
      <c r="J65" s="107">
        <f>J95</f>
        <v>0</v>
      </c>
      <c r="L65" s="104"/>
    </row>
    <row r="66" spans="2:12" s="9" customFormat="1" ht="19.95" customHeight="1">
      <c r="B66" s="104"/>
      <c r="D66" s="105" t="s">
        <v>393</v>
      </c>
      <c r="E66" s="106"/>
      <c r="F66" s="106"/>
      <c r="G66" s="106"/>
      <c r="H66" s="106"/>
      <c r="I66" s="106"/>
      <c r="J66" s="107">
        <f>J173</f>
        <v>0</v>
      </c>
      <c r="L66" s="104"/>
    </row>
    <row r="67" spans="2:12" s="9" customFormat="1" ht="19.95" customHeight="1">
      <c r="B67" s="104"/>
      <c r="D67" s="105" t="s">
        <v>394</v>
      </c>
      <c r="E67" s="106"/>
      <c r="F67" s="106"/>
      <c r="G67" s="106"/>
      <c r="H67" s="106"/>
      <c r="I67" s="106"/>
      <c r="J67" s="107">
        <f>J189</f>
        <v>0</v>
      </c>
      <c r="L67" s="104"/>
    </row>
    <row r="68" spans="2:12" s="9" customFormat="1" ht="19.95" customHeight="1">
      <c r="B68" s="104"/>
      <c r="D68" s="105" t="s">
        <v>152</v>
      </c>
      <c r="E68" s="106"/>
      <c r="F68" s="106"/>
      <c r="G68" s="106"/>
      <c r="H68" s="106"/>
      <c r="I68" s="106"/>
      <c r="J68" s="107">
        <f>J196</f>
        <v>0</v>
      </c>
      <c r="L68" s="104"/>
    </row>
    <row r="69" spans="2:12" s="9" customFormat="1" ht="19.95" customHeight="1">
      <c r="B69" s="104"/>
      <c r="D69" s="105" t="s">
        <v>153</v>
      </c>
      <c r="E69" s="106"/>
      <c r="F69" s="106"/>
      <c r="G69" s="106"/>
      <c r="H69" s="106"/>
      <c r="I69" s="106"/>
      <c r="J69" s="107">
        <f>J233</f>
        <v>0</v>
      </c>
      <c r="L69" s="104"/>
    </row>
    <row r="70" spans="2:12" s="9" customFormat="1" ht="19.95" customHeight="1">
      <c r="B70" s="104"/>
      <c r="D70" s="105" t="s">
        <v>154</v>
      </c>
      <c r="E70" s="106"/>
      <c r="F70" s="106"/>
      <c r="G70" s="106"/>
      <c r="H70" s="106"/>
      <c r="I70" s="106"/>
      <c r="J70" s="107">
        <f>J254</f>
        <v>0</v>
      </c>
      <c r="L70" s="104"/>
    </row>
    <row r="71" spans="2:12" s="9" customFormat="1" ht="19.95" customHeight="1">
      <c r="B71" s="104"/>
      <c r="D71" s="105" t="s">
        <v>155</v>
      </c>
      <c r="E71" s="106"/>
      <c r="F71" s="106"/>
      <c r="G71" s="106"/>
      <c r="H71" s="106"/>
      <c r="I71" s="106"/>
      <c r="J71" s="107">
        <f>J265</f>
        <v>0</v>
      </c>
      <c r="L71" s="104"/>
    </row>
    <row r="72" spans="2:12" s="1" customFormat="1" ht="21.75" customHeight="1">
      <c r="B72" s="29"/>
      <c r="L72" s="29"/>
    </row>
    <row r="73" spans="2:12" s="1" customFormat="1" ht="6.9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29"/>
    </row>
    <row r="77" spans="2:12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9"/>
    </row>
    <row r="78" spans="2:12" s="1" customFormat="1" ht="24.9" customHeight="1">
      <c r="B78" s="29"/>
      <c r="C78" s="21" t="s">
        <v>114</v>
      </c>
      <c r="L78" s="29"/>
    </row>
    <row r="79" spans="2:12" s="1" customFormat="1" ht="6.9" customHeight="1">
      <c r="B79" s="29"/>
      <c r="L79" s="29"/>
    </row>
    <row r="80" spans="2:12" s="1" customFormat="1" ht="12" customHeight="1">
      <c r="B80" s="29"/>
      <c r="C80" s="26" t="s">
        <v>15</v>
      </c>
      <c r="L80" s="29"/>
    </row>
    <row r="81" spans="2:12" s="1" customFormat="1" ht="16.5" customHeight="1">
      <c r="B81" s="29"/>
      <c r="E81" s="298" t="str">
        <f>E7</f>
        <v>Chodník - Dr. Milady Horákové, Šluknov - II.etapa</v>
      </c>
      <c r="F81" s="300"/>
      <c r="G81" s="300"/>
      <c r="H81" s="300"/>
      <c r="L81" s="29"/>
    </row>
    <row r="82" spans="2:12" ht="12" customHeight="1">
      <c r="B82" s="20"/>
      <c r="C82" s="26" t="s">
        <v>103</v>
      </c>
      <c r="L82" s="20"/>
    </row>
    <row r="83" spans="2:12" s="1" customFormat="1" ht="16.5" customHeight="1">
      <c r="B83" s="29"/>
      <c r="E83" s="298" t="s">
        <v>104</v>
      </c>
      <c r="F83" s="299"/>
      <c r="G83" s="299"/>
      <c r="H83" s="299"/>
      <c r="L83" s="29"/>
    </row>
    <row r="84" spans="2:12" s="1" customFormat="1" ht="12" customHeight="1">
      <c r="B84" s="29"/>
      <c r="C84" s="26" t="s">
        <v>105</v>
      </c>
      <c r="L84" s="29"/>
    </row>
    <row r="85" spans="2:12" s="1" customFormat="1" ht="16.5" customHeight="1">
      <c r="B85" s="29"/>
      <c r="E85" s="286" t="str">
        <f>E11</f>
        <v>SO 2 - Chodník, úsek 200,00-432,72 M</v>
      </c>
      <c r="F85" s="299"/>
      <c r="G85" s="299"/>
      <c r="H85" s="299"/>
      <c r="L85" s="29"/>
    </row>
    <row r="86" spans="2:12" s="1" customFormat="1" ht="6.9" customHeight="1">
      <c r="B86" s="29"/>
      <c r="L86" s="29"/>
    </row>
    <row r="87" spans="2:12" s="1" customFormat="1" ht="12" customHeight="1">
      <c r="B87" s="29"/>
      <c r="C87" s="26" t="s">
        <v>19</v>
      </c>
      <c r="F87" s="24" t="str">
        <f>F14</f>
        <v>k.ú. Šluknov</v>
      </c>
      <c r="I87" s="26" t="s">
        <v>21</v>
      </c>
      <c r="J87" s="46" t="str">
        <f>IF(J14="","",J14)</f>
        <v>13. 3. 2023</v>
      </c>
      <c r="L87" s="29"/>
    </row>
    <row r="88" spans="2:12" s="1" customFormat="1" ht="6.9" customHeight="1">
      <c r="B88" s="29"/>
      <c r="L88" s="29"/>
    </row>
    <row r="89" spans="2:12" s="1" customFormat="1" ht="15.15" customHeight="1">
      <c r="B89" s="29"/>
      <c r="C89" s="26" t="s">
        <v>23</v>
      </c>
      <c r="F89" s="24" t="str">
        <f>E17</f>
        <v>Město Šluknov</v>
      </c>
      <c r="I89" s="26" t="s">
        <v>29</v>
      </c>
      <c r="J89" s="27" t="str">
        <f>E23</f>
        <v>ProProjekt, s.r.o.</v>
      </c>
      <c r="L89" s="29"/>
    </row>
    <row r="90" spans="2:12" s="1" customFormat="1" ht="15.15" customHeight="1">
      <c r="B90" s="29"/>
      <c r="C90" s="26" t="s">
        <v>27</v>
      </c>
      <c r="F90" s="24" t="str">
        <f>IF(E20="","",E20)</f>
        <v>Bude vybrán</v>
      </c>
      <c r="I90" s="26" t="s">
        <v>32</v>
      </c>
      <c r="J90" s="27" t="str">
        <f>E26</f>
        <v>Martin Rousek</v>
      </c>
      <c r="L90" s="29"/>
    </row>
    <row r="91" spans="2:12" s="1" customFormat="1" ht="10.35" customHeight="1">
      <c r="B91" s="29"/>
      <c r="L91" s="29"/>
    </row>
    <row r="92" spans="2:20" s="10" customFormat="1" ht="29.25" customHeight="1">
      <c r="B92" s="108"/>
      <c r="C92" s="109" t="s">
        <v>115</v>
      </c>
      <c r="D92" s="110" t="s">
        <v>55</v>
      </c>
      <c r="E92" s="110" t="s">
        <v>51</v>
      </c>
      <c r="F92" s="110" t="s">
        <v>52</v>
      </c>
      <c r="G92" s="110" t="s">
        <v>116</v>
      </c>
      <c r="H92" s="110" t="s">
        <v>117</v>
      </c>
      <c r="I92" s="110" t="s">
        <v>118</v>
      </c>
      <c r="J92" s="110" t="s">
        <v>109</v>
      </c>
      <c r="K92" s="111" t="s">
        <v>119</v>
      </c>
      <c r="L92" s="108"/>
      <c r="M92" s="53" t="s">
        <v>3</v>
      </c>
      <c r="N92" s="54" t="s">
        <v>40</v>
      </c>
      <c r="O92" s="54" t="s">
        <v>120</v>
      </c>
      <c r="P92" s="54" t="s">
        <v>121</v>
      </c>
      <c r="Q92" s="54" t="s">
        <v>122</v>
      </c>
      <c r="R92" s="54" t="s">
        <v>123</v>
      </c>
      <c r="S92" s="54" t="s">
        <v>124</v>
      </c>
      <c r="T92" s="55" t="s">
        <v>125</v>
      </c>
    </row>
    <row r="93" spans="2:63" s="1" customFormat="1" ht="22.8" customHeight="1">
      <c r="B93" s="29"/>
      <c r="C93" s="58" t="s">
        <v>126</v>
      </c>
      <c r="J93" s="112">
        <f>BK93</f>
        <v>0</v>
      </c>
      <c r="L93" s="29"/>
      <c r="M93" s="56"/>
      <c r="N93" s="47"/>
      <c r="O93" s="47"/>
      <c r="P93" s="113">
        <f>P94</f>
        <v>933.8000790000001</v>
      </c>
      <c r="Q93" s="47"/>
      <c r="R93" s="113">
        <f>R94</f>
        <v>133.087334</v>
      </c>
      <c r="S93" s="47"/>
      <c r="T93" s="114">
        <f>T94</f>
        <v>0</v>
      </c>
      <c r="AT93" s="17" t="s">
        <v>69</v>
      </c>
      <c r="AU93" s="17" t="s">
        <v>110</v>
      </c>
      <c r="BK93" s="115">
        <f>BK94</f>
        <v>0</v>
      </c>
    </row>
    <row r="94" spans="2:63" s="11" customFormat="1" ht="25.95" customHeight="1">
      <c r="B94" s="116"/>
      <c r="D94" s="117" t="s">
        <v>69</v>
      </c>
      <c r="E94" s="118" t="s">
        <v>156</v>
      </c>
      <c r="F94" s="118" t="s">
        <v>157</v>
      </c>
      <c r="J94" s="119">
        <f>BK94</f>
        <v>0</v>
      </c>
      <c r="L94" s="116"/>
      <c r="M94" s="120"/>
      <c r="P94" s="121">
        <f>P95+P173+P189+P196+P233+P254+P265</f>
        <v>933.8000790000001</v>
      </c>
      <c r="R94" s="121">
        <f>R95+R173+R189+R196+R233+R254+R265</f>
        <v>133.087334</v>
      </c>
      <c r="T94" s="122">
        <f>T95+T173+T189+T196+T233+T254+T265</f>
        <v>0</v>
      </c>
      <c r="AR94" s="117" t="s">
        <v>77</v>
      </c>
      <c r="AT94" s="123" t="s">
        <v>69</v>
      </c>
      <c r="AU94" s="123" t="s">
        <v>70</v>
      </c>
      <c r="AY94" s="117" t="s">
        <v>130</v>
      </c>
      <c r="BK94" s="124">
        <f>BK95+BK173+BK189+BK196+BK233+BK254+BK265</f>
        <v>0</v>
      </c>
    </row>
    <row r="95" spans="2:63" s="11" customFormat="1" ht="22.8" customHeight="1">
      <c r="B95" s="116"/>
      <c r="D95" s="117" t="s">
        <v>69</v>
      </c>
      <c r="E95" s="125" t="s">
        <v>77</v>
      </c>
      <c r="F95" s="125" t="s">
        <v>158</v>
      </c>
      <c r="J95" s="126">
        <f>BK95</f>
        <v>0</v>
      </c>
      <c r="L95" s="116"/>
      <c r="M95" s="120"/>
      <c r="P95" s="121">
        <f>SUM(P96:P172)</f>
        <v>649.9525590000001</v>
      </c>
      <c r="R95" s="121">
        <f>SUM(R96:R172)</f>
        <v>0.52107</v>
      </c>
      <c r="T95" s="122">
        <f>SUM(T96:T172)</f>
        <v>0</v>
      </c>
      <c r="AR95" s="117" t="s">
        <v>77</v>
      </c>
      <c r="AT95" s="123" t="s">
        <v>69</v>
      </c>
      <c r="AU95" s="123" t="s">
        <v>77</v>
      </c>
      <c r="AY95" s="117" t="s">
        <v>130</v>
      </c>
      <c r="BK95" s="124">
        <f>SUM(BK96:BK172)</f>
        <v>0</v>
      </c>
    </row>
    <row r="96" spans="2:65" s="1" customFormat="1" ht="24.15" customHeight="1">
      <c r="B96" s="127"/>
      <c r="C96" s="128" t="s">
        <v>77</v>
      </c>
      <c r="D96" s="128" t="s">
        <v>133</v>
      </c>
      <c r="E96" s="129" t="s">
        <v>395</v>
      </c>
      <c r="F96" s="130" t="s">
        <v>396</v>
      </c>
      <c r="G96" s="131" t="s">
        <v>146</v>
      </c>
      <c r="H96" s="132">
        <v>2</v>
      </c>
      <c r="I96" s="133"/>
      <c r="J96" s="133">
        <f>ROUND(I96*H96,2)</f>
        <v>0</v>
      </c>
      <c r="K96" s="130" t="s">
        <v>137</v>
      </c>
      <c r="L96" s="29"/>
      <c r="M96" s="134" t="s">
        <v>3</v>
      </c>
      <c r="N96" s="135" t="s">
        <v>41</v>
      </c>
      <c r="O96" s="136">
        <v>90.969</v>
      </c>
      <c r="P96" s="136">
        <f>O96*H96</f>
        <v>181.938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162</v>
      </c>
      <c r="AT96" s="138" t="s">
        <v>133</v>
      </c>
      <c r="AU96" s="138" t="s">
        <v>79</v>
      </c>
      <c r="AY96" s="17" t="s">
        <v>130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77</v>
      </c>
      <c r="BK96" s="139">
        <f>ROUND(I96*H96,2)</f>
        <v>0</v>
      </c>
      <c r="BL96" s="17" t="s">
        <v>162</v>
      </c>
      <c r="BM96" s="138" t="s">
        <v>397</v>
      </c>
    </row>
    <row r="97" spans="2:47" s="1" customFormat="1" ht="12">
      <c r="B97" s="29"/>
      <c r="D97" s="140" t="s">
        <v>140</v>
      </c>
      <c r="F97" s="141" t="s">
        <v>398</v>
      </c>
      <c r="L97" s="29"/>
      <c r="M97" s="142"/>
      <c r="T97" s="50"/>
      <c r="AT97" s="17" t="s">
        <v>140</v>
      </c>
      <c r="AU97" s="17" t="s">
        <v>79</v>
      </c>
    </row>
    <row r="98" spans="2:65" s="1" customFormat="1" ht="24.15" customHeight="1">
      <c r="B98" s="127"/>
      <c r="C98" s="128" t="s">
        <v>79</v>
      </c>
      <c r="D98" s="128" t="s">
        <v>133</v>
      </c>
      <c r="E98" s="129" t="s">
        <v>399</v>
      </c>
      <c r="F98" s="130" t="s">
        <v>400</v>
      </c>
      <c r="G98" s="131" t="s">
        <v>146</v>
      </c>
      <c r="H98" s="132">
        <v>1</v>
      </c>
      <c r="I98" s="133"/>
      <c r="J98" s="133">
        <f>ROUND(I98*H98,2)</f>
        <v>0</v>
      </c>
      <c r="K98" s="130" t="s">
        <v>137</v>
      </c>
      <c r="L98" s="29"/>
      <c r="M98" s="134" t="s">
        <v>3</v>
      </c>
      <c r="N98" s="135" t="s">
        <v>41</v>
      </c>
      <c r="O98" s="136">
        <v>102.602</v>
      </c>
      <c r="P98" s="136">
        <f>O98*H98</f>
        <v>102.602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162</v>
      </c>
      <c r="AT98" s="138" t="s">
        <v>133</v>
      </c>
      <c r="AU98" s="138" t="s">
        <v>79</v>
      </c>
      <c r="AY98" s="17" t="s">
        <v>130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77</v>
      </c>
      <c r="BK98" s="139">
        <f>ROUND(I98*H98,2)</f>
        <v>0</v>
      </c>
      <c r="BL98" s="17" t="s">
        <v>162</v>
      </c>
      <c r="BM98" s="138" t="s">
        <v>401</v>
      </c>
    </row>
    <row r="99" spans="2:47" s="1" customFormat="1" ht="12">
      <c r="B99" s="29"/>
      <c r="D99" s="140" t="s">
        <v>140</v>
      </c>
      <c r="F99" s="141" t="s">
        <v>402</v>
      </c>
      <c r="L99" s="29"/>
      <c r="M99" s="142"/>
      <c r="T99" s="50"/>
      <c r="AT99" s="17" t="s">
        <v>140</v>
      </c>
      <c r="AU99" s="17" t="s">
        <v>79</v>
      </c>
    </row>
    <row r="100" spans="2:65" s="1" customFormat="1" ht="21.75" customHeight="1">
      <c r="B100" s="127"/>
      <c r="C100" s="128" t="s">
        <v>172</v>
      </c>
      <c r="D100" s="128" t="s">
        <v>133</v>
      </c>
      <c r="E100" s="129" t="s">
        <v>403</v>
      </c>
      <c r="F100" s="130" t="s">
        <v>404</v>
      </c>
      <c r="G100" s="131" t="s">
        <v>146</v>
      </c>
      <c r="H100" s="132">
        <v>2</v>
      </c>
      <c r="I100" s="133"/>
      <c r="J100" s="133">
        <f>ROUND(I100*H100,2)</f>
        <v>0</v>
      </c>
      <c r="K100" s="130" t="s">
        <v>137</v>
      </c>
      <c r="L100" s="29"/>
      <c r="M100" s="134" t="s">
        <v>3</v>
      </c>
      <c r="N100" s="135" t="s">
        <v>41</v>
      </c>
      <c r="O100" s="136">
        <v>64.1</v>
      </c>
      <c r="P100" s="136">
        <f>O100*H100</f>
        <v>128.2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162</v>
      </c>
      <c r="AT100" s="138" t="s">
        <v>133</v>
      </c>
      <c r="AU100" s="138" t="s">
        <v>79</v>
      </c>
      <c r="AY100" s="17" t="s">
        <v>130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77</v>
      </c>
      <c r="BK100" s="139">
        <f>ROUND(I100*H100,2)</f>
        <v>0</v>
      </c>
      <c r="BL100" s="17" t="s">
        <v>162</v>
      </c>
      <c r="BM100" s="138" t="s">
        <v>405</v>
      </c>
    </row>
    <row r="101" spans="2:47" s="1" customFormat="1" ht="12">
      <c r="B101" s="29"/>
      <c r="D101" s="140" t="s">
        <v>140</v>
      </c>
      <c r="F101" s="141" t="s">
        <v>406</v>
      </c>
      <c r="L101" s="29"/>
      <c r="M101" s="142"/>
      <c r="T101" s="50"/>
      <c r="AT101" s="17" t="s">
        <v>140</v>
      </c>
      <c r="AU101" s="17" t="s">
        <v>79</v>
      </c>
    </row>
    <row r="102" spans="2:65" s="1" customFormat="1" ht="21.75" customHeight="1">
      <c r="B102" s="127"/>
      <c r="C102" s="128" t="s">
        <v>162</v>
      </c>
      <c r="D102" s="128" t="s">
        <v>133</v>
      </c>
      <c r="E102" s="129" t="s">
        <v>407</v>
      </c>
      <c r="F102" s="130" t="s">
        <v>408</v>
      </c>
      <c r="G102" s="131" t="s">
        <v>146</v>
      </c>
      <c r="H102" s="132">
        <v>1</v>
      </c>
      <c r="I102" s="133"/>
      <c r="J102" s="133">
        <f>ROUND(I102*H102,2)</f>
        <v>0</v>
      </c>
      <c r="K102" s="130" t="s">
        <v>137</v>
      </c>
      <c r="L102" s="29"/>
      <c r="M102" s="134" t="s">
        <v>3</v>
      </c>
      <c r="N102" s="135" t="s">
        <v>41</v>
      </c>
      <c r="O102" s="136">
        <v>67.081</v>
      </c>
      <c r="P102" s="136">
        <f>O102*H102</f>
        <v>67.081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162</v>
      </c>
      <c r="AT102" s="138" t="s">
        <v>133</v>
      </c>
      <c r="AU102" s="138" t="s">
        <v>79</v>
      </c>
      <c r="AY102" s="17" t="s">
        <v>130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7" t="s">
        <v>77</v>
      </c>
      <c r="BK102" s="139">
        <f>ROUND(I102*H102,2)</f>
        <v>0</v>
      </c>
      <c r="BL102" s="17" t="s">
        <v>162</v>
      </c>
      <c r="BM102" s="138" t="s">
        <v>409</v>
      </c>
    </row>
    <row r="103" spans="2:47" s="1" customFormat="1" ht="12">
      <c r="B103" s="29"/>
      <c r="D103" s="140" t="s">
        <v>140</v>
      </c>
      <c r="F103" s="141" t="s">
        <v>410</v>
      </c>
      <c r="L103" s="29"/>
      <c r="M103" s="142"/>
      <c r="T103" s="50"/>
      <c r="AT103" s="17" t="s">
        <v>140</v>
      </c>
      <c r="AU103" s="17" t="s">
        <v>79</v>
      </c>
    </row>
    <row r="104" spans="2:65" s="1" customFormat="1" ht="16.5" customHeight="1">
      <c r="B104" s="127"/>
      <c r="C104" s="128" t="s">
        <v>129</v>
      </c>
      <c r="D104" s="128" t="s">
        <v>133</v>
      </c>
      <c r="E104" s="129" t="s">
        <v>411</v>
      </c>
      <c r="F104" s="130" t="s">
        <v>412</v>
      </c>
      <c r="G104" s="131" t="s">
        <v>161</v>
      </c>
      <c r="H104" s="132">
        <v>292.65</v>
      </c>
      <c r="I104" s="133"/>
      <c r="J104" s="133">
        <f>ROUND(I104*H104,2)</f>
        <v>0</v>
      </c>
      <c r="K104" s="130" t="s">
        <v>137</v>
      </c>
      <c r="L104" s="29"/>
      <c r="M104" s="134" t="s">
        <v>3</v>
      </c>
      <c r="N104" s="135" t="s">
        <v>41</v>
      </c>
      <c r="O104" s="136">
        <v>0.076</v>
      </c>
      <c r="P104" s="136">
        <f>O104*H104</f>
        <v>22.2414</v>
      </c>
      <c r="Q104" s="136">
        <v>0</v>
      </c>
      <c r="R104" s="136">
        <f>Q104*H104</f>
        <v>0</v>
      </c>
      <c r="S104" s="136">
        <v>0</v>
      </c>
      <c r="T104" s="137">
        <f>S104*H104</f>
        <v>0</v>
      </c>
      <c r="AR104" s="138" t="s">
        <v>162</v>
      </c>
      <c r="AT104" s="138" t="s">
        <v>133</v>
      </c>
      <c r="AU104" s="138" t="s">
        <v>79</v>
      </c>
      <c r="AY104" s="17" t="s">
        <v>130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77</v>
      </c>
      <c r="BK104" s="139">
        <f>ROUND(I104*H104,2)</f>
        <v>0</v>
      </c>
      <c r="BL104" s="17" t="s">
        <v>162</v>
      </c>
      <c r="BM104" s="138" t="s">
        <v>413</v>
      </c>
    </row>
    <row r="105" spans="2:47" s="1" customFormat="1" ht="12">
      <c r="B105" s="29"/>
      <c r="D105" s="140" t="s">
        <v>140</v>
      </c>
      <c r="F105" s="141" t="s">
        <v>414</v>
      </c>
      <c r="L105" s="29"/>
      <c r="M105" s="142"/>
      <c r="T105" s="50"/>
      <c r="AT105" s="17" t="s">
        <v>140</v>
      </c>
      <c r="AU105" s="17" t="s">
        <v>79</v>
      </c>
    </row>
    <row r="106" spans="2:51" s="12" customFormat="1" ht="12">
      <c r="B106" s="147"/>
      <c r="D106" s="148" t="s">
        <v>165</v>
      </c>
      <c r="E106" s="149" t="s">
        <v>3</v>
      </c>
      <c r="F106" s="150" t="s">
        <v>415</v>
      </c>
      <c r="H106" s="151">
        <v>292.65</v>
      </c>
      <c r="L106" s="147"/>
      <c r="M106" s="152"/>
      <c r="T106" s="153"/>
      <c r="AT106" s="149" t="s">
        <v>165</v>
      </c>
      <c r="AU106" s="149" t="s">
        <v>79</v>
      </c>
      <c r="AV106" s="12" t="s">
        <v>79</v>
      </c>
      <c r="AW106" s="12" t="s">
        <v>31</v>
      </c>
      <c r="AX106" s="12" t="s">
        <v>77</v>
      </c>
      <c r="AY106" s="149" t="s">
        <v>130</v>
      </c>
    </row>
    <row r="107" spans="2:65" s="1" customFormat="1" ht="24.15" customHeight="1">
      <c r="B107" s="127"/>
      <c r="C107" s="128" t="s">
        <v>191</v>
      </c>
      <c r="D107" s="128" t="s">
        <v>133</v>
      </c>
      <c r="E107" s="129" t="s">
        <v>416</v>
      </c>
      <c r="F107" s="130" t="s">
        <v>417</v>
      </c>
      <c r="G107" s="131" t="s">
        <v>175</v>
      </c>
      <c r="H107" s="132">
        <v>13.23</v>
      </c>
      <c r="I107" s="133"/>
      <c r="J107" s="133">
        <f>ROUND(I107*H107,2)</f>
        <v>0</v>
      </c>
      <c r="K107" s="130" t="s">
        <v>137</v>
      </c>
      <c r="L107" s="29"/>
      <c r="M107" s="134" t="s">
        <v>3</v>
      </c>
      <c r="N107" s="135" t="s">
        <v>41</v>
      </c>
      <c r="O107" s="136">
        <v>1.72</v>
      </c>
      <c r="P107" s="136">
        <f>O107*H107</f>
        <v>22.7556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162</v>
      </c>
      <c r="AT107" s="138" t="s">
        <v>133</v>
      </c>
      <c r="AU107" s="138" t="s">
        <v>79</v>
      </c>
      <c r="AY107" s="17" t="s">
        <v>130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77</v>
      </c>
      <c r="BK107" s="139">
        <f>ROUND(I107*H107,2)</f>
        <v>0</v>
      </c>
      <c r="BL107" s="17" t="s">
        <v>162</v>
      </c>
      <c r="BM107" s="138" t="s">
        <v>418</v>
      </c>
    </row>
    <row r="108" spans="2:47" s="1" customFormat="1" ht="12">
      <c r="B108" s="29"/>
      <c r="D108" s="140" t="s">
        <v>140</v>
      </c>
      <c r="F108" s="141" t="s">
        <v>419</v>
      </c>
      <c r="L108" s="29"/>
      <c r="M108" s="142"/>
      <c r="T108" s="50"/>
      <c r="AT108" s="17" t="s">
        <v>140</v>
      </c>
      <c r="AU108" s="17" t="s">
        <v>79</v>
      </c>
    </row>
    <row r="109" spans="2:51" s="12" customFormat="1" ht="12">
      <c r="B109" s="147"/>
      <c r="D109" s="148" t="s">
        <v>165</v>
      </c>
      <c r="E109" s="149" t="s">
        <v>3</v>
      </c>
      <c r="F109" s="150" t="s">
        <v>420</v>
      </c>
      <c r="H109" s="151">
        <v>5.67</v>
      </c>
      <c r="L109" s="147"/>
      <c r="M109" s="152"/>
      <c r="T109" s="153"/>
      <c r="AT109" s="149" t="s">
        <v>165</v>
      </c>
      <c r="AU109" s="149" t="s">
        <v>79</v>
      </c>
      <c r="AV109" s="12" t="s">
        <v>79</v>
      </c>
      <c r="AW109" s="12" t="s">
        <v>31</v>
      </c>
      <c r="AX109" s="12" t="s">
        <v>70</v>
      </c>
      <c r="AY109" s="149" t="s">
        <v>130</v>
      </c>
    </row>
    <row r="110" spans="2:51" s="12" customFormat="1" ht="12">
      <c r="B110" s="147"/>
      <c r="D110" s="148" t="s">
        <v>165</v>
      </c>
      <c r="E110" s="149" t="s">
        <v>3</v>
      </c>
      <c r="F110" s="150" t="s">
        <v>421</v>
      </c>
      <c r="H110" s="151">
        <v>7.56</v>
      </c>
      <c r="L110" s="147"/>
      <c r="M110" s="152"/>
      <c r="T110" s="153"/>
      <c r="AT110" s="149" t="s">
        <v>165</v>
      </c>
      <c r="AU110" s="149" t="s">
        <v>79</v>
      </c>
      <c r="AV110" s="12" t="s">
        <v>79</v>
      </c>
      <c r="AW110" s="12" t="s">
        <v>31</v>
      </c>
      <c r="AX110" s="12" t="s">
        <v>70</v>
      </c>
      <c r="AY110" s="149" t="s">
        <v>130</v>
      </c>
    </row>
    <row r="111" spans="2:51" s="13" customFormat="1" ht="12">
      <c r="B111" s="154"/>
      <c r="D111" s="148" t="s">
        <v>165</v>
      </c>
      <c r="E111" s="155" t="s">
        <v>3</v>
      </c>
      <c r="F111" s="156" t="s">
        <v>180</v>
      </c>
      <c r="H111" s="157">
        <v>13.23</v>
      </c>
      <c r="L111" s="154"/>
      <c r="M111" s="158"/>
      <c r="T111" s="159"/>
      <c r="AT111" s="155" t="s">
        <v>165</v>
      </c>
      <c r="AU111" s="155" t="s">
        <v>79</v>
      </c>
      <c r="AV111" s="13" t="s">
        <v>162</v>
      </c>
      <c r="AW111" s="13" t="s">
        <v>31</v>
      </c>
      <c r="AX111" s="13" t="s">
        <v>77</v>
      </c>
      <c r="AY111" s="155" t="s">
        <v>130</v>
      </c>
    </row>
    <row r="112" spans="2:65" s="1" customFormat="1" ht="24.15" customHeight="1">
      <c r="B112" s="127"/>
      <c r="C112" s="128" t="s">
        <v>197</v>
      </c>
      <c r="D112" s="128" t="s">
        <v>133</v>
      </c>
      <c r="E112" s="129" t="s">
        <v>422</v>
      </c>
      <c r="F112" s="130" t="s">
        <v>423</v>
      </c>
      <c r="G112" s="131" t="s">
        <v>146</v>
      </c>
      <c r="H112" s="132">
        <v>3</v>
      </c>
      <c r="I112" s="133"/>
      <c r="J112" s="133">
        <f>ROUND(I112*H112,2)</f>
        <v>0</v>
      </c>
      <c r="K112" s="130" t="s">
        <v>137</v>
      </c>
      <c r="L112" s="29"/>
      <c r="M112" s="134" t="s">
        <v>3</v>
      </c>
      <c r="N112" s="135" t="s">
        <v>41</v>
      </c>
      <c r="O112" s="136">
        <v>1.632</v>
      </c>
      <c r="P112" s="136">
        <f>O112*H112</f>
        <v>4.896</v>
      </c>
      <c r="Q112" s="136">
        <v>0</v>
      </c>
      <c r="R112" s="136">
        <f>Q112*H112</f>
        <v>0</v>
      </c>
      <c r="S112" s="136">
        <v>0</v>
      </c>
      <c r="T112" s="137">
        <f>S112*H112</f>
        <v>0</v>
      </c>
      <c r="AR112" s="138" t="s">
        <v>162</v>
      </c>
      <c r="AT112" s="138" t="s">
        <v>133</v>
      </c>
      <c r="AU112" s="138" t="s">
        <v>79</v>
      </c>
      <c r="AY112" s="17" t="s">
        <v>130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77</v>
      </c>
      <c r="BK112" s="139">
        <f>ROUND(I112*H112,2)</f>
        <v>0</v>
      </c>
      <c r="BL112" s="17" t="s">
        <v>162</v>
      </c>
      <c r="BM112" s="138" t="s">
        <v>424</v>
      </c>
    </row>
    <row r="113" spans="2:47" s="1" customFormat="1" ht="12">
      <c r="B113" s="29"/>
      <c r="D113" s="140" t="s">
        <v>140</v>
      </c>
      <c r="F113" s="141" t="s">
        <v>425</v>
      </c>
      <c r="L113" s="29"/>
      <c r="M113" s="142"/>
      <c r="T113" s="50"/>
      <c r="AT113" s="17" t="s">
        <v>140</v>
      </c>
      <c r="AU113" s="17" t="s">
        <v>79</v>
      </c>
    </row>
    <row r="114" spans="2:65" s="1" customFormat="1" ht="24.15" customHeight="1">
      <c r="B114" s="127"/>
      <c r="C114" s="128" t="s">
        <v>203</v>
      </c>
      <c r="D114" s="128" t="s">
        <v>133</v>
      </c>
      <c r="E114" s="129" t="s">
        <v>426</v>
      </c>
      <c r="F114" s="130" t="s">
        <v>427</v>
      </c>
      <c r="G114" s="131" t="s">
        <v>146</v>
      </c>
      <c r="H114" s="132">
        <v>3</v>
      </c>
      <c r="I114" s="133"/>
      <c r="J114" s="133">
        <f>ROUND(I114*H114,2)</f>
        <v>0</v>
      </c>
      <c r="K114" s="130" t="s">
        <v>137</v>
      </c>
      <c r="L114" s="29"/>
      <c r="M114" s="134" t="s">
        <v>3</v>
      </c>
      <c r="N114" s="135" t="s">
        <v>41</v>
      </c>
      <c r="O114" s="136">
        <v>6.048</v>
      </c>
      <c r="P114" s="136">
        <f>O114*H114</f>
        <v>18.144</v>
      </c>
      <c r="Q114" s="136">
        <v>0</v>
      </c>
      <c r="R114" s="136">
        <f>Q114*H114</f>
        <v>0</v>
      </c>
      <c r="S114" s="136">
        <v>0</v>
      </c>
      <c r="T114" s="137">
        <f>S114*H114</f>
        <v>0</v>
      </c>
      <c r="AR114" s="138" t="s">
        <v>162</v>
      </c>
      <c r="AT114" s="138" t="s">
        <v>133</v>
      </c>
      <c r="AU114" s="138" t="s">
        <v>79</v>
      </c>
      <c r="AY114" s="17" t="s">
        <v>130</v>
      </c>
      <c r="BE114" s="139">
        <f>IF(N114="základní",J114,0)</f>
        <v>0</v>
      </c>
      <c r="BF114" s="139">
        <f>IF(N114="snížená",J114,0)</f>
        <v>0</v>
      </c>
      <c r="BG114" s="139">
        <f>IF(N114="zákl. přenesená",J114,0)</f>
        <v>0</v>
      </c>
      <c r="BH114" s="139">
        <f>IF(N114="sníž. přenesená",J114,0)</f>
        <v>0</v>
      </c>
      <c r="BI114" s="139">
        <f>IF(N114="nulová",J114,0)</f>
        <v>0</v>
      </c>
      <c r="BJ114" s="17" t="s">
        <v>77</v>
      </c>
      <c r="BK114" s="139">
        <f>ROUND(I114*H114,2)</f>
        <v>0</v>
      </c>
      <c r="BL114" s="17" t="s">
        <v>162</v>
      </c>
      <c r="BM114" s="138" t="s">
        <v>428</v>
      </c>
    </row>
    <row r="115" spans="2:47" s="1" customFormat="1" ht="12">
      <c r="B115" s="29"/>
      <c r="D115" s="140" t="s">
        <v>140</v>
      </c>
      <c r="F115" s="141" t="s">
        <v>429</v>
      </c>
      <c r="L115" s="29"/>
      <c r="M115" s="142"/>
      <c r="T115" s="50"/>
      <c r="AT115" s="17" t="s">
        <v>140</v>
      </c>
      <c r="AU115" s="17" t="s">
        <v>79</v>
      </c>
    </row>
    <row r="116" spans="2:65" s="1" customFormat="1" ht="24.15" customHeight="1">
      <c r="B116" s="127"/>
      <c r="C116" s="128" t="s">
        <v>209</v>
      </c>
      <c r="D116" s="128" t="s">
        <v>133</v>
      </c>
      <c r="E116" s="129" t="s">
        <v>430</v>
      </c>
      <c r="F116" s="130" t="s">
        <v>431</v>
      </c>
      <c r="G116" s="131" t="s">
        <v>146</v>
      </c>
      <c r="H116" s="132">
        <v>3</v>
      </c>
      <c r="I116" s="133"/>
      <c r="J116" s="133">
        <f>ROUND(I116*H116,2)</f>
        <v>0</v>
      </c>
      <c r="K116" s="130" t="s">
        <v>137</v>
      </c>
      <c r="L116" s="29"/>
      <c r="M116" s="134" t="s">
        <v>3</v>
      </c>
      <c r="N116" s="135" t="s">
        <v>41</v>
      </c>
      <c r="O116" s="136">
        <v>1.202</v>
      </c>
      <c r="P116" s="136">
        <f>O116*H116</f>
        <v>3.606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162</v>
      </c>
      <c r="AT116" s="138" t="s">
        <v>133</v>
      </c>
      <c r="AU116" s="138" t="s">
        <v>79</v>
      </c>
      <c r="AY116" s="17" t="s">
        <v>130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77</v>
      </c>
      <c r="BK116" s="139">
        <f>ROUND(I116*H116,2)</f>
        <v>0</v>
      </c>
      <c r="BL116" s="17" t="s">
        <v>162</v>
      </c>
      <c r="BM116" s="138" t="s">
        <v>432</v>
      </c>
    </row>
    <row r="117" spans="2:47" s="1" customFormat="1" ht="12">
      <c r="B117" s="29"/>
      <c r="D117" s="140" t="s">
        <v>140</v>
      </c>
      <c r="F117" s="141" t="s">
        <v>433</v>
      </c>
      <c r="L117" s="29"/>
      <c r="M117" s="142"/>
      <c r="T117" s="50"/>
      <c r="AT117" s="17" t="s">
        <v>140</v>
      </c>
      <c r="AU117" s="17" t="s">
        <v>79</v>
      </c>
    </row>
    <row r="118" spans="2:65" s="1" customFormat="1" ht="37.8" customHeight="1">
      <c r="B118" s="127"/>
      <c r="C118" s="128" t="s">
        <v>216</v>
      </c>
      <c r="D118" s="128" t="s">
        <v>133</v>
      </c>
      <c r="E118" s="129" t="s">
        <v>434</v>
      </c>
      <c r="F118" s="130" t="s">
        <v>435</v>
      </c>
      <c r="G118" s="131" t="s">
        <v>146</v>
      </c>
      <c r="H118" s="132">
        <v>3</v>
      </c>
      <c r="I118" s="133"/>
      <c r="J118" s="133">
        <f>ROUND(I118*H118,2)</f>
        <v>0</v>
      </c>
      <c r="K118" s="130" t="s">
        <v>137</v>
      </c>
      <c r="L118" s="29"/>
      <c r="M118" s="134" t="s">
        <v>3</v>
      </c>
      <c r="N118" s="135" t="s">
        <v>41</v>
      </c>
      <c r="O118" s="136">
        <v>0.017</v>
      </c>
      <c r="P118" s="136">
        <f>O118*H118</f>
        <v>0.051000000000000004</v>
      </c>
      <c r="Q118" s="136">
        <v>0</v>
      </c>
      <c r="R118" s="136">
        <f>Q118*H118</f>
        <v>0</v>
      </c>
      <c r="S118" s="136">
        <v>0</v>
      </c>
      <c r="T118" s="137">
        <f>S118*H118</f>
        <v>0</v>
      </c>
      <c r="AR118" s="138" t="s">
        <v>162</v>
      </c>
      <c r="AT118" s="138" t="s">
        <v>133</v>
      </c>
      <c r="AU118" s="138" t="s">
        <v>79</v>
      </c>
      <c r="AY118" s="17" t="s">
        <v>130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7" t="s">
        <v>77</v>
      </c>
      <c r="BK118" s="139">
        <f>ROUND(I118*H118,2)</f>
        <v>0</v>
      </c>
      <c r="BL118" s="17" t="s">
        <v>162</v>
      </c>
      <c r="BM118" s="138" t="s">
        <v>436</v>
      </c>
    </row>
    <row r="119" spans="2:47" s="1" customFormat="1" ht="12">
      <c r="B119" s="29"/>
      <c r="D119" s="140" t="s">
        <v>140</v>
      </c>
      <c r="F119" s="141" t="s">
        <v>437</v>
      </c>
      <c r="L119" s="29"/>
      <c r="M119" s="142"/>
      <c r="T119" s="50"/>
      <c r="AT119" s="17" t="s">
        <v>140</v>
      </c>
      <c r="AU119" s="17" t="s">
        <v>79</v>
      </c>
    </row>
    <row r="120" spans="2:65" s="1" customFormat="1" ht="33" customHeight="1">
      <c r="B120" s="127"/>
      <c r="C120" s="128" t="s">
        <v>222</v>
      </c>
      <c r="D120" s="128" t="s">
        <v>133</v>
      </c>
      <c r="E120" s="129" t="s">
        <v>438</v>
      </c>
      <c r="F120" s="130" t="s">
        <v>439</v>
      </c>
      <c r="G120" s="131" t="s">
        <v>146</v>
      </c>
      <c r="H120" s="132">
        <v>3</v>
      </c>
      <c r="I120" s="133"/>
      <c r="J120" s="133">
        <f>ROUND(I120*H120,2)</f>
        <v>0</v>
      </c>
      <c r="K120" s="130" t="s">
        <v>137</v>
      </c>
      <c r="L120" s="29"/>
      <c r="M120" s="134" t="s">
        <v>3</v>
      </c>
      <c r="N120" s="135" t="s">
        <v>41</v>
      </c>
      <c r="O120" s="136">
        <v>0.024</v>
      </c>
      <c r="P120" s="136">
        <f>O120*H120</f>
        <v>0.07200000000000001</v>
      </c>
      <c r="Q120" s="136">
        <v>0</v>
      </c>
      <c r="R120" s="136">
        <f>Q120*H120</f>
        <v>0</v>
      </c>
      <c r="S120" s="136">
        <v>0</v>
      </c>
      <c r="T120" s="137">
        <f>S120*H120</f>
        <v>0</v>
      </c>
      <c r="AR120" s="138" t="s">
        <v>162</v>
      </c>
      <c r="AT120" s="138" t="s">
        <v>133</v>
      </c>
      <c r="AU120" s="138" t="s">
        <v>79</v>
      </c>
      <c r="AY120" s="17" t="s">
        <v>130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7" t="s">
        <v>77</v>
      </c>
      <c r="BK120" s="139">
        <f>ROUND(I120*H120,2)</f>
        <v>0</v>
      </c>
      <c r="BL120" s="17" t="s">
        <v>162</v>
      </c>
      <c r="BM120" s="138" t="s">
        <v>440</v>
      </c>
    </row>
    <row r="121" spans="2:47" s="1" customFormat="1" ht="12">
      <c r="B121" s="29"/>
      <c r="D121" s="140" t="s">
        <v>140</v>
      </c>
      <c r="F121" s="141" t="s">
        <v>441</v>
      </c>
      <c r="L121" s="29"/>
      <c r="M121" s="142"/>
      <c r="T121" s="50"/>
      <c r="AT121" s="17" t="s">
        <v>140</v>
      </c>
      <c r="AU121" s="17" t="s">
        <v>79</v>
      </c>
    </row>
    <row r="122" spans="2:65" s="1" customFormat="1" ht="33" customHeight="1">
      <c r="B122" s="127"/>
      <c r="C122" s="128" t="s">
        <v>227</v>
      </c>
      <c r="D122" s="128" t="s">
        <v>133</v>
      </c>
      <c r="E122" s="129" t="s">
        <v>442</v>
      </c>
      <c r="F122" s="130" t="s">
        <v>443</v>
      </c>
      <c r="G122" s="131" t="s">
        <v>146</v>
      </c>
      <c r="H122" s="132">
        <v>3</v>
      </c>
      <c r="I122" s="133"/>
      <c r="J122" s="133">
        <f>ROUND(I122*H122,2)</f>
        <v>0</v>
      </c>
      <c r="K122" s="130" t="s">
        <v>137</v>
      </c>
      <c r="L122" s="29"/>
      <c r="M122" s="134" t="s">
        <v>3</v>
      </c>
      <c r="N122" s="135" t="s">
        <v>41</v>
      </c>
      <c r="O122" s="136">
        <v>0.008</v>
      </c>
      <c r="P122" s="136">
        <f>O122*H122</f>
        <v>0.024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162</v>
      </c>
      <c r="AT122" s="138" t="s">
        <v>133</v>
      </c>
      <c r="AU122" s="138" t="s">
        <v>79</v>
      </c>
      <c r="AY122" s="17" t="s">
        <v>130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77</v>
      </c>
      <c r="BK122" s="139">
        <f>ROUND(I122*H122,2)</f>
        <v>0</v>
      </c>
      <c r="BL122" s="17" t="s">
        <v>162</v>
      </c>
      <c r="BM122" s="138" t="s">
        <v>444</v>
      </c>
    </row>
    <row r="123" spans="2:47" s="1" customFormat="1" ht="12">
      <c r="B123" s="29"/>
      <c r="D123" s="140" t="s">
        <v>140</v>
      </c>
      <c r="F123" s="141" t="s">
        <v>445</v>
      </c>
      <c r="L123" s="29"/>
      <c r="M123" s="142"/>
      <c r="T123" s="50"/>
      <c r="AT123" s="17" t="s">
        <v>140</v>
      </c>
      <c r="AU123" s="17" t="s">
        <v>79</v>
      </c>
    </row>
    <row r="124" spans="2:65" s="1" customFormat="1" ht="37.8" customHeight="1">
      <c r="B124" s="127"/>
      <c r="C124" s="128" t="s">
        <v>234</v>
      </c>
      <c r="D124" s="128" t="s">
        <v>133</v>
      </c>
      <c r="E124" s="129" t="s">
        <v>173</v>
      </c>
      <c r="F124" s="130" t="s">
        <v>174</v>
      </c>
      <c r="G124" s="131" t="s">
        <v>175</v>
      </c>
      <c r="H124" s="132">
        <v>51.696</v>
      </c>
      <c r="I124" s="133"/>
      <c r="J124" s="133">
        <f>ROUND(I124*H124,2)</f>
        <v>0</v>
      </c>
      <c r="K124" s="130" t="s">
        <v>137</v>
      </c>
      <c r="L124" s="29"/>
      <c r="M124" s="134" t="s">
        <v>3</v>
      </c>
      <c r="N124" s="135" t="s">
        <v>41</v>
      </c>
      <c r="O124" s="136">
        <v>0.044</v>
      </c>
      <c r="P124" s="136">
        <f>O124*H124</f>
        <v>2.2746239999999998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162</v>
      </c>
      <c r="AT124" s="138" t="s">
        <v>133</v>
      </c>
      <c r="AU124" s="138" t="s">
        <v>79</v>
      </c>
      <c r="AY124" s="17" t="s">
        <v>130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77</v>
      </c>
      <c r="BK124" s="139">
        <f>ROUND(I124*H124,2)</f>
        <v>0</v>
      </c>
      <c r="BL124" s="17" t="s">
        <v>162</v>
      </c>
      <c r="BM124" s="138" t="s">
        <v>446</v>
      </c>
    </row>
    <row r="125" spans="2:47" s="1" customFormat="1" ht="12">
      <c r="B125" s="29"/>
      <c r="D125" s="140" t="s">
        <v>140</v>
      </c>
      <c r="F125" s="141" t="s">
        <v>177</v>
      </c>
      <c r="L125" s="29"/>
      <c r="M125" s="142"/>
      <c r="T125" s="50"/>
      <c r="AT125" s="17" t="s">
        <v>140</v>
      </c>
      <c r="AU125" s="17" t="s">
        <v>79</v>
      </c>
    </row>
    <row r="126" spans="2:51" s="12" customFormat="1" ht="12">
      <c r="B126" s="147"/>
      <c r="D126" s="148" t="s">
        <v>165</v>
      </c>
      <c r="E126" s="149" t="s">
        <v>3</v>
      </c>
      <c r="F126" s="150" t="s">
        <v>447</v>
      </c>
      <c r="H126" s="151">
        <v>7.798</v>
      </c>
      <c r="L126" s="147"/>
      <c r="M126" s="152"/>
      <c r="T126" s="153"/>
      <c r="AT126" s="149" t="s">
        <v>165</v>
      </c>
      <c r="AU126" s="149" t="s">
        <v>79</v>
      </c>
      <c r="AV126" s="12" t="s">
        <v>79</v>
      </c>
      <c r="AW126" s="12" t="s">
        <v>31</v>
      </c>
      <c r="AX126" s="12" t="s">
        <v>70</v>
      </c>
      <c r="AY126" s="149" t="s">
        <v>130</v>
      </c>
    </row>
    <row r="127" spans="2:51" s="12" customFormat="1" ht="12">
      <c r="B127" s="147"/>
      <c r="D127" s="148" t="s">
        <v>165</v>
      </c>
      <c r="E127" s="149" t="s">
        <v>3</v>
      </c>
      <c r="F127" s="150" t="s">
        <v>448</v>
      </c>
      <c r="H127" s="151">
        <v>43.898</v>
      </c>
      <c r="L127" s="147"/>
      <c r="M127" s="152"/>
      <c r="T127" s="153"/>
      <c r="AT127" s="149" t="s">
        <v>165</v>
      </c>
      <c r="AU127" s="149" t="s">
        <v>79</v>
      </c>
      <c r="AV127" s="12" t="s">
        <v>79</v>
      </c>
      <c r="AW127" s="12" t="s">
        <v>31</v>
      </c>
      <c r="AX127" s="12" t="s">
        <v>70</v>
      </c>
      <c r="AY127" s="149" t="s">
        <v>130</v>
      </c>
    </row>
    <row r="128" spans="2:51" s="13" customFormat="1" ht="12">
      <c r="B128" s="154"/>
      <c r="D128" s="148" t="s">
        <v>165</v>
      </c>
      <c r="E128" s="155" t="s">
        <v>3</v>
      </c>
      <c r="F128" s="156" t="s">
        <v>180</v>
      </c>
      <c r="H128" s="157">
        <v>51.696000000000005</v>
      </c>
      <c r="L128" s="154"/>
      <c r="M128" s="158"/>
      <c r="T128" s="159"/>
      <c r="AT128" s="155" t="s">
        <v>165</v>
      </c>
      <c r="AU128" s="155" t="s">
        <v>79</v>
      </c>
      <c r="AV128" s="13" t="s">
        <v>162</v>
      </c>
      <c r="AW128" s="13" t="s">
        <v>31</v>
      </c>
      <c r="AX128" s="13" t="s">
        <v>77</v>
      </c>
      <c r="AY128" s="155" t="s">
        <v>130</v>
      </c>
    </row>
    <row r="129" spans="2:65" s="1" customFormat="1" ht="37.8" customHeight="1">
      <c r="B129" s="127"/>
      <c r="C129" s="128" t="s">
        <v>243</v>
      </c>
      <c r="D129" s="128" t="s">
        <v>133</v>
      </c>
      <c r="E129" s="129" t="s">
        <v>181</v>
      </c>
      <c r="F129" s="130" t="s">
        <v>182</v>
      </c>
      <c r="G129" s="131" t="s">
        <v>175</v>
      </c>
      <c r="H129" s="132">
        <v>43.898</v>
      </c>
      <c r="I129" s="133"/>
      <c r="J129" s="133">
        <f>ROUND(I129*H129,2)</f>
        <v>0</v>
      </c>
      <c r="K129" s="130" t="s">
        <v>137</v>
      </c>
      <c r="L129" s="29"/>
      <c r="M129" s="134" t="s">
        <v>3</v>
      </c>
      <c r="N129" s="135" t="s">
        <v>41</v>
      </c>
      <c r="O129" s="136">
        <v>0.05</v>
      </c>
      <c r="P129" s="136">
        <f>O129*H129</f>
        <v>2.1949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162</v>
      </c>
      <c r="AT129" s="138" t="s">
        <v>133</v>
      </c>
      <c r="AU129" s="138" t="s">
        <v>79</v>
      </c>
      <c r="AY129" s="17" t="s">
        <v>130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77</v>
      </c>
      <c r="BK129" s="139">
        <f>ROUND(I129*H129,2)</f>
        <v>0</v>
      </c>
      <c r="BL129" s="17" t="s">
        <v>162</v>
      </c>
      <c r="BM129" s="138" t="s">
        <v>449</v>
      </c>
    </row>
    <row r="130" spans="2:47" s="1" customFormat="1" ht="12">
      <c r="B130" s="29"/>
      <c r="D130" s="140" t="s">
        <v>140</v>
      </c>
      <c r="F130" s="141" t="s">
        <v>184</v>
      </c>
      <c r="L130" s="29"/>
      <c r="M130" s="142"/>
      <c r="T130" s="50"/>
      <c r="AT130" s="17" t="s">
        <v>140</v>
      </c>
      <c r="AU130" s="17" t="s">
        <v>79</v>
      </c>
    </row>
    <row r="131" spans="2:51" s="12" customFormat="1" ht="12">
      <c r="B131" s="147"/>
      <c r="D131" s="148" t="s">
        <v>165</v>
      </c>
      <c r="E131" s="149" t="s">
        <v>3</v>
      </c>
      <c r="F131" s="150" t="s">
        <v>450</v>
      </c>
      <c r="H131" s="151">
        <v>43.898</v>
      </c>
      <c r="L131" s="147"/>
      <c r="M131" s="152"/>
      <c r="T131" s="153"/>
      <c r="AT131" s="149" t="s">
        <v>165</v>
      </c>
      <c r="AU131" s="149" t="s">
        <v>79</v>
      </c>
      <c r="AV131" s="12" t="s">
        <v>79</v>
      </c>
      <c r="AW131" s="12" t="s">
        <v>31</v>
      </c>
      <c r="AX131" s="12" t="s">
        <v>77</v>
      </c>
      <c r="AY131" s="149" t="s">
        <v>130</v>
      </c>
    </row>
    <row r="132" spans="2:65" s="1" customFormat="1" ht="37.8" customHeight="1">
      <c r="B132" s="127"/>
      <c r="C132" s="128" t="s">
        <v>9</v>
      </c>
      <c r="D132" s="128" t="s">
        <v>133</v>
      </c>
      <c r="E132" s="129" t="s">
        <v>186</v>
      </c>
      <c r="F132" s="130" t="s">
        <v>187</v>
      </c>
      <c r="G132" s="131" t="s">
        <v>175</v>
      </c>
      <c r="H132" s="132">
        <v>17.129</v>
      </c>
      <c r="I132" s="133"/>
      <c r="J132" s="133">
        <f>ROUND(I132*H132,2)</f>
        <v>0</v>
      </c>
      <c r="K132" s="130" t="s">
        <v>137</v>
      </c>
      <c r="L132" s="29"/>
      <c r="M132" s="134" t="s">
        <v>3</v>
      </c>
      <c r="N132" s="135" t="s">
        <v>41</v>
      </c>
      <c r="O132" s="136">
        <v>0.087</v>
      </c>
      <c r="P132" s="136">
        <f>O132*H132</f>
        <v>1.490223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162</v>
      </c>
      <c r="AT132" s="138" t="s">
        <v>133</v>
      </c>
      <c r="AU132" s="138" t="s">
        <v>79</v>
      </c>
      <c r="AY132" s="17" t="s">
        <v>130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77</v>
      </c>
      <c r="BK132" s="139">
        <f>ROUND(I132*H132,2)</f>
        <v>0</v>
      </c>
      <c r="BL132" s="17" t="s">
        <v>162</v>
      </c>
      <c r="BM132" s="138" t="s">
        <v>451</v>
      </c>
    </row>
    <row r="133" spans="2:47" s="1" customFormat="1" ht="12">
      <c r="B133" s="29"/>
      <c r="D133" s="140" t="s">
        <v>140</v>
      </c>
      <c r="F133" s="141" t="s">
        <v>189</v>
      </c>
      <c r="L133" s="29"/>
      <c r="M133" s="142"/>
      <c r="T133" s="50"/>
      <c r="AT133" s="17" t="s">
        <v>140</v>
      </c>
      <c r="AU133" s="17" t="s">
        <v>79</v>
      </c>
    </row>
    <row r="134" spans="2:51" s="12" customFormat="1" ht="12">
      <c r="B134" s="147"/>
      <c r="D134" s="148" t="s">
        <v>165</v>
      </c>
      <c r="E134" s="149" t="s">
        <v>3</v>
      </c>
      <c r="F134" s="150" t="s">
        <v>452</v>
      </c>
      <c r="H134" s="151">
        <v>17.129</v>
      </c>
      <c r="L134" s="147"/>
      <c r="M134" s="152"/>
      <c r="T134" s="153"/>
      <c r="AT134" s="149" t="s">
        <v>165</v>
      </c>
      <c r="AU134" s="149" t="s">
        <v>79</v>
      </c>
      <c r="AV134" s="12" t="s">
        <v>79</v>
      </c>
      <c r="AW134" s="12" t="s">
        <v>31</v>
      </c>
      <c r="AX134" s="12" t="s">
        <v>77</v>
      </c>
      <c r="AY134" s="149" t="s">
        <v>130</v>
      </c>
    </row>
    <row r="135" spans="2:65" s="1" customFormat="1" ht="37.8" customHeight="1">
      <c r="B135" s="127"/>
      <c r="C135" s="128" t="s">
        <v>255</v>
      </c>
      <c r="D135" s="128" t="s">
        <v>133</v>
      </c>
      <c r="E135" s="129" t="s">
        <v>192</v>
      </c>
      <c r="F135" s="130" t="s">
        <v>193</v>
      </c>
      <c r="G135" s="131" t="s">
        <v>175</v>
      </c>
      <c r="H135" s="132">
        <v>685.16</v>
      </c>
      <c r="I135" s="133"/>
      <c r="J135" s="133">
        <f>ROUND(I135*H135,2)</f>
        <v>0</v>
      </c>
      <c r="K135" s="130" t="s">
        <v>137</v>
      </c>
      <c r="L135" s="29"/>
      <c r="M135" s="134" t="s">
        <v>3</v>
      </c>
      <c r="N135" s="135" t="s">
        <v>41</v>
      </c>
      <c r="O135" s="136">
        <v>0.005</v>
      </c>
      <c r="P135" s="136">
        <f>O135*H135</f>
        <v>3.4257999999999997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162</v>
      </c>
      <c r="AT135" s="138" t="s">
        <v>133</v>
      </c>
      <c r="AU135" s="138" t="s">
        <v>79</v>
      </c>
      <c r="AY135" s="17" t="s">
        <v>130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7" t="s">
        <v>77</v>
      </c>
      <c r="BK135" s="139">
        <f>ROUND(I135*H135,2)</f>
        <v>0</v>
      </c>
      <c r="BL135" s="17" t="s">
        <v>162</v>
      </c>
      <c r="BM135" s="138" t="s">
        <v>453</v>
      </c>
    </row>
    <row r="136" spans="2:47" s="1" customFormat="1" ht="12">
      <c r="B136" s="29"/>
      <c r="D136" s="140" t="s">
        <v>140</v>
      </c>
      <c r="F136" s="141" t="s">
        <v>195</v>
      </c>
      <c r="L136" s="29"/>
      <c r="M136" s="142"/>
      <c r="T136" s="50"/>
      <c r="AT136" s="17" t="s">
        <v>140</v>
      </c>
      <c r="AU136" s="17" t="s">
        <v>79</v>
      </c>
    </row>
    <row r="137" spans="2:51" s="12" customFormat="1" ht="12">
      <c r="B137" s="147"/>
      <c r="D137" s="148" t="s">
        <v>165</v>
      </c>
      <c r="F137" s="150" t="s">
        <v>454</v>
      </c>
      <c r="H137" s="151">
        <v>685.16</v>
      </c>
      <c r="L137" s="147"/>
      <c r="M137" s="152"/>
      <c r="T137" s="153"/>
      <c r="AT137" s="149" t="s">
        <v>165</v>
      </c>
      <c r="AU137" s="149" t="s">
        <v>79</v>
      </c>
      <c r="AV137" s="12" t="s">
        <v>79</v>
      </c>
      <c r="AW137" s="12" t="s">
        <v>4</v>
      </c>
      <c r="AX137" s="12" t="s">
        <v>77</v>
      </c>
      <c r="AY137" s="149" t="s">
        <v>130</v>
      </c>
    </row>
    <row r="138" spans="2:65" s="1" customFormat="1" ht="24.15" customHeight="1">
      <c r="B138" s="127"/>
      <c r="C138" s="128" t="s">
        <v>261</v>
      </c>
      <c r="D138" s="128" t="s">
        <v>133</v>
      </c>
      <c r="E138" s="129" t="s">
        <v>198</v>
      </c>
      <c r="F138" s="130" t="s">
        <v>199</v>
      </c>
      <c r="G138" s="131" t="s">
        <v>175</v>
      </c>
      <c r="H138" s="132">
        <v>61.027</v>
      </c>
      <c r="I138" s="133"/>
      <c r="J138" s="133">
        <f>ROUND(I138*H138,2)</f>
        <v>0</v>
      </c>
      <c r="K138" s="130" t="s">
        <v>137</v>
      </c>
      <c r="L138" s="29"/>
      <c r="M138" s="134" t="s">
        <v>3</v>
      </c>
      <c r="N138" s="135" t="s">
        <v>41</v>
      </c>
      <c r="O138" s="136">
        <v>0.197</v>
      </c>
      <c r="P138" s="136">
        <f>O138*H138</f>
        <v>12.022319000000001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162</v>
      </c>
      <c r="AT138" s="138" t="s">
        <v>133</v>
      </c>
      <c r="AU138" s="138" t="s">
        <v>79</v>
      </c>
      <c r="AY138" s="17" t="s">
        <v>130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77</v>
      </c>
      <c r="BK138" s="139">
        <f>ROUND(I138*H138,2)</f>
        <v>0</v>
      </c>
      <c r="BL138" s="17" t="s">
        <v>162</v>
      </c>
      <c r="BM138" s="138" t="s">
        <v>455</v>
      </c>
    </row>
    <row r="139" spans="2:47" s="1" customFormat="1" ht="12">
      <c r="B139" s="29"/>
      <c r="D139" s="140" t="s">
        <v>140</v>
      </c>
      <c r="F139" s="141" t="s">
        <v>201</v>
      </c>
      <c r="L139" s="29"/>
      <c r="M139" s="142"/>
      <c r="T139" s="50"/>
      <c r="AT139" s="17" t="s">
        <v>140</v>
      </c>
      <c r="AU139" s="17" t="s">
        <v>79</v>
      </c>
    </row>
    <row r="140" spans="2:51" s="12" customFormat="1" ht="12">
      <c r="B140" s="147"/>
      <c r="D140" s="148" t="s">
        <v>165</v>
      </c>
      <c r="E140" s="149" t="s">
        <v>3</v>
      </c>
      <c r="F140" s="150" t="s">
        <v>456</v>
      </c>
      <c r="H140" s="151">
        <v>17.129</v>
      </c>
      <c r="L140" s="147"/>
      <c r="M140" s="152"/>
      <c r="T140" s="153"/>
      <c r="AT140" s="149" t="s">
        <v>165</v>
      </c>
      <c r="AU140" s="149" t="s">
        <v>79</v>
      </c>
      <c r="AV140" s="12" t="s">
        <v>79</v>
      </c>
      <c r="AW140" s="12" t="s">
        <v>31</v>
      </c>
      <c r="AX140" s="12" t="s">
        <v>70</v>
      </c>
      <c r="AY140" s="149" t="s">
        <v>130</v>
      </c>
    </row>
    <row r="141" spans="2:51" s="12" customFormat="1" ht="12">
      <c r="B141" s="147"/>
      <c r="D141" s="148" t="s">
        <v>165</v>
      </c>
      <c r="E141" s="149" t="s">
        <v>3</v>
      </c>
      <c r="F141" s="150" t="s">
        <v>457</v>
      </c>
      <c r="H141" s="151">
        <v>43.898</v>
      </c>
      <c r="L141" s="147"/>
      <c r="M141" s="152"/>
      <c r="T141" s="153"/>
      <c r="AT141" s="149" t="s">
        <v>165</v>
      </c>
      <c r="AU141" s="149" t="s">
        <v>79</v>
      </c>
      <c r="AV141" s="12" t="s">
        <v>79</v>
      </c>
      <c r="AW141" s="12" t="s">
        <v>31</v>
      </c>
      <c r="AX141" s="12" t="s">
        <v>70</v>
      </c>
      <c r="AY141" s="149" t="s">
        <v>130</v>
      </c>
    </row>
    <row r="142" spans="2:51" s="13" customFormat="1" ht="12">
      <c r="B142" s="154"/>
      <c r="D142" s="148" t="s">
        <v>165</v>
      </c>
      <c r="E142" s="155" t="s">
        <v>3</v>
      </c>
      <c r="F142" s="156" t="s">
        <v>180</v>
      </c>
      <c r="H142" s="157">
        <v>61.027</v>
      </c>
      <c r="L142" s="154"/>
      <c r="M142" s="158"/>
      <c r="T142" s="159"/>
      <c r="AT142" s="155" t="s">
        <v>165</v>
      </c>
      <c r="AU142" s="155" t="s">
        <v>79</v>
      </c>
      <c r="AV142" s="13" t="s">
        <v>162</v>
      </c>
      <c r="AW142" s="13" t="s">
        <v>31</v>
      </c>
      <c r="AX142" s="13" t="s">
        <v>77</v>
      </c>
      <c r="AY142" s="155" t="s">
        <v>130</v>
      </c>
    </row>
    <row r="143" spans="2:65" s="1" customFormat="1" ht="24.15" customHeight="1">
      <c r="B143" s="127"/>
      <c r="C143" s="128" t="s">
        <v>268</v>
      </c>
      <c r="D143" s="128" t="s">
        <v>133</v>
      </c>
      <c r="E143" s="129" t="s">
        <v>204</v>
      </c>
      <c r="F143" s="130" t="s">
        <v>205</v>
      </c>
      <c r="G143" s="131" t="s">
        <v>175</v>
      </c>
      <c r="H143" s="132">
        <v>46.7</v>
      </c>
      <c r="I143" s="133"/>
      <c r="J143" s="133">
        <f>ROUND(I143*H143,2)</f>
        <v>0</v>
      </c>
      <c r="K143" s="130" t="s">
        <v>137</v>
      </c>
      <c r="L143" s="29"/>
      <c r="M143" s="134" t="s">
        <v>3</v>
      </c>
      <c r="N143" s="135" t="s">
        <v>41</v>
      </c>
      <c r="O143" s="136">
        <v>0.185</v>
      </c>
      <c r="P143" s="136">
        <f>O143*H143</f>
        <v>8.6395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162</v>
      </c>
      <c r="AT143" s="138" t="s">
        <v>133</v>
      </c>
      <c r="AU143" s="138" t="s">
        <v>79</v>
      </c>
      <c r="AY143" s="17" t="s">
        <v>130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77</v>
      </c>
      <c r="BK143" s="139">
        <f>ROUND(I143*H143,2)</f>
        <v>0</v>
      </c>
      <c r="BL143" s="17" t="s">
        <v>162</v>
      </c>
      <c r="BM143" s="138" t="s">
        <v>458</v>
      </c>
    </row>
    <row r="144" spans="2:47" s="1" customFormat="1" ht="12">
      <c r="B144" s="29"/>
      <c r="D144" s="140" t="s">
        <v>140</v>
      </c>
      <c r="F144" s="141" t="s">
        <v>207</v>
      </c>
      <c r="L144" s="29"/>
      <c r="M144" s="142"/>
      <c r="T144" s="50"/>
      <c r="AT144" s="17" t="s">
        <v>140</v>
      </c>
      <c r="AU144" s="17" t="s">
        <v>79</v>
      </c>
    </row>
    <row r="145" spans="2:51" s="12" customFormat="1" ht="12">
      <c r="B145" s="147"/>
      <c r="D145" s="148" t="s">
        <v>165</v>
      </c>
      <c r="E145" s="149" t="s">
        <v>3</v>
      </c>
      <c r="F145" s="150" t="s">
        <v>459</v>
      </c>
      <c r="H145" s="151">
        <v>36.7</v>
      </c>
      <c r="L145" s="147"/>
      <c r="M145" s="152"/>
      <c r="T145" s="153"/>
      <c r="AT145" s="149" t="s">
        <v>165</v>
      </c>
      <c r="AU145" s="149" t="s">
        <v>79</v>
      </c>
      <c r="AV145" s="12" t="s">
        <v>79</v>
      </c>
      <c r="AW145" s="12" t="s">
        <v>31</v>
      </c>
      <c r="AX145" s="12" t="s">
        <v>70</v>
      </c>
      <c r="AY145" s="149" t="s">
        <v>130</v>
      </c>
    </row>
    <row r="146" spans="2:51" s="12" customFormat="1" ht="12">
      <c r="B146" s="147"/>
      <c r="D146" s="148" t="s">
        <v>165</v>
      </c>
      <c r="E146" s="149" t="s">
        <v>3</v>
      </c>
      <c r="F146" s="150" t="s">
        <v>460</v>
      </c>
      <c r="H146" s="151">
        <v>10</v>
      </c>
      <c r="L146" s="147"/>
      <c r="M146" s="152"/>
      <c r="T146" s="153"/>
      <c r="AT146" s="149" t="s">
        <v>165</v>
      </c>
      <c r="AU146" s="149" t="s">
        <v>79</v>
      </c>
      <c r="AV146" s="12" t="s">
        <v>79</v>
      </c>
      <c r="AW146" s="12" t="s">
        <v>31</v>
      </c>
      <c r="AX146" s="12" t="s">
        <v>70</v>
      </c>
      <c r="AY146" s="149" t="s">
        <v>130</v>
      </c>
    </row>
    <row r="147" spans="2:51" s="13" customFormat="1" ht="12">
      <c r="B147" s="154"/>
      <c r="D147" s="148" t="s">
        <v>165</v>
      </c>
      <c r="E147" s="155" t="s">
        <v>3</v>
      </c>
      <c r="F147" s="156" t="s">
        <v>180</v>
      </c>
      <c r="H147" s="157">
        <v>46.7</v>
      </c>
      <c r="L147" s="154"/>
      <c r="M147" s="158"/>
      <c r="T147" s="159"/>
      <c r="AT147" s="155" t="s">
        <v>165</v>
      </c>
      <c r="AU147" s="155" t="s">
        <v>79</v>
      </c>
      <c r="AV147" s="13" t="s">
        <v>162</v>
      </c>
      <c r="AW147" s="13" t="s">
        <v>31</v>
      </c>
      <c r="AX147" s="13" t="s">
        <v>77</v>
      </c>
      <c r="AY147" s="155" t="s">
        <v>130</v>
      </c>
    </row>
    <row r="148" spans="2:65" s="1" customFormat="1" ht="16.5" customHeight="1">
      <c r="B148" s="127"/>
      <c r="C148" s="160" t="s">
        <v>273</v>
      </c>
      <c r="D148" s="160" t="s">
        <v>210</v>
      </c>
      <c r="E148" s="161" t="s">
        <v>211</v>
      </c>
      <c r="F148" s="162" t="s">
        <v>212</v>
      </c>
      <c r="G148" s="163" t="s">
        <v>213</v>
      </c>
      <c r="H148" s="164">
        <v>93.4</v>
      </c>
      <c r="I148" s="165"/>
      <c r="J148" s="165">
        <f>ROUND(I148*H148,2)</f>
        <v>0</v>
      </c>
      <c r="K148" s="162" t="s">
        <v>137</v>
      </c>
      <c r="L148" s="166"/>
      <c r="M148" s="167" t="s">
        <v>3</v>
      </c>
      <c r="N148" s="168" t="s">
        <v>41</v>
      </c>
      <c r="O148" s="136">
        <v>0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203</v>
      </c>
      <c r="AT148" s="138" t="s">
        <v>210</v>
      </c>
      <c r="AU148" s="138" t="s">
        <v>79</v>
      </c>
      <c r="AY148" s="17" t="s">
        <v>130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77</v>
      </c>
      <c r="BK148" s="139">
        <f>ROUND(I148*H148,2)</f>
        <v>0</v>
      </c>
      <c r="BL148" s="17" t="s">
        <v>162</v>
      </c>
      <c r="BM148" s="138" t="s">
        <v>461</v>
      </c>
    </row>
    <row r="149" spans="2:51" s="12" customFormat="1" ht="12">
      <c r="B149" s="147"/>
      <c r="D149" s="148" t="s">
        <v>165</v>
      </c>
      <c r="F149" s="150" t="s">
        <v>462</v>
      </c>
      <c r="H149" s="151">
        <v>93.4</v>
      </c>
      <c r="L149" s="147"/>
      <c r="M149" s="152"/>
      <c r="T149" s="153"/>
      <c r="AT149" s="149" t="s">
        <v>165</v>
      </c>
      <c r="AU149" s="149" t="s">
        <v>79</v>
      </c>
      <c r="AV149" s="12" t="s">
        <v>79</v>
      </c>
      <c r="AW149" s="12" t="s">
        <v>4</v>
      </c>
      <c r="AX149" s="12" t="s">
        <v>77</v>
      </c>
      <c r="AY149" s="149" t="s">
        <v>130</v>
      </c>
    </row>
    <row r="150" spans="2:65" s="1" customFormat="1" ht="24.15" customHeight="1">
      <c r="B150" s="127"/>
      <c r="C150" s="128" t="s">
        <v>280</v>
      </c>
      <c r="D150" s="128" t="s">
        <v>133</v>
      </c>
      <c r="E150" s="129" t="s">
        <v>217</v>
      </c>
      <c r="F150" s="130" t="s">
        <v>218</v>
      </c>
      <c r="G150" s="131" t="s">
        <v>175</v>
      </c>
      <c r="H150" s="132">
        <v>61.027</v>
      </c>
      <c r="I150" s="133"/>
      <c r="J150" s="133">
        <f>ROUND(I150*H150,2)</f>
        <v>0</v>
      </c>
      <c r="K150" s="130" t="s">
        <v>137</v>
      </c>
      <c r="L150" s="29"/>
      <c r="M150" s="134" t="s">
        <v>3</v>
      </c>
      <c r="N150" s="135" t="s">
        <v>41</v>
      </c>
      <c r="O150" s="136">
        <v>0.009</v>
      </c>
      <c r="P150" s="136">
        <f>O150*H150</f>
        <v>0.5492429999999999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162</v>
      </c>
      <c r="AT150" s="138" t="s">
        <v>133</v>
      </c>
      <c r="AU150" s="138" t="s">
        <v>79</v>
      </c>
      <c r="AY150" s="17" t="s">
        <v>130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77</v>
      </c>
      <c r="BK150" s="139">
        <f>ROUND(I150*H150,2)</f>
        <v>0</v>
      </c>
      <c r="BL150" s="17" t="s">
        <v>162</v>
      </c>
      <c r="BM150" s="138" t="s">
        <v>463</v>
      </c>
    </row>
    <row r="151" spans="2:47" s="1" customFormat="1" ht="12">
      <c r="B151" s="29"/>
      <c r="D151" s="140" t="s">
        <v>140</v>
      </c>
      <c r="F151" s="141" t="s">
        <v>220</v>
      </c>
      <c r="L151" s="29"/>
      <c r="M151" s="142"/>
      <c r="T151" s="50"/>
      <c r="AT151" s="17" t="s">
        <v>140</v>
      </c>
      <c r="AU151" s="17" t="s">
        <v>79</v>
      </c>
    </row>
    <row r="152" spans="2:51" s="12" customFormat="1" ht="12">
      <c r="B152" s="147"/>
      <c r="D152" s="148" t="s">
        <v>165</v>
      </c>
      <c r="E152" s="149" t="s">
        <v>3</v>
      </c>
      <c r="F152" s="150" t="s">
        <v>464</v>
      </c>
      <c r="H152" s="151">
        <v>17.129</v>
      </c>
      <c r="L152" s="147"/>
      <c r="M152" s="152"/>
      <c r="T152" s="153"/>
      <c r="AT152" s="149" t="s">
        <v>165</v>
      </c>
      <c r="AU152" s="149" t="s">
        <v>79</v>
      </c>
      <c r="AV152" s="12" t="s">
        <v>79</v>
      </c>
      <c r="AW152" s="12" t="s">
        <v>31</v>
      </c>
      <c r="AX152" s="12" t="s">
        <v>70</v>
      </c>
      <c r="AY152" s="149" t="s">
        <v>130</v>
      </c>
    </row>
    <row r="153" spans="2:51" s="12" customFormat="1" ht="12">
      <c r="B153" s="147"/>
      <c r="D153" s="148" t="s">
        <v>165</v>
      </c>
      <c r="E153" s="149" t="s">
        <v>3</v>
      </c>
      <c r="F153" s="150" t="s">
        <v>448</v>
      </c>
      <c r="H153" s="151">
        <v>43.898</v>
      </c>
      <c r="L153" s="147"/>
      <c r="M153" s="152"/>
      <c r="T153" s="153"/>
      <c r="AT153" s="149" t="s">
        <v>165</v>
      </c>
      <c r="AU153" s="149" t="s">
        <v>79</v>
      </c>
      <c r="AV153" s="12" t="s">
        <v>79</v>
      </c>
      <c r="AW153" s="12" t="s">
        <v>31</v>
      </c>
      <c r="AX153" s="12" t="s">
        <v>70</v>
      </c>
      <c r="AY153" s="149" t="s">
        <v>130</v>
      </c>
    </row>
    <row r="154" spans="2:51" s="13" customFormat="1" ht="12">
      <c r="B154" s="154"/>
      <c r="D154" s="148" t="s">
        <v>165</v>
      </c>
      <c r="E154" s="155" t="s">
        <v>3</v>
      </c>
      <c r="F154" s="156" t="s">
        <v>180</v>
      </c>
      <c r="H154" s="157">
        <v>61.027</v>
      </c>
      <c r="L154" s="154"/>
      <c r="M154" s="158"/>
      <c r="T154" s="159"/>
      <c r="AT154" s="155" t="s">
        <v>165</v>
      </c>
      <c r="AU154" s="155" t="s">
        <v>79</v>
      </c>
      <c r="AV154" s="13" t="s">
        <v>162</v>
      </c>
      <c r="AW154" s="13" t="s">
        <v>31</v>
      </c>
      <c r="AX154" s="13" t="s">
        <v>77</v>
      </c>
      <c r="AY154" s="155" t="s">
        <v>130</v>
      </c>
    </row>
    <row r="155" spans="2:65" s="1" customFormat="1" ht="16.5" customHeight="1">
      <c r="B155" s="127"/>
      <c r="C155" s="128" t="s">
        <v>8</v>
      </c>
      <c r="D155" s="128" t="s">
        <v>133</v>
      </c>
      <c r="E155" s="129" t="s">
        <v>228</v>
      </c>
      <c r="F155" s="130" t="s">
        <v>229</v>
      </c>
      <c r="G155" s="131" t="s">
        <v>161</v>
      </c>
      <c r="H155" s="132">
        <v>292.65</v>
      </c>
      <c r="I155" s="133"/>
      <c r="J155" s="133">
        <f>ROUND(I155*H155,2)</f>
        <v>0</v>
      </c>
      <c r="K155" s="130" t="s">
        <v>137</v>
      </c>
      <c r="L155" s="29"/>
      <c r="M155" s="134" t="s">
        <v>3</v>
      </c>
      <c r="N155" s="135" t="s">
        <v>41</v>
      </c>
      <c r="O155" s="136">
        <v>0.029</v>
      </c>
      <c r="P155" s="136">
        <f>O155*H155</f>
        <v>8.48685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162</v>
      </c>
      <c r="AT155" s="138" t="s">
        <v>133</v>
      </c>
      <c r="AU155" s="138" t="s">
        <v>79</v>
      </c>
      <c r="AY155" s="17" t="s">
        <v>130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7" t="s">
        <v>77</v>
      </c>
      <c r="BK155" s="139">
        <f>ROUND(I155*H155,2)</f>
        <v>0</v>
      </c>
      <c r="BL155" s="17" t="s">
        <v>162</v>
      </c>
      <c r="BM155" s="138" t="s">
        <v>465</v>
      </c>
    </row>
    <row r="156" spans="2:47" s="1" customFormat="1" ht="12">
      <c r="B156" s="29"/>
      <c r="D156" s="140" t="s">
        <v>140</v>
      </c>
      <c r="F156" s="141" t="s">
        <v>231</v>
      </c>
      <c r="L156" s="29"/>
      <c r="M156" s="142"/>
      <c r="T156" s="50"/>
      <c r="AT156" s="17" t="s">
        <v>140</v>
      </c>
      <c r="AU156" s="17" t="s">
        <v>79</v>
      </c>
    </row>
    <row r="157" spans="2:51" s="12" customFormat="1" ht="12">
      <c r="B157" s="147"/>
      <c r="D157" s="148" t="s">
        <v>165</v>
      </c>
      <c r="E157" s="149" t="s">
        <v>3</v>
      </c>
      <c r="F157" s="150" t="s">
        <v>466</v>
      </c>
      <c r="H157" s="151">
        <v>292.65</v>
      </c>
      <c r="L157" s="147"/>
      <c r="M157" s="152"/>
      <c r="T157" s="153"/>
      <c r="AT157" s="149" t="s">
        <v>165</v>
      </c>
      <c r="AU157" s="149" t="s">
        <v>79</v>
      </c>
      <c r="AV157" s="12" t="s">
        <v>79</v>
      </c>
      <c r="AW157" s="12" t="s">
        <v>31</v>
      </c>
      <c r="AX157" s="12" t="s">
        <v>77</v>
      </c>
      <c r="AY157" s="149" t="s">
        <v>130</v>
      </c>
    </row>
    <row r="158" spans="2:65" s="1" customFormat="1" ht="24.15" customHeight="1">
      <c r="B158" s="127"/>
      <c r="C158" s="128" t="s">
        <v>290</v>
      </c>
      <c r="D158" s="128" t="s">
        <v>133</v>
      </c>
      <c r="E158" s="129" t="s">
        <v>223</v>
      </c>
      <c r="F158" s="130" t="s">
        <v>224</v>
      </c>
      <c r="G158" s="131" t="s">
        <v>161</v>
      </c>
      <c r="H158" s="132">
        <v>292.65</v>
      </c>
      <c r="I158" s="133"/>
      <c r="J158" s="133">
        <f>ROUND(I158*H158,2)</f>
        <v>0</v>
      </c>
      <c r="K158" s="130" t="s">
        <v>137</v>
      </c>
      <c r="L158" s="29"/>
      <c r="M158" s="134" t="s">
        <v>3</v>
      </c>
      <c r="N158" s="135" t="s">
        <v>41</v>
      </c>
      <c r="O158" s="136">
        <v>0.114</v>
      </c>
      <c r="P158" s="136">
        <f>O158*H158</f>
        <v>33.3621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162</v>
      </c>
      <c r="AT158" s="138" t="s">
        <v>133</v>
      </c>
      <c r="AU158" s="138" t="s">
        <v>79</v>
      </c>
      <c r="AY158" s="17" t="s">
        <v>130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77</v>
      </c>
      <c r="BK158" s="139">
        <f>ROUND(I158*H158,2)</f>
        <v>0</v>
      </c>
      <c r="BL158" s="17" t="s">
        <v>162</v>
      </c>
      <c r="BM158" s="138" t="s">
        <v>467</v>
      </c>
    </row>
    <row r="159" spans="2:47" s="1" customFormat="1" ht="12">
      <c r="B159" s="29"/>
      <c r="D159" s="140" t="s">
        <v>140</v>
      </c>
      <c r="F159" s="141" t="s">
        <v>226</v>
      </c>
      <c r="L159" s="29"/>
      <c r="M159" s="142"/>
      <c r="T159" s="50"/>
      <c r="AT159" s="17" t="s">
        <v>140</v>
      </c>
      <c r="AU159" s="17" t="s">
        <v>79</v>
      </c>
    </row>
    <row r="160" spans="2:51" s="12" customFormat="1" ht="12">
      <c r="B160" s="147"/>
      <c r="D160" s="148" t="s">
        <v>165</v>
      </c>
      <c r="E160" s="149" t="s">
        <v>3</v>
      </c>
      <c r="F160" s="150" t="s">
        <v>468</v>
      </c>
      <c r="H160" s="151">
        <v>292.65</v>
      </c>
      <c r="L160" s="147"/>
      <c r="M160" s="152"/>
      <c r="T160" s="153"/>
      <c r="AT160" s="149" t="s">
        <v>165</v>
      </c>
      <c r="AU160" s="149" t="s">
        <v>79</v>
      </c>
      <c r="AV160" s="12" t="s">
        <v>79</v>
      </c>
      <c r="AW160" s="12" t="s">
        <v>31</v>
      </c>
      <c r="AX160" s="12" t="s">
        <v>77</v>
      </c>
      <c r="AY160" s="149" t="s">
        <v>130</v>
      </c>
    </row>
    <row r="161" spans="2:65" s="1" customFormat="1" ht="24.15" customHeight="1">
      <c r="B161" s="127"/>
      <c r="C161" s="128" t="s">
        <v>297</v>
      </c>
      <c r="D161" s="128" t="s">
        <v>133</v>
      </c>
      <c r="E161" s="129" t="s">
        <v>469</v>
      </c>
      <c r="F161" s="130" t="s">
        <v>470</v>
      </c>
      <c r="G161" s="131" t="s">
        <v>146</v>
      </c>
      <c r="H161" s="132">
        <v>3</v>
      </c>
      <c r="I161" s="133"/>
      <c r="J161" s="133">
        <f>ROUND(I161*H161,2)</f>
        <v>0</v>
      </c>
      <c r="K161" s="130" t="s">
        <v>137</v>
      </c>
      <c r="L161" s="29"/>
      <c r="M161" s="134" t="s">
        <v>3</v>
      </c>
      <c r="N161" s="135" t="s">
        <v>41</v>
      </c>
      <c r="O161" s="136">
        <v>3.646</v>
      </c>
      <c r="P161" s="136">
        <f>O161*H161</f>
        <v>10.937999999999999</v>
      </c>
      <c r="Q161" s="136">
        <v>0</v>
      </c>
      <c r="R161" s="136">
        <f>Q161*H161</f>
        <v>0</v>
      </c>
      <c r="S161" s="136">
        <v>0</v>
      </c>
      <c r="T161" s="137">
        <f>S161*H161</f>
        <v>0</v>
      </c>
      <c r="AR161" s="138" t="s">
        <v>162</v>
      </c>
      <c r="AT161" s="138" t="s">
        <v>133</v>
      </c>
      <c r="AU161" s="138" t="s">
        <v>79</v>
      </c>
      <c r="AY161" s="17" t="s">
        <v>130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77</v>
      </c>
      <c r="BK161" s="139">
        <f>ROUND(I161*H161,2)</f>
        <v>0</v>
      </c>
      <c r="BL161" s="17" t="s">
        <v>162</v>
      </c>
      <c r="BM161" s="138" t="s">
        <v>471</v>
      </c>
    </row>
    <row r="162" spans="2:47" s="1" customFormat="1" ht="12">
      <c r="B162" s="29"/>
      <c r="D162" s="140" t="s">
        <v>140</v>
      </c>
      <c r="F162" s="141" t="s">
        <v>472</v>
      </c>
      <c r="L162" s="29"/>
      <c r="M162" s="142"/>
      <c r="T162" s="50"/>
      <c r="AT162" s="17" t="s">
        <v>140</v>
      </c>
      <c r="AU162" s="17" t="s">
        <v>79</v>
      </c>
    </row>
    <row r="163" spans="2:65" s="1" customFormat="1" ht="16.5" customHeight="1">
      <c r="B163" s="127"/>
      <c r="C163" s="160" t="s">
        <v>304</v>
      </c>
      <c r="D163" s="160" t="s">
        <v>210</v>
      </c>
      <c r="E163" s="161" t="s">
        <v>473</v>
      </c>
      <c r="F163" s="162" t="s">
        <v>474</v>
      </c>
      <c r="G163" s="163" t="s">
        <v>175</v>
      </c>
      <c r="H163" s="164">
        <v>1.5</v>
      </c>
      <c r="I163" s="165"/>
      <c r="J163" s="165">
        <f>ROUND(I163*H163,2)</f>
        <v>0</v>
      </c>
      <c r="K163" s="162" t="s">
        <v>137</v>
      </c>
      <c r="L163" s="166"/>
      <c r="M163" s="167" t="s">
        <v>3</v>
      </c>
      <c r="N163" s="168" t="s">
        <v>41</v>
      </c>
      <c r="O163" s="136">
        <v>0</v>
      </c>
      <c r="P163" s="136">
        <f>O163*H163</f>
        <v>0</v>
      </c>
      <c r="Q163" s="136">
        <v>0.22</v>
      </c>
      <c r="R163" s="136">
        <f>Q163*H163</f>
        <v>0.33</v>
      </c>
      <c r="S163" s="136">
        <v>0</v>
      </c>
      <c r="T163" s="137">
        <f>S163*H163</f>
        <v>0</v>
      </c>
      <c r="AR163" s="138" t="s">
        <v>203</v>
      </c>
      <c r="AT163" s="138" t="s">
        <v>210</v>
      </c>
      <c r="AU163" s="138" t="s">
        <v>79</v>
      </c>
      <c r="AY163" s="17" t="s">
        <v>130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7" t="s">
        <v>77</v>
      </c>
      <c r="BK163" s="139">
        <f>ROUND(I163*H163,2)</f>
        <v>0</v>
      </c>
      <c r="BL163" s="17" t="s">
        <v>162</v>
      </c>
      <c r="BM163" s="138" t="s">
        <v>475</v>
      </c>
    </row>
    <row r="164" spans="2:51" s="12" customFormat="1" ht="12">
      <c r="B164" s="147"/>
      <c r="D164" s="148" t="s">
        <v>165</v>
      </c>
      <c r="F164" s="150" t="s">
        <v>476</v>
      </c>
      <c r="H164" s="151">
        <v>1.5</v>
      </c>
      <c r="L164" s="147"/>
      <c r="M164" s="152"/>
      <c r="T164" s="153"/>
      <c r="AT164" s="149" t="s">
        <v>165</v>
      </c>
      <c r="AU164" s="149" t="s">
        <v>79</v>
      </c>
      <c r="AV164" s="12" t="s">
        <v>79</v>
      </c>
      <c r="AW164" s="12" t="s">
        <v>4</v>
      </c>
      <c r="AX164" s="12" t="s">
        <v>77</v>
      </c>
      <c r="AY164" s="149" t="s">
        <v>130</v>
      </c>
    </row>
    <row r="165" spans="2:65" s="1" customFormat="1" ht="24.15" customHeight="1">
      <c r="B165" s="127"/>
      <c r="C165" s="128" t="s">
        <v>310</v>
      </c>
      <c r="D165" s="128" t="s">
        <v>133</v>
      </c>
      <c r="E165" s="129" t="s">
        <v>477</v>
      </c>
      <c r="F165" s="130" t="s">
        <v>478</v>
      </c>
      <c r="G165" s="131" t="s">
        <v>146</v>
      </c>
      <c r="H165" s="132">
        <v>3</v>
      </c>
      <c r="I165" s="133"/>
      <c r="J165" s="133">
        <f>ROUND(I165*H165,2)</f>
        <v>0</v>
      </c>
      <c r="K165" s="130" t="s">
        <v>137</v>
      </c>
      <c r="L165" s="29"/>
      <c r="M165" s="134" t="s">
        <v>3</v>
      </c>
      <c r="N165" s="135" t="s">
        <v>41</v>
      </c>
      <c r="O165" s="136">
        <v>3.095</v>
      </c>
      <c r="P165" s="136">
        <f>O165*H165</f>
        <v>9.285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162</v>
      </c>
      <c r="AT165" s="138" t="s">
        <v>133</v>
      </c>
      <c r="AU165" s="138" t="s">
        <v>79</v>
      </c>
      <c r="AY165" s="17" t="s">
        <v>130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77</v>
      </c>
      <c r="BK165" s="139">
        <f>ROUND(I165*H165,2)</f>
        <v>0</v>
      </c>
      <c r="BL165" s="17" t="s">
        <v>162</v>
      </c>
      <c r="BM165" s="138" t="s">
        <v>479</v>
      </c>
    </row>
    <row r="166" spans="2:47" s="1" customFormat="1" ht="12">
      <c r="B166" s="29"/>
      <c r="D166" s="140" t="s">
        <v>140</v>
      </c>
      <c r="F166" s="141" t="s">
        <v>480</v>
      </c>
      <c r="L166" s="29"/>
      <c r="M166" s="142"/>
      <c r="T166" s="50"/>
      <c r="AT166" s="17" t="s">
        <v>140</v>
      </c>
      <c r="AU166" s="17" t="s">
        <v>79</v>
      </c>
    </row>
    <row r="167" spans="2:65" s="1" customFormat="1" ht="16.5" customHeight="1">
      <c r="B167" s="127"/>
      <c r="C167" s="160" t="s">
        <v>319</v>
      </c>
      <c r="D167" s="160" t="s">
        <v>210</v>
      </c>
      <c r="E167" s="161" t="s">
        <v>481</v>
      </c>
      <c r="F167" s="162" t="s">
        <v>482</v>
      </c>
      <c r="G167" s="163" t="s">
        <v>146</v>
      </c>
      <c r="H167" s="164">
        <v>3</v>
      </c>
      <c r="I167" s="165"/>
      <c r="J167" s="165">
        <f>ROUND(I167*H167,2)</f>
        <v>0</v>
      </c>
      <c r="K167" s="162" t="s">
        <v>483</v>
      </c>
      <c r="L167" s="166"/>
      <c r="M167" s="167" t="s">
        <v>3</v>
      </c>
      <c r="N167" s="168" t="s">
        <v>41</v>
      </c>
      <c r="O167" s="136">
        <v>0</v>
      </c>
      <c r="P167" s="136">
        <f>O167*H167</f>
        <v>0</v>
      </c>
      <c r="Q167" s="136">
        <v>0.063</v>
      </c>
      <c r="R167" s="136">
        <f>Q167*H167</f>
        <v>0.189</v>
      </c>
      <c r="S167" s="136">
        <v>0</v>
      </c>
      <c r="T167" s="137">
        <f>S167*H167</f>
        <v>0</v>
      </c>
      <c r="AR167" s="138" t="s">
        <v>203</v>
      </c>
      <c r="AT167" s="138" t="s">
        <v>210</v>
      </c>
      <c r="AU167" s="138" t="s">
        <v>79</v>
      </c>
      <c r="AY167" s="17" t="s">
        <v>130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77</v>
      </c>
      <c r="BK167" s="139">
        <f>ROUND(I167*H167,2)</f>
        <v>0</v>
      </c>
      <c r="BL167" s="17" t="s">
        <v>162</v>
      </c>
      <c r="BM167" s="138" t="s">
        <v>484</v>
      </c>
    </row>
    <row r="168" spans="2:65" s="1" customFormat="1" ht="24.15" customHeight="1">
      <c r="B168" s="127"/>
      <c r="C168" s="128" t="s">
        <v>324</v>
      </c>
      <c r="D168" s="128" t="s">
        <v>133</v>
      </c>
      <c r="E168" s="129" t="s">
        <v>485</v>
      </c>
      <c r="F168" s="130" t="s">
        <v>486</v>
      </c>
      <c r="G168" s="131" t="s">
        <v>146</v>
      </c>
      <c r="H168" s="132">
        <v>3</v>
      </c>
      <c r="I168" s="133"/>
      <c r="J168" s="133">
        <f>ROUND(I168*H168,2)</f>
        <v>0</v>
      </c>
      <c r="K168" s="130" t="s">
        <v>137</v>
      </c>
      <c r="L168" s="29"/>
      <c r="M168" s="134" t="s">
        <v>3</v>
      </c>
      <c r="N168" s="135" t="s">
        <v>41</v>
      </c>
      <c r="O168" s="136">
        <v>1.748</v>
      </c>
      <c r="P168" s="136">
        <f>O168*H168</f>
        <v>5.244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162</v>
      </c>
      <c r="AT168" s="138" t="s">
        <v>133</v>
      </c>
      <c r="AU168" s="138" t="s">
        <v>79</v>
      </c>
      <c r="AY168" s="17" t="s">
        <v>130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7" t="s">
        <v>77</v>
      </c>
      <c r="BK168" s="139">
        <f>ROUND(I168*H168,2)</f>
        <v>0</v>
      </c>
      <c r="BL168" s="17" t="s">
        <v>162</v>
      </c>
      <c r="BM168" s="138" t="s">
        <v>487</v>
      </c>
    </row>
    <row r="169" spans="2:47" s="1" customFormat="1" ht="12">
      <c r="B169" s="29"/>
      <c r="D169" s="140" t="s">
        <v>140</v>
      </c>
      <c r="F169" s="141" t="s">
        <v>488</v>
      </c>
      <c r="L169" s="29"/>
      <c r="M169" s="142"/>
      <c r="T169" s="50"/>
      <c r="AT169" s="17" t="s">
        <v>140</v>
      </c>
      <c r="AU169" s="17" t="s">
        <v>79</v>
      </c>
    </row>
    <row r="170" spans="2:65" s="1" customFormat="1" ht="21.75" customHeight="1">
      <c r="B170" s="127"/>
      <c r="C170" s="128" t="s">
        <v>330</v>
      </c>
      <c r="D170" s="128" t="s">
        <v>133</v>
      </c>
      <c r="E170" s="129" t="s">
        <v>489</v>
      </c>
      <c r="F170" s="130" t="s">
        <v>490</v>
      </c>
      <c r="G170" s="131" t="s">
        <v>161</v>
      </c>
      <c r="H170" s="132">
        <v>3</v>
      </c>
      <c r="I170" s="133"/>
      <c r="J170" s="133">
        <f>ROUND(I170*H170,2)</f>
        <v>0</v>
      </c>
      <c r="K170" s="130" t="s">
        <v>137</v>
      </c>
      <c r="L170" s="29"/>
      <c r="M170" s="134" t="s">
        <v>3</v>
      </c>
      <c r="N170" s="135" t="s">
        <v>41</v>
      </c>
      <c r="O170" s="136">
        <v>0.143</v>
      </c>
      <c r="P170" s="136">
        <f>O170*H170</f>
        <v>0.42899999999999994</v>
      </c>
      <c r="Q170" s="136">
        <v>0.00069</v>
      </c>
      <c r="R170" s="136">
        <f>Q170*H170</f>
        <v>0.00207</v>
      </c>
      <c r="S170" s="136">
        <v>0</v>
      </c>
      <c r="T170" s="137">
        <f>S170*H170</f>
        <v>0</v>
      </c>
      <c r="AR170" s="138" t="s">
        <v>162</v>
      </c>
      <c r="AT170" s="138" t="s">
        <v>133</v>
      </c>
      <c r="AU170" s="138" t="s">
        <v>79</v>
      </c>
      <c r="AY170" s="17" t="s">
        <v>130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77</v>
      </c>
      <c r="BK170" s="139">
        <f>ROUND(I170*H170,2)</f>
        <v>0</v>
      </c>
      <c r="BL170" s="17" t="s">
        <v>162</v>
      </c>
      <c r="BM170" s="138" t="s">
        <v>491</v>
      </c>
    </row>
    <row r="171" spans="2:47" s="1" customFormat="1" ht="12">
      <c r="B171" s="29"/>
      <c r="D171" s="140" t="s">
        <v>140</v>
      </c>
      <c r="F171" s="141" t="s">
        <v>492</v>
      </c>
      <c r="L171" s="29"/>
      <c r="M171" s="142"/>
      <c r="T171" s="50"/>
      <c r="AT171" s="17" t="s">
        <v>140</v>
      </c>
      <c r="AU171" s="17" t="s">
        <v>79</v>
      </c>
    </row>
    <row r="172" spans="2:51" s="12" customFormat="1" ht="12">
      <c r="B172" s="147"/>
      <c r="D172" s="148" t="s">
        <v>165</v>
      </c>
      <c r="E172" s="149" t="s">
        <v>3</v>
      </c>
      <c r="F172" s="150" t="s">
        <v>493</v>
      </c>
      <c r="H172" s="151">
        <v>3</v>
      </c>
      <c r="L172" s="147"/>
      <c r="M172" s="152"/>
      <c r="T172" s="153"/>
      <c r="AT172" s="149" t="s">
        <v>165</v>
      </c>
      <c r="AU172" s="149" t="s">
        <v>79</v>
      </c>
      <c r="AV172" s="12" t="s">
        <v>79</v>
      </c>
      <c r="AW172" s="12" t="s">
        <v>31</v>
      </c>
      <c r="AX172" s="12" t="s">
        <v>77</v>
      </c>
      <c r="AY172" s="149" t="s">
        <v>130</v>
      </c>
    </row>
    <row r="173" spans="2:63" s="11" customFormat="1" ht="22.8" customHeight="1">
      <c r="B173" s="116"/>
      <c r="D173" s="117" t="s">
        <v>69</v>
      </c>
      <c r="E173" s="125" t="s">
        <v>79</v>
      </c>
      <c r="F173" s="125" t="s">
        <v>494</v>
      </c>
      <c r="J173" s="126">
        <f>BK173</f>
        <v>0</v>
      </c>
      <c r="L173" s="116"/>
      <c r="M173" s="120"/>
      <c r="P173" s="121">
        <f>SUM(P174:P188)</f>
        <v>27.676803</v>
      </c>
      <c r="R173" s="121">
        <f>SUM(R174:R188)</f>
        <v>43.1127104</v>
      </c>
      <c r="T173" s="122">
        <f>SUM(T174:T188)</f>
        <v>0</v>
      </c>
      <c r="AR173" s="117" t="s">
        <v>77</v>
      </c>
      <c r="AT173" s="123" t="s">
        <v>69</v>
      </c>
      <c r="AU173" s="123" t="s">
        <v>77</v>
      </c>
      <c r="AY173" s="117" t="s">
        <v>130</v>
      </c>
      <c r="BK173" s="124">
        <f>SUM(BK174:BK188)</f>
        <v>0</v>
      </c>
    </row>
    <row r="174" spans="2:65" s="1" customFormat="1" ht="16.5" customHeight="1">
      <c r="B174" s="127"/>
      <c r="C174" s="128" t="s">
        <v>338</v>
      </c>
      <c r="D174" s="128" t="s">
        <v>133</v>
      </c>
      <c r="E174" s="129" t="s">
        <v>495</v>
      </c>
      <c r="F174" s="130" t="s">
        <v>496</v>
      </c>
      <c r="G174" s="131" t="s">
        <v>175</v>
      </c>
      <c r="H174" s="132">
        <v>11.76</v>
      </c>
      <c r="I174" s="133"/>
      <c r="J174" s="133">
        <f>ROUND(I174*H174,2)</f>
        <v>0</v>
      </c>
      <c r="K174" s="130" t="s">
        <v>137</v>
      </c>
      <c r="L174" s="29"/>
      <c r="M174" s="134" t="s">
        <v>3</v>
      </c>
      <c r="N174" s="135" t="s">
        <v>41</v>
      </c>
      <c r="O174" s="136">
        <v>0.584</v>
      </c>
      <c r="P174" s="136">
        <f>O174*H174</f>
        <v>6.867839999999999</v>
      </c>
      <c r="Q174" s="136">
        <v>2.50187</v>
      </c>
      <c r="R174" s="136">
        <f>Q174*H174</f>
        <v>29.421991199999997</v>
      </c>
      <c r="S174" s="136">
        <v>0</v>
      </c>
      <c r="T174" s="137">
        <f>S174*H174</f>
        <v>0</v>
      </c>
      <c r="AR174" s="138" t="s">
        <v>162</v>
      </c>
      <c r="AT174" s="138" t="s">
        <v>133</v>
      </c>
      <c r="AU174" s="138" t="s">
        <v>79</v>
      </c>
      <c r="AY174" s="17" t="s">
        <v>130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77</v>
      </c>
      <c r="BK174" s="139">
        <f>ROUND(I174*H174,2)</f>
        <v>0</v>
      </c>
      <c r="BL174" s="17" t="s">
        <v>162</v>
      </c>
      <c r="BM174" s="138" t="s">
        <v>497</v>
      </c>
    </row>
    <row r="175" spans="2:47" s="1" customFormat="1" ht="12">
      <c r="B175" s="29"/>
      <c r="D175" s="140" t="s">
        <v>140</v>
      </c>
      <c r="F175" s="141" t="s">
        <v>498</v>
      </c>
      <c r="L175" s="29"/>
      <c r="M175" s="142"/>
      <c r="T175" s="50"/>
      <c r="AT175" s="17" t="s">
        <v>140</v>
      </c>
      <c r="AU175" s="17" t="s">
        <v>79</v>
      </c>
    </row>
    <row r="176" spans="2:51" s="12" customFormat="1" ht="12">
      <c r="B176" s="147"/>
      <c r="D176" s="148" t="s">
        <v>165</v>
      </c>
      <c r="E176" s="149" t="s">
        <v>3</v>
      </c>
      <c r="F176" s="150" t="s">
        <v>499</v>
      </c>
      <c r="H176" s="151">
        <v>5.04</v>
      </c>
      <c r="L176" s="147"/>
      <c r="M176" s="152"/>
      <c r="T176" s="153"/>
      <c r="AT176" s="149" t="s">
        <v>165</v>
      </c>
      <c r="AU176" s="149" t="s">
        <v>79</v>
      </c>
      <c r="AV176" s="12" t="s">
        <v>79</v>
      </c>
      <c r="AW176" s="12" t="s">
        <v>31</v>
      </c>
      <c r="AX176" s="12" t="s">
        <v>70</v>
      </c>
      <c r="AY176" s="149" t="s">
        <v>130</v>
      </c>
    </row>
    <row r="177" spans="2:51" s="12" customFormat="1" ht="12">
      <c r="B177" s="147"/>
      <c r="D177" s="148" t="s">
        <v>165</v>
      </c>
      <c r="E177" s="149" t="s">
        <v>3</v>
      </c>
      <c r="F177" s="150" t="s">
        <v>500</v>
      </c>
      <c r="H177" s="151">
        <v>6.72</v>
      </c>
      <c r="L177" s="147"/>
      <c r="M177" s="152"/>
      <c r="T177" s="153"/>
      <c r="AT177" s="149" t="s">
        <v>165</v>
      </c>
      <c r="AU177" s="149" t="s">
        <v>79</v>
      </c>
      <c r="AV177" s="12" t="s">
        <v>79</v>
      </c>
      <c r="AW177" s="12" t="s">
        <v>31</v>
      </c>
      <c r="AX177" s="12" t="s">
        <v>70</v>
      </c>
      <c r="AY177" s="149" t="s">
        <v>130</v>
      </c>
    </row>
    <row r="178" spans="2:51" s="13" customFormat="1" ht="12">
      <c r="B178" s="154"/>
      <c r="D178" s="148" t="s">
        <v>165</v>
      </c>
      <c r="E178" s="155" t="s">
        <v>3</v>
      </c>
      <c r="F178" s="156" t="s">
        <v>180</v>
      </c>
      <c r="H178" s="157">
        <v>11.76</v>
      </c>
      <c r="L178" s="154"/>
      <c r="M178" s="158"/>
      <c r="T178" s="159"/>
      <c r="AT178" s="155" t="s">
        <v>165</v>
      </c>
      <c r="AU178" s="155" t="s">
        <v>79</v>
      </c>
      <c r="AV178" s="13" t="s">
        <v>162</v>
      </c>
      <c r="AW178" s="13" t="s">
        <v>31</v>
      </c>
      <c r="AX178" s="13" t="s">
        <v>77</v>
      </c>
      <c r="AY178" s="155" t="s">
        <v>130</v>
      </c>
    </row>
    <row r="179" spans="2:65" s="1" customFormat="1" ht="24.15" customHeight="1">
      <c r="B179" s="127"/>
      <c r="C179" s="128" t="s">
        <v>343</v>
      </c>
      <c r="D179" s="128" t="s">
        <v>133</v>
      </c>
      <c r="E179" s="129" t="s">
        <v>501</v>
      </c>
      <c r="F179" s="130" t="s">
        <v>502</v>
      </c>
      <c r="G179" s="131" t="s">
        <v>161</v>
      </c>
      <c r="H179" s="132">
        <v>5.25</v>
      </c>
      <c r="I179" s="133"/>
      <c r="J179" s="133">
        <f>ROUND(I179*H179,2)</f>
        <v>0</v>
      </c>
      <c r="K179" s="130" t="s">
        <v>137</v>
      </c>
      <c r="L179" s="29"/>
      <c r="M179" s="134" t="s">
        <v>3</v>
      </c>
      <c r="N179" s="135" t="s">
        <v>41</v>
      </c>
      <c r="O179" s="136">
        <v>0.531</v>
      </c>
      <c r="P179" s="136">
        <f>O179*H179</f>
        <v>2.78775</v>
      </c>
      <c r="Q179" s="136">
        <v>0.37678</v>
      </c>
      <c r="R179" s="136">
        <f>Q179*H179</f>
        <v>1.978095</v>
      </c>
      <c r="S179" s="136">
        <v>0</v>
      </c>
      <c r="T179" s="137">
        <f>S179*H179</f>
        <v>0</v>
      </c>
      <c r="AR179" s="138" t="s">
        <v>162</v>
      </c>
      <c r="AT179" s="138" t="s">
        <v>133</v>
      </c>
      <c r="AU179" s="138" t="s">
        <v>79</v>
      </c>
      <c r="AY179" s="17" t="s">
        <v>130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77</v>
      </c>
      <c r="BK179" s="139">
        <f>ROUND(I179*H179,2)</f>
        <v>0</v>
      </c>
      <c r="BL179" s="17" t="s">
        <v>162</v>
      </c>
      <c r="BM179" s="138" t="s">
        <v>503</v>
      </c>
    </row>
    <row r="180" spans="2:47" s="1" customFormat="1" ht="12">
      <c r="B180" s="29"/>
      <c r="D180" s="140" t="s">
        <v>140</v>
      </c>
      <c r="F180" s="141" t="s">
        <v>504</v>
      </c>
      <c r="L180" s="29"/>
      <c r="M180" s="142"/>
      <c r="T180" s="50"/>
      <c r="AT180" s="17" t="s">
        <v>140</v>
      </c>
      <c r="AU180" s="17" t="s">
        <v>79</v>
      </c>
    </row>
    <row r="181" spans="2:51" s="12" customFormat="1" ht="12">
      <c r="B181" s="147"/>
      <c r="D181" s="148" t="s">
        <v>165</v>
      </c>
      <c r="E181" s="149" t="s">
        <v>3</v>
      </c>
      <c r="F181" s="150" t="s">
        <v>505</v>
      </c>
      <c r="H181" s="151">
        <v>5.25</v>
      </c>
      <c r="L181" s="147"/>
      <c r="M181" s="152"/>
      <c r="T181" s="153"/>
      <c r="AT181" s="149" t="s">
        <v>165</v>
      </c>
      <c r="AU181" s="149" t="s">
        <v>79</v>
      </c>
      <c r="AV181" s="12" t="s">
        <v>79</v>
      </c>
      <c r="AW181" s="12" t="s">
        <v>31</v>
      </c>
      <c r="AX181" s="12" t="s">
        <v>77</v>
      </c>
      <c r="AY181" s="149" t="s">
        <v>130</v>
      </c>
    </row>
    <row r="182" spans="2:65" s="1" customFormat="1" ht="24.15" customHeight="1">
      <c r="B182" s="127"/>
      <c r="C182" s="128" t="s">
        <v>349</v>
      </c>
      <c r="D182" s="128" t="s">
        <v>133</v>
      </c>
      <c r="E182" s="129" t="s">
        <v>506</v>
      </c>
      <c r="F182" s="130" t="s">
        <v>507</v>
      </c>
      <c r="G182" s="131" t="s">
        <v>161</v>
      </c>
      <c r="H182" s="132">
        <v>15.75</v>
      </c>
      <c r="I182" s="133"/>
      <c r="J182" s="133">
        <f>ROUND(I182*H182,2)</f>
        <v>0</v>
      </c>
      <c r="K182" s="130" t="s">
        <v>137</v>
      </c>
      <c r="L182" s="29"/>
      <c r="M182" s="134" t="s">
        <v>3</v>
      </c>
      <c r="N182" s="135" t="s">
        <v>41</v>
      </c>
      <c r="O182" s="136">
        <v>0.94</v>
      </c>
      <c r="P182" s="136">
        <f>O182*H182</f>
        <v>14.805</v>
      </c>
      <c r="Q182" s="136">
        <v>0.73404</v>
      </c>
      <c r="R182" s="136">
        <f>Q182*H182</f>
        <v>11.56113</v>
      </c>
      <c r="S182" s="136">
        <v>0</v>
      </c>
      <c r="T182" s="137">
        <f>S182*H182</f>
        <v>0</v>
      </c>
      <c r="AR182" s="138" t="s">
        <v>162</v>
      </c>
      <c r="AT182" s="138" t="s">
        <v>133</v>
      </c>
      <c r="AU182" s="138" t="s">
        <v>79</v>
      </c>
      <c r="AY182" s="17" t="s">
        <v>130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7" t="s">
        <v>77</v>
      </c>
      <c r="BK182" s="139">
        <f>ROUND(I182*H182,2)</f>
        <v>0</v>
      </c>
      <c r="BL182" s="17" t="s">
        <v>162</v>
      </c>
      <c r="BM182" s="138" t="s">
        <v>508</v>
      </c>
    </row>
    <row r="183" spans="2:47" s="1" customFormat="1" ht="12">
      <c r="B183" s="29"/>
      <c r="D183" s="140" t="s">
        <v>140</v>
      </c>
      <c r="F183" s="141" t="s">
        <v>509</v>
      </c>
      <c r="L183" s="29"/>
      <c r="M183" s="142"/>
      <c r="T183" s="50"/>
      <c r="AT183" s="17" t="s">
        <v>140</v>
      </c>
      <c r="AU183" s="17" t="s">
        <v>79</v>
      </c>
    </row>
    <row r="184" spans="2:51" s="12" customFormat="1" ht="12">
      <c r="B184" s="147"/>
      <c r="D184" s="148" t="s">
        <v>165</v>
      </c>
      <c r="E184" s="149" t="s">
        <v>3</v>
      </c>
      <c r="F184" s="150" t="s">
        <v>510</v>
      </c>
      <c r="H184" s="151">
        <v>15.75</v>
      </c>
      <c r="L184" s="147"/>
      <c r="M184" s="152"/>
      <c r="T184" s="153"/>
      <c r="AT184" s="149" t="s">
        <v>165</v>
      </c>
      <c r="AU184" s="149" t="s">
        <v>79</v>
      </c>
      <c r="AV184" s="12" t="s">
        <v>79</v>
      </c>
      <c r="AW184" s="12" t="s">
        <v>31</v>
      </c>
      <c r="AX184" s="12" t="s">
        <v>77</v>
      </c>
      <c r="AY184" s="149" t="s">
        <v>130</v>
      </c>
    </row>
    <row r="185" spans="2:65" s="1" customFormat="1" ht="33" customHeight="1">
      <c r="B185" s="127"/>
      <c r="C185" s="128" t="s">
        <v>356</v>
      </c>
      <c r="D185" s="128" t="s">
        <v>133</v>
      </c>
      <c r="E185" s="129" t="s">
        <v>511</v>
      </c>
      <c r="F185" s="130" t="s">
        <v>512</v>
      </c>
      <c r="G185" s="131" t="s">
        <v>213</v>
      </c>
      <c r="H185" s="132">
        <v>0.143</v>
      </c>
      <c r="I185" s="133"/>
      <c r="J185" s="133">
        <f>ROUND(I185*H185,2)</f>
        <v>0</v>
      </c>
      <c r="K185" s="130" t="s">
        <v>137</v>
      </c>
      <c r="L185" s="29"/>
      <c r="M185" s="134" t="s">
        <v>3</v>
      </c>
      <c r="N185" s="135" t="s">
        <v>41</v>
      </c>
      <c r="O185" s="136">
        <v>22.491</v>
      </c>
      <c r="P185" s="136">
        <f>O185*H185</f>
        <v>3.2162129999999998</v>
      </c>
      <c r="Q185" s="136">
        <v>1.0594</v>
      </c>
      <c r="R185" s="136">
        <f>Q185*H185</f>
        <v>0.15149419999999997</v>
      </c>
      <c r="S185" s="136">
        <v>0</v>
      </c>
      <c r="T185" s="137">
        <f>S185*H185</f>
        <v>0</v>
      </c>
      <c r="AR185" s="138" t="s">
        <v>162</v>
      </c>
      <c r="AT185" s="138" t="s">
        <v>133</v>
      </c>
      <c r="AU185" s="138" t="s">
        <v>79</v>
      </c>
      <c r="AY185" s="17" t="s">
        <v>130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7" t="s">
        <v>77</v>
      </c>
      <c r="BK185" s="139">
        <f>ROUND(I185*H185,2)</f>
        <v>0</v>
      </c>
      <c r="BL185" s="17" t="s">
        <v>162</v>
      </c>
      <c r="BM185" s="138" t="s">
        <v>513</v>
      </c>
    </row>
    <row r="186" spans="2:47" s="1" customFormat="1" ht="12">
      <c r="B186" s="29"/>
      <c r="D186" s="140" t="s">
        <v>140</v>
      </c>
      <c r="F186" s="141" t="s">
        <v>514</v>
      </c>
      <c r="L186" s="29"/>
      <c r="M186" s="142"/>
      <c r="T186" s="50"/>
      <c r="AT186" s="17" t="s">
        <v>140</v>
      </c>
      <c r="AU186" s="17" t="s">
        <v>79</v>
      </c>
    </row>
    <row r="187" spans="2:51" s="12" customFormat="1" ht="12">
      <c r="B187" s="147"/>
      <c r="D187" s="148" t="s">
        <v>165</v>
      </c>
      <c r="E187" s="149" t="s">
        <v>3</v>
      </c>
      <c r="F187" s="150" t="s">
        <v>515</v>
      </c>
      <c r="H187" s="151">
        <v>0.132</v>
      </c>
      <c r="L187" s="147"/>
      <c r="M187" s="152"/>
      <c r="T187" s="153"/>
      <c r="AT187" s="149" t="s">
        <v>165</v>
      </c>
      <c r="AU187" s="149" t="s">
        <v>79</v>
      </c>
      <c r="AV187" s="12" t="s">
        <v>79</v>
      </c>
      <c r="AW187" s="12" t="s">
        <v>31</v>
      </c>
      <c r="AX187" s="12" t="s">
        <v>77</v>
      </c>
      <c r="AY187" s="149" t="s">
        <v>130</v>
      </c>
    </row>
    <row r="188" spans="2:51" s="12" customFormat="1" ht="12">
      <c r="B188" s="147"/>
      <c r="D188" s="148" t="s">
        <v>165</v>
      </c>
      <c r="F188" s="150" t="s">
        <v>516</v>
      </c>
      <c r="H188" s="151">
        <v>0.143</v>
      </c>
      <c r="L188" s="147"/>
      <c r="M188" s="152"/>
      <c r="T188" s="153"/>
      <c r="AT188" s="149" t="s">
        <v>165</v>
      </c>
      <c r="AU188" s="149" t="s">
        <v>79</v>
      </c>
      <c r="AV188" s="12" t="s">
        <v>79</v>
      </c>
      <c r="AW188" s="12" t="s">
        <v>4</v>
      </c>
      <c r="AX188" s="12" t="s">
        <v>77</v>
      </c>
      <c r="AY188" s="149" t="s">
        <v>130</v>
      </c>
    </row>
    <row r="189" spans="2:63" s="11" customFormat="1" ht="22.8" customHeight="1">
      <c r="B189" s="116"/>
      <c r="D189" s="117" t="s">
        <v>69</v>
      </c>
      <c r="E189" s="125" t="s">
        <v>172</v>
      </c>
      <c r="F189" s="125" t="s">
        <v>517</v>
      </c>
      <c r="J189" s="126">
        <f>BK189</f>
        <v>0</v>
      </c>
      <c r="L189" s="116"/>
      <c r="M189" s="120"/>
      <c r="P189" s="121">
        <f>SUM(P190:P195)</f>
        <v>2.11448</v>
      </c>
      <c r="R189" s="121">
        <f>SUM(R190:R195)</f>
        <v>0.0839376</v>
      </c>
      <c r="T189" s="122">
        <f>SUM(T190:T195)</f>
        <v>0</v>
      </c>
      <c r="AR189" s="117" t="s">
        <v>77</v>
      </c>
      <c r="AT189" s="123" t="s">
        <v>69</v>
      </c>
      <c r="AU189" s="123" t="s">
        <v>77</v>
      </c>
      <c r="AY189" s="117" t="s">
        <v>130</v>
      </c>
      <c r="BK189" s="124">
        <f>SUM(BK190:BK195)</f>
        <v>0</v>
      </c>
    </row>
    <row r="190" spans="2:65" s="1" customFormat="1" ht="24.15" customHeight="1">
      <c r="B190" s="127"/>
      <c r="C190" s="128" t="s">
        <v>363</v>
      </c>
      <c r="D190" s="128" t="s">
        <v>133</v>
      </c>
      <c r="E190" s="129" t="s">
        <v>518</v>
      </c>
      <c r="F190" s="130" t="s">
        <v>519</v>
      </c>
      <c r="G190" s="131" t="s">
        <v>213</v>
      </c>
      <c r="H190" s="132">
        <v>0.08</v>
      </c>
      <c r="I190" s="133"/>
      <c r="J190" s="133">
        <f>ROUND(I190*H190,2)</f>
        <v>0</v>
      </c>
      <c r="K190" s="130" t="s">
        <v>137</v>
      </c>
      <c r="L190" s="29"/>
      <c r="M190" s="134" t="s">
        <v>3</v>
      </c>
      <c r="N190" s="135" t="s">
        <v>41</v>
      </c>
      <c r="O190" s="136">
        <v>26.431</v>
      </c>
      <c r="P190" s="136">
        <f>O190*H190</f>
        <v>2.11448</v>
      </c>
      <c r="Q190" s="136">
        <v>1.04922</v>
      </c>
      <c r="R190" s="136">
        <f>Q190*H190</f>
        <v>0.0839376</v>
      </c>
      <c r="S190" s="136">
        <v>0</v>
      </c>
      <c r="T190" s="137">
        <f>S190*H190</f>
        <v>0</v>
      </c>
      <c r="AR190" s="138" t="s">
        <v>162</v>
      </c>
      <c r="AT190" s="138" t="s">
        <v>133</v>
      </c>
      <c r="AU190" s="138" t="s">
        <v>79</v>
      </c>
      <c r="AY190" s="17" t="s">
        <v>130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7" t="s">
        <v>77</v>
      </c>
      <c r="BK190" s="139">
        <f>ROUND(I190*H190,2)</f>
        <v>0</v>
      </c>
      <c r="BL190" s="17" t="s">
        <v>162</v>
      </c>
      <c r="BM190" s="138" t="s">
        <v>520</v>
      </c>
    </row>
    <row r="191" spans="2:47" s="1" customFormat="1" ht="12">
      <c r="B191" s="29"/>
      <c r="D191" s="140" t="s">
        <v>140</v>
      </c>
      <c r="F191" s="141" t="s">
        <v>521</v>
      </c>
      <c r="L191" s="29"/>
      <c r="M191" s="142"/>
      <c r="T191" s="50"/>
      <c r="AT191" s="17" t="s">
        <v>140</v>
      </c>
      <c r="AU191" s="17" t="s">
        <v>79</v>
      </c>
    </row>
    <row r="192" spans="2:51" s="12" customFormat="1" ht="12">
      <c r="B192" s="147"/>
      <c r="D192" s="148" t="s">
        <v>165</v>
      </c>
      <c r="E192" s="149" t="s">
        <v>3</v>
      </c>
      <c r="F192" s="150" t="s">
        <v>522</v>
      </c>
      <c r="H192" s="151">
        <v>0.053</v>
      </c>
      <c r="L192" s="147"/>
      <c r="M192" s="152"/>
      <c r="T192" s="153"/>
      <c r="AT192" s="149" t="s">
        <v>165</v>
      </c>
      <c r="AU192" s="149" t="s">
        <v>79</v>
      </c>
      <c r="AV192" s="12" t="s">
        <v>79</v>
      </c>
      <c r="AW192" s="12" t="s">
        <v>31</v>
      </c>
      <c r="AX192" s="12" t="s">
        <v>70</v>
      </c>
      <c r="AY192" s="149" t="s">
        <v>130</v>
      </c>
    </row>
    <row r="193" spans="2:51" s="12" customFormat="1" ht="12">
      <c r="B193" s="147"/>
      <c r="D193" s="148" t="s">
        <v>165</v>
      </c>
      <c r="E193" s="149" t="s">
        <v>3</v>
      </c>
      <c r="F193" s="150" t="s">
        <v>523</v>
      </c>
      <c r="H193" s="151">
        <v>0.021</v>
      </c>
      <c r="L193" s="147"/>
      <c r="M193" s="152"/>
      <c r="T193" s="153"/>
      <c r="AT193" s="149" t="s">
        <v>165</v>
      </c>
      <c r="AU193" s="149" t="s">
        <v>79</v>
      </c>
      <c r="AV193" s="12" t="s">
        <v>79</v>
      </c>
      <c r="AW193" s="12" t="s">
        <v>31</v>
      </c>
      <c r="AX193" s="12" t="s">
        <v>70</v>
      </c>
      <c r="AY193" s="149" t="s">
        <v>130</v>
      </c>
    </row>
    <row r="194" spans="2:51" s="13" customFormat="1" ht="12">
      <c r="B194" s="154"/>
      <c r="D194" s="148" t="s">
        <v>165</v>
      </c>
      <c r="E194" s="155" t="s">
        <v>3</v>
      </c>
      <c r="F194" s="156" t="s">
        <v>180</v>
      </c>
      <c r="H194" s="157">
        <v>0.074</v>
      </c>
      <c r="L194" s="154"/>
      <c r="M194" s="158"/>
      <c r="T194" s="159"/>
      <c r="AT194" s="155" t="s">
        <v>165</v>
      </c>
      <c r="AU194" s="155" t="s">
        <v>79</v>
      </c>
      <c r="AV194" s="13" t="s">
        <v>162</v>
      </c>
      <c r="AW194" s="13" t="s">
        <v>31</v>
      </c>
      <c r="AX194" s="13" t="s">
        <v>77</v>
      </c>
      <c r="AY194" s="155" t="s">
        <v>130</v>
      </c>
    </row>
    <row r="195" spans="2:51" s="12" customFormat="1" ht="12">
      <c r="B195" s="147"/>
      <c r="D195" s="148" t="s">
        <v>165</v>
      </c>
      <c r="F195" s="150" t="s">
        <v>524</v>
      </c>
      <c r="H195" s="151">
        <v>0.08</v>
      </c>
      <c r="L195" s="147"/>
      <c r="M195" s="152"/>
      <c r="T195" s="153"/>
      <c r="AT195" s="149" t="s">
        <v>165</v>
      </c>
      <c r="AU195" s="149" t="s">
        <v>79</v>
      </c>
      <c r="AV195" s="12" t="s">
        <v>79</v>
      </c>
      <c r="AW195" s="12" t="s">
        <v>4</v>
      </c>
      <c r="AX195" s="12" t="s">
        <v>77</v>
      </c>
      <c r="AY195" s="149" t="s">
        <v>130</v>
      </c>
    </row>
    <row r="196" spans="2:63" s="11" customFormat="1" ht="22.8" customHeight="1">
      <c r="B196" s="116"/>
      <c r="D196" s="117" t="s">
        <v>69</v>
      </c>
      <c r="E196" s="125" t="s">
        <v>129</v>
      </c>
      <c r="F196" s="125" t="s">
        <v>249</v>
      </c>
      <c r="J196" s="126">
        <f>BK196</f>
        <v>0</v>
      </c>
      <c r="L196" s="116"/>
      <c r="M196" s="120"/>
      <c r="P196" s="121">
        <f>SUM(P197:P232)</f>
        <v>163.7638</v>
      </c>
      <c r="R196" s="121">
        <f>SUM(R197:R232)</f>
        <v>65.947686</v>
      </c>
      <c r="T196" s="122">
        <f>SUM(T197:T232)</f>
        <v>0</v>
      </c>
      <c r="AR196" s="117" t="s">
        <v>77</v>
      </c>
      <c r="AT196" s="123" t="s">
        <v>69</v>
      </c>
      <c r="AU196" s="123" t="s">
        <v>77</v>
      </c>
      <c r="AY196" s="117" t="s">
        <v>130</v>
      </c>
      <c r="BK196" s="124">
        <f>SUM(BK197:BK232)</f>
        <v>0</v>
      </c>
    </row>
    <row r="197" spans="2:65" s="1" customFormat="1" ht="21.75" customHeight="1">
      <c r="B197" s="127"/>
      <c r="C197" s="128" t="s">
        <v>369</v>
      </c>
      <c r="D197" s="128" t="s">
        <v>133</v>
      </c>
      <c r="E197" s="129" t="s">
        <v>250</v>
      </c>
      <c r="F197" s="130" t="s">
        <v>251</v>
      </c>
      <c r="G197" s="131" t="s">
        <v>161</v>
      </c>
      <c r="H197" s="132">
        <v>281.85</v>
      </c>
      <c r="I197" s="133"/>
      <c r="J197" s="133">
        <f>ROUND(I197*H197,2)</f>
        <v>0</v>
      </c>
      <c r="K197" s="130" t="s">
        <v>137</v>
      </c>
      <c r="L197" s="29"/>
      <c r="M197" s="134" t="s">
        <v>3</v>
      </c>
      <c r="N197" s="135" t="s">
        <v>41</v>
      </c>
      <c r="O197" s="136">
        <v>0.026</v>
      </c>
      <c r="P197" s="136">
        <f>O197*H197</f>
        <v>7.3281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162</v>
      </c>
      <c r="AT197" s="138" t="s">
        <v>133</v>
      </c>
      <c r="AU197" s="138" t="s">
        <v>79</v>
      </c>
      <c r="AY197" s="17" t="s">
        <v>130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7" t="s">
        <v>77</v>
      </c>
      <c r="BK197" s="139">
        <f>ROUND(I197*H197,2)</f>
        <v>0</v>
      </c>
      <c r="BL197" s="17" t="s">
        <v>162</v>
      </c>
      <c r="BM197" s="138" t="s">
        <v>525</v>
      </c>
    </row>
    <row r="198" spans="2:47" s="1" customFormat="1" ht="12">
      <c r="B198" s="29"/>
      <c r="D198" s="140" t="s">
        <v>140</v>
      </c>
      <c r="F198" s="141" t="s">
        <v>253</v>
      </c>
      <c r="L198" s="29"/>
      <c r="M198" s="142"/>
      <c r="T198" s="50"/>
      <c r="AT198" s="17" t="s">
        <v>140</v>
      </c>
      <c r="AU198" s="17" t="s">
        <v>79</v>
      </c>
    </row>
    <row r="199" spans="2:51" s="12" customFormat="1" ht="12">
      <c r="B199" s="147"/>
      <c r="D199" s="148" t="s">
        <v>165</v>
      </c>
      <c r="E199" s="149" t="s">
        <v>3</v>
      </c>
      <c r="F199" s="150" t="s">
        <v>526</v>
      </c>
      <c r="H199" s="151">
        <v>7</v>
      </c>
      <c r="L199" s="147"/>
      <c r="M199" s="152"/>
      <c r="T199" s="153"/>
      <c r="AT199" s="149" t="s">
        <v>165</v>
      </c>
      <c r="AU199" s="149" t="s">
        <v>79</v>
      </c>
      <c r="AV199" s="12" t="s">
        <v>79</v>
      </c>
      <c r="AW199" s="12" t="s">
        <v>31</v>
      </c>
      <c r="AX199" s="12" t="s">
        <v>70</v>
      </c>
      <c r="AY199" s="149" t="s">
        <v>130</v>
      </c>
    </row>
    <row r="200" spans="2:51" s="12" customFormat="1" ht="12">
      <c r="B200" s="147"/>
      <c r="D200" s="148" t="s">
        <v>165</v>
      </c>
      <c r="E200" s="149" t="s">
        <v>3</v>
      </c>
      <c r="F200" s="150" t="s">
        <v>527</v>
      </c>
      <c r="H200" s="151">
        <v>274.85</v>
      </c>
      <c r="L200" s="147"/>
      <c r="M200" s="152"/>
      <c r="T200" s="153"/>
      <c r="AT200" s="149" t="s">
        <v>165</v>
      </c>
      <c r="AU200" s="149" t="s">
        <v>79</v>
      </c>
      <c r="AV200" s="12" t="s">
        <v>79</v>
      </c>
      <c r="AW200" s="12" t="s">
        <v>31</v>
      </c>
      <c r="AX200" s="12" t="s">
        <v>70</v>
      </c>
      <c r="AY200" s="149" t="s">
        <v>130</v>
      </c>
    </row>
    <row r="201" spans="2:51" s="13" customFormat="1" ht="12">
      <c r="B201" s="154"/>
      <c r="D201" s="148" t="s">
        <v>165</v>
      </c>
      <c r="E201" s="155" t="s">
        <v>3</v>
      </c>
      <c r="F201" s="156" t="s">
        <v>180</v>
      </c>
      <c r="H201" s="157">
        <v>281.85</v>
      </c>
      <c r="L201" s="154"/>
      <c r="M201" s="158"/>
      <c r="T201" s="159"/>
      <c r="AT201" s="155" t="s">
        <v>165</v>
      </c>
      <c r="AU201" s="155" t="s">
        <v>79</v>
      </c>
      <c r="AV201" s="13" t="s">
        <v>162</v>
      </c>
      <c r="AW201" s="13" t="s">
        <v>31</v>
      </c>
      <c r="AX201" s="13" t="s">
        <v>77</v>
      </c>
      <c r="AY201" s="155" t="s">
        <v>130</v>
      </c>
    </row>
    <row r="202" spans="2:65" s="1" customFormat="1" ht="21.75" customHeight="1">
      <c r="B202" s="127"/>
      <c r="C202" s="128" t="s">
        <v>375</v>
      </c>
      <c r="D202" s="128" t="s">
        <v>133</v>
      </c>
      <c r="E202" s="129" t="s">
        <v>256</v>
      </c>
      <c r="F202" s="130" t="s">
        <v>257</v>
      </c>
      <c r="G202" s="131" t="s">
        <v>161</v>
      </c>
      <c r="H202" s="132">
        <v>10.8</v>
      </c>
      <c r="I202" s="133"/>
      <c r="J202" s="133">
        <f>ROUND(I202*H202,2)</f>
        <v>0</v>
      </c>
      <c r="K202" s="130" t="s">
        <v>137</v>
      </c>
      <c r="L202" s="29"/>
      <c r="M202" s="134" t="s">
        <v>3</v>
      </c>
      <c r="N202" s="135" t="s">
        <v>41</v>
      </c>
      <c r="O202" s="136">
        <v>0.029</v>
      </c>
      <c r="P202" s="136">
        <f>O202*H202</f>
        <v>0.31320000000000003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162</v>
      </c>
      <c r="AT202" s="138" t="s">
        <v>133</v>
      </c>
      <c r="AU202" s="138" t="s">
        <v>79</v>
      </c>
      <c r="AY202" s="17" t="s">
        <v>130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7" t="s">
        <v>77</v>
      </c>
      <c r="BK202" s="139">
        <f>ROUND(I202*H202,2)</f>
        <v>0</v>
      </c>
      <c r="BL202" s="17" t="s">
        <v>162</v>
      </c>
      <c r="BM202" s="138" t="s">
        <v>528</v>
      </c>
    </row>
    <row r="203" spans="2:47" s="1" customFormat="1" ht="12">
      <c r="B203" s="29"/>
      <c r="D203" s="140" t="s">
        <v>140</v>
      </c>
      <c r="F203" s="141" t="s">
        <v>259</v>
      </c>
      <c r="L203" s="29"/>
      <c r="M203" s="142"/>
      <c r="T203" s="50"/>
      <c r="AT203" s="17" t="s">
        <v>140</v>
      </c>
      <c r="AU203" s="17" t="s">
        <v>79</v>
      </c>
    </row>
    <row r="204" spans="2:51" s="12" customFormat="1" ht="12">
      <c r="B204" s="147"/>
      <c r="D204" s="148" t="s">
        <v>165</v>
      </c>
      <c r="E204" s="149" t="s">
        <v>3</v>
      </c>
      <c r="F204" s="150" t="s">
        <v>529</v>
      </c>
      <c r="H204" s="151">
        <v>4</v>
      </c>
      <c r="L204" s="147"/>
      <c r="M204" s="152"/>
      <c r="T204" s="153"/>
      <c r="AT204" s="149" t="s">
        <v>165</v>
      </c>
      <c r="AU204" s="149" t="s">
        <v>79</v>
      </c>
      <c r="AV204" s="12" t="s">
        <v>79</v>
      </c>
      <c r="AW204" s="12" t="s">
        <v>31</v>
      </c>
      <c r="AX204" s="12" t="s">
        <v>70</v>
      </c>
      <c r="AY204" s="149" t="s">
        <v>130</v>
      </c>
    </row>
    <row r="205" spans="2:51" s="12" customFormat="1" ht="12">
      <c r="B205" s="147"/>
      <c r="D205" s="148" t="s">
        <v>165</v>
      </c>
      <c r="E205" s="149" t="s">
        <v>3</v>
      </c>
      <c r="F205" s="150" t="s">
        <v>530</v>
      </c>
      <c r="H205" s="151">
        <v>6.8</v>
      </c>
      <c r="L205" s="147"/>
      <c r="M205" s="152"/>
      <c r="T205" s="153"/>
      <c r="AT205" s="149" t="s">
        <v>165</v>
      </c>
      <c r="AU205" s="149" t="s">
        <v>79</v>
      </c>
      <c r="AV205" s="12" t="s">
        <v>79</v>
      </c>
      <c r="AW205" s="12" t="s">
        <v>31</v>
      </c>
      <c r="AX205" s="12" t="s">
        <v>70</v>
      </c>
      <c r="AY205" s="149" t="s">
        <v>130</v>
      </c>
    </row>
    <row r="206" spans="2:51" s="13" customFormat="1" ht="12">
      <c r="B206" s="154"/>
      <c r="D206" s="148" t="s">
        <v>165</v>
      </c>
      <c r="E206" s="155" t="s">
        <v>3</v>
      </c>
      <c r="F206" s="156" t="s">
        <v>180</v>
      </c>
      <c r="H206" s="157">
        <v>10.8</v>
      </c>
      <c r="L206" s="154"/>
      <c r="M206" s="158"/>
      <c r="T206" s="159"/>
      <c r="AT206" s="155" t="s">
        <v>165</v>
      </c>
      <c r="AU206" s="155" t="s">
        <v>79</v>
      </c>
      <c r="AV206" s="13" t="s">
        <v>162</v>
      </c>
      <c r="AW206" s="13" t="s">
        <v>31</v>
      </c>
      <c r="AX206" s="13" t="s">
        <v>77</v>
      </c>
      <c r="AY206" s="155" t="s">
        <v>130</v>
      </c>
    </row>
    <row r="207" spans="2:65" s="1" customFormat="1" ht="44.25" customHeight="1">
      <c r="B207" s="127"/>
      <c r="C207" s="128" t="s">
        <v>380</v>
      </c>
      <c r="D207" s="128" t="s">
        <v>133</v>
      </c>
      <c r="E207" s="129" t="s">
        <v>531</v>
      </c>
      <c r="F207" s="130" t="s">
        <v>532</v>
      </c>
      <c r="G207" s="131" t="s">
        <v>161</v>
      </c>
      <c r="H207" s="132">
        <v>281.85</v>
      </c>
      <c r="I207" s="133"/>
      <c r="J207" s="133">
        <f>ROUND(I207*H207,2)</f>
        <v>0</v>
      </c>
      <c r="K207" s="130" t="s">
        <v>137</v>
      </c>
      <c r="L207" s="29"/>
      <c r="M207" s="134" t="s">
        <v>3</v>
      </c>
      <c r="N207" s="135" t="s">
        <v>41</v>
      </c>
      <c r="O207" s="136">
        <v>0.53</v>
      </c>
      <c r="P207" s="136">
        <f>O207*H207</f>
        <v>149.3805</v>
      </c>
      <c r="Q207" s="136">
        <v>0.08922</v>
      </c>
      <c r="R207" s="136">
        <f>Q207*H207</f>
        <v>25.146657</v>
      </c>
      <c r="S207" s="136">
        <v>0</v>
      </c>
      <c r="T207" s="137">
        <f>S207*H207</f>
        <v>0</v>
      </c>
      <c r="AR207" s="138" t="s">
        <v>162</v>
      </c>
      <c r="AT207" s="138" t="s">
        <v>133</v>
      </c>
      <c r="AU207" s="138" t="s">
        <v>79</v>
      </c>
      <c r="AY207" s="17" t="s">
        <v>130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7" t="s">
        <v>77</v>
      </c>
      <c r="BK207" s="139">
        <f>ROUND(I207*H207,2)</f>
        <v>0</v>
      </c>
      <c r="BL207" s="17" t="s">
        <v>162</v>
      </c>
      <c r="BM207" s="138" t="s">
        <v>533</v>
      </c>
    </row>
    <row r="208" spans="2:47" s="1" customFormat="1" ht="12">
      <c r="B208" s="29"/>
      <c r="D208" s="140" t="s">
        <v>140</v>
      </c>
      <c r="F208" s="141" t="s">
        <v>534</v>
      </c>
      <c r="L208" s="29"/>
      <c r="M208" s="142"/>
      <c r="T208" s="50"/>
      <c r="AT208" s="17" t="s">
        <v>140</v>
      </c>
      <c r="AU208" s="17" t="s">
        <v>79</v>
      </c>
    </row>
    <row r="209" spans="2:51" s="12" customFormat="1" ht="12">
      <c r="B209" s="147"/>
      <c r="D209" s="148" t="s">
        <v>165</v>
      </c>
      <c r="E209" s="149" t="s">
        <v>3</v>
      </c>
      <c r="F209" s="150" t="s">
        <v>526</v>
      </c>
      <c r="H209" s="151">
        <v>7</v>
      </c>
      <c r="L209" s="147"/>
      <c r="M209" s="152"/>
      <c r="T209" s="153"/>
      <c r="AT209" s="149" t="s">
        <v>165</v>
      </c>
      <c r="AU209" s="149" t="s">
        <v>79</v>
      </c>
      <c r="AV209" s="12" t="s">
        <v>79</v>
      </c>
      <c r="AW209" s="12" t="s">
        <v>31</v>
      </c>
      <c r="AX209" s="12" t="s">
        <v>70</v>
      </c>
      <c r="AY209" s="149" t="s">
        <v>130</v>
      </c>
    </row>
    <row r="210" spans="2:51" s="12" customFormat="1" ht="12">
      <c r="B210" s="147"/>
      <c r="D210" s="148" t="s">
        <v>165</v>
      </c>
      <c r="E210" s="149" t="s">
        <v>3</v>
      </c>
      <c r="F210" s="150" t="s">
        <v>527</v>
      </c>
      <c r="H210" s="151">
        <v>274.85</v>
      </c>
      <c r="L210" s="147"/>
      <c r="M210" s="152"/>
      <c r="T210" s="153"/>
      <c r="AT210" s="149" t="s">
        <v>165</v>
      </c>
      <c r="AU210" s="149" t="s">
        <v>79</v>
      </c>
      <c r="AV210" s="12" t="s">
        <v>79</v>
      </c>
      <c r="AW210" s="12" t="s">
        <v>31</v>
      </c>
      <c r="AX210" s="12" t="s">
        <v>70</v>
      </c>
      <c r="AY210" s="149" t="s">
        <v>130</v>
      </c>
    </row>
    <row r="211" spans="2:51" s="13" customFormat="1" ht="12">
      <c r="B211" s="154"/>
      <c r="D211" s="148" t="s">
        <v>165</v>
      </c>
      <c r="E211" s="155" t="s">
        <v>3</v>
      </c>
      <c r="F211" s="156" t="s">
        <v>180</v>
      </c>
      <c r="H211" s="157">
        <v>281.85</v>
      </c>
      <c r="L211" s="154"/>
      <c r="M211" s="158"/>
      <c r="T211" s="159"/>
      <c r="AT211" s="155" t="s">
        <v>165</v>
      </c>
      <c r="AU211" s="155" t="s">
        <v>79</v>
      </c>
      <c r="AV211" s="13" t="s">
        <v>162</v>
      </c>
      <c r="AW211" s="13" t="s">
        <v>31</v>
      </c>
      <c r="AX211" s="13" t="s">
        <v>77</v>
      </c>
      <c r="AY211" s="155" t="s">
        <v>130</v>
      </c>
    </row>
    <row r="212" spans="2:65" s="1" customFormat="1" ht="16.5" customHeight="1">
      <c r="B212" s="127"/>
      <c r="C212" s="160" t="s">
        <v>387</v>
      </c>
      <c r="D212" s="160" t="s">
        <v>210</v>
      </c>
      <c r="E212" s="161" t="s">
        <v>535</v>
      </c>
      <c r="F212" s="162" t="s">
        <v>536</v>
      </c>
      <c r="G212" s="163" t="s">
        <v>161</v>
      </c>
      <c r="H212" s="164">
        <v>7.14</v>
      </c>
      <c r="I212" s="165"/>
      <c r="J212" s="165">
        <f>ROUND(I212*H212,2)</f>
        <v>0</v>
      </c>
      <c r="K212" s="162" t="s">
        <v>137</v>
      </c>
      <c r="L212" s="166"/>
      <c r="M212" s="167" t="s">
        <v>3</v>
      </c>
      <c r="N212" s="168" t="s">
        <v>41</v>
      </c>
      <c r="O212" s="136">
        <v>0</v>
      </c>
      <c r="P212" s="136">
        <f>O212*H212</f>
        <v>0</v>
      </c>
      <c r="Q212" s="136">
        <v>0.131</v>
      </c>
      <c r="R212" s="136">
        <f>Q212*H212</f>
        <v>0.93534</v>
      </c>
      <c r="S212" s="136">
        <v>0</v>
      </c>
      <c r="T212" s="137">
        <f>S212*H212</f>
        <v>0</v>
      </c>
      <c r="AR212" s="138" t="s">
        <v>203</v>
      </c>
      <c r="AT212" s="138" t="s">
        <v>210</v>
      </c>
      <c r="AU212" s="138" t="s">
        <v>79</v>
      </c>
      <c r="AY212" s="17" t="s">
        <v>130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77</v>
      </c>
      <c r="BK212" s="139">
        <f>ROUND(I212*H212,2)</f>
        <v>0</v>
      </c>
      <c r="BL212" s="17" t="s">
        <v>162</v>
      </c>
      <c r="BM212" s="138" t="s">
        <v>537</v>
      </c>
    </row>
    <row r="213" spans="2:51" s="12" customFormat="1" ht="12">
      <c r="B213" s="147"/>
      <c r="D213" s="148" t="s">
        <v>165</v>
      </c>
      <c r="E213" s="149" t="s">
        <v>3</v>
      </c>
      <c r="F213" s="150" t="s">
        <v>526</v>
      </c>
      <c r="H213" s="151">
        <v>7</v>
      </c>
      <c r="L213" s="147"/>
      <c r="M213" s="152"/>
      <c r="T213" s="153"/>
      <c r="AT213" s="149" t="s">
        <v>165</v>
      </c>
      <c r="AU213" s="149" t="s">
        <v>79</v>
      </c>
      <c r="AV213" s="12" t="s">
        <v>79</v>
      </c>
      <c r="AW213" s="12" t="s">
        <v>31</v>
      </c>
      <c r="AX213" s="12" t="s">
        <v>77</v>
      </c>
      <c r="AY213" s="149" t="s">
        <v>130</v>
      </c>
    </row>
    <row r="214" spans="2:51" s="12" customFormat="1" ht="12">
      <c r="B214" s="147"/>
      <c r="D214" s="148" t="s">
        <v>165</v>
      </c>
      <c r="F214" s="150" t="s">
        <v>538</v>
      </c>
      <c r="H214" s="151">
        <v>7.14</v>
      </c>
      <c r="L214" s="147"/>
      <c r="M214" s="152"/>
      <c r="T214" s="153"/>
      <c r="AT214" s="149" t="s">
        <v>165</v>
      </c>
      <c r="AU214" s="149" t="s">
        <v>79</v>
      </c>
      <c r="AV214" s="12" t="s">
        <v>79</v>
      </c>
      <c r="AW214" s="12" t="s">
        <v>4</v>
      </c>
      <c r="AX214" s="12" t="s">
        <v>77</v>
      </c>
      <c r="AY214" s="149" t="s">
        <v>130</v>
      </c>
    </row>
    <row r="215" spans="2:65" s="1" customFormat="1" ht="16.5" customHeight="1">
      <c r="B215" s="127"/>
      <c r="C215" s="160" t="s">
        <v>539</v>
      </c>
      <c r="D215" s="160" t="s">
        <v>210</v>
      </c>
      <c r="E215" s="161" t="s">
        <v>540</v>
      </c>
      <c r="F215" s="162" t="s">
        <v>541</v>
      </c>
      <c r="G215" s="163" t="s">
        <v>161</v>
      </c>
      <c r="H215" s="164">
        <v>280.347</v>
      </c>
      <c r="I215" s="165"/>
      <c r="J215" s="165">
        <f>ROUND(I215*H215,2)</f>
        <v>0</v>
      </c>
      <c r="K215" s="162" t="s">
        <v>137</v>
      </c>
      <c r="L215" s="166"/>
      <c r="M215" s="167" t="s">
        <v>3</v>
      </c>
      <c r="N215" s="168" t="s">
        <v>41</v>
      </c>
      <c r="O215" s="136">
        <v>0</v>
      </c>
      <c r="P215" s="136">
        <f>O215*H215</f>
        <v>0</v>
      </c>
      <c r="Q215" s="136">
        <v>0.131</v>
      </c>
      <c r="R215" s="136">
        <f>Q215*H215</f>
        <v>36.725457</v>
      </c>
      <c r="S215" s="136">
        <v>0</v>
      </c>
      <c r="T215" s="137">
        <f>S215*H215</f>
        <v>0</v>
      </c>
      <c r="AR215" s="138" t="s">
        <v>203</v>
      </c>
      <c r="AT215" s="138" t="s">
        <v>210</v>
      </c>
      <c r="AU215" s="138" t="s">
        <v>79</v>
      </c>
      <c r="AY215" s="17" t="s">
        <v>130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77</v>
      </c>
      <c r="BK215" s="139">
        <f>ROUND(I215*H215,2)</f>
        <v>0</v>
      </c>
      <c r="BL215" s="17" t="s">
        <v>162</v>
      </c>
      <c r="BM215" s="138" t="s">
        <v>542</v>
      </c>
    </row>
    <row r="216" spans="2:51" s="12" customFormat="1" ht="12">
      <c r="B216" s="147"/>
      <c r="D216" s="148" t="s">
        <v>165</v>
      </c>
      <c r="E216" s="149" t="s">
        <v>3</v>
      </c>
      <c r="F216" s="150" t="s">
        <v>527</v>
      </c>
      <c r="H216" s="151">
        <v>274.85</v>
      </c>
      <c r="L216" s="147"/>
      <c r="M216" s="152"/>
      <c r="T216" s="153"/>
      <c r="AT216" s="149" t="s">
        <v>165</v>
      </c>
      <c r="AU216" s="149" t="s">
        <v>79</v>
      </c>
      <c r="AV216" s="12" t="s">
        <v>79</v>
      </c>
      <c r="AW216" s="12" t="s">
        <v>31</v>
      </c>
      <c r="AX216" s="12" t="s">
        <v>77</v>
      </c>
      <c r="AY216" s="149" t="s">
        <v>130</v>
      </c>
    </row>
    <row r="217" spans="2:51" s="12" customFormat="1" ht="12">
      <c r="B217" s="147"/>
      <c r="D217" s="148" t="s">
        <v>165</v>
      </c>
      <c r="F217" s="150" t="s">
        <v>543</v>
      </c>
      <c r="H217" s="151">
        <v>280.347</v>
      </c>
      <c r="L217" s="147"/>
      <c r="M217" s="152"/>
      <c r="T217" s="153"/>
      <c r="AT217" s="149" t="s">
        <v>165</v>
      </c>
      <c r="AU217" s="149" t="s">
        <v>79</v>
      </c>
      <c r="AV217" s="12" t="s">
        <v>79</v>
      </c>
      <c r="AW217" s="12" t="s">
        <v>4</v>
      </c>
      <c r="AX217" s="12" t="s">
        <v>77</v>
      </c>
      <c r="AY217" s="149" t="s">
        <v>130</v>
      </c>
    </row>
    <row r="218" spans="2:65" s="1" customFormat="1" ht="44.25" customHeight="1">
      <c r="B218" s="127"/>
      <c r="C218" s="128" t="s">
        <v>544</v>
      </c>
      <c r="D218" s="128" t="s">
        <v>133</v>
      </c>
      <c r="E218" s="129" t="s">
        <v>545</v>
      </c>
      <c r="F218" s="130" t="s">
        <v>546</v>
      </c>
      <c r="G218" s="131" t="s">
        <v>161</v>
      </c>
      <c r="H218" s="132">
        <v>7</v>
      </c>
      <c r="I218" s="133"/>
      <c r="J218" s="133">
        <f>ROUND(I218*H218,2)</f>
        <v>0</v>
      </c>
      <c r="K218" s="130" t="s">
        <v>137</v>
      </c>
      <c r="L218" s="29"/>
      <c r="M218" s="134" t="s">
        <v>3</v>
      </c>
      <c r="N218" s="135" t="s">
        <v>41</v>
      </c>
      <c r="O218" s="136">
        <v>0.06</v>
      </c>
      <c r="P218" s="136">
        <f>O218*H218</f>
        <v>0.42</v>
      </c>
      <c r="Q218" s="136">
        <v>0</v>
      </c>
      <c r="R218" s="136">
        <f>Q218*H218</f>
        <v>0</v>
      </c>
      <c r="S218" s="136">
        <v>0</v>
      </c>
      <c r="T218" s="137">
        <f>S218*H218</f>
        <v>0</v>
      </c>
      <c r="AR218" s="138" t="s">
        <v>162</v>
      </c>
      <c r="AT218" s="138" t="s">
        <v>133</v>
      </c>
      <c r="AU218" s="138" t="s">
        <v>79</v>
      </c>
      <c r="AY218" s="17" t="s">
        <v>130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7" t="s">
        <v>77</v>
      </c>
      <c r="BK218" s="139">
        <f>ROUND(I218*H218,2)</f>
        <v>0</v>
      </c>
      <c r="BL218" s="17" t="s">
        <v>162</v>
      </c>
      <c r="BM218" s="138" t="s">
        <v>547</v>
      </c>
    </row>
    <row r="219" spans="2:47" s="1" customFormat="1" ht="12">
      <c r="B219" s="29"/>
      <c r="D219" s="140" t="s">
        <v>140</v>
      </c>
      <c r="F219" s="141" t="s">
        <v>548</v>
      </c>
      <c r="L219" s="29"/>
      <c r="M219" s="142"/>
      <c r="T219" s="50"/>
      <c r="AT219" s="17" t="s">
        <v>140</v>
      </c>
      <c r="AU219" s="17" t="s">
        <v>79</v>
      </c>
    </row>
    <row r="220" spans="2:65" s="1" customFormat="1" ht="44.25" customHeight="1">
      <c r="B220" s="127"/>
      <c r="C220" s="128" t="s">
        <v>549</v>
      </c>
      <c r="D220" s="128" t="s">
        <v>133</v>
      </c>
      <c r="E220" s="129" t="s">
        <v>550</v>
      </c>
      <c r="F220" s="130" t="s">
        <v>551</v>
      </c>
      <c r="G220" s="131" t="s">
        <v>161</v>
      </c>
      <c r="H220" s="132">
        <v>10.8</v>
      </c>
      <c r="I220" s="133"/>
      <c r="J220" s="133">
        <f>ROUND(I220*H220,2)</f>
        <v>0</v>
      </c>
      <c r="K220" s="130" t="s">
        <v>137</v>
      </c>
      <c r="L220" s="29"/>
      <c r="M220" s="134" t="s">
        <v>3</v>
      </c>
      <c r="N220" s="135" t="s">
        <v>41</v>
      </c>
      <c r="O220" s="136">
        <v>0.565</v>
      </c>
      <c r="P220" s="136">
        <f>O220*H220</f>
        <v>6.101999999999999</v>
      </c>
      <c r="Q220" s="136">
        <v>0.11162</v>
      </c>
      <c r="R220" s="136">
        <f>Q220*H220</f>
        <v>1.2054960000000001</v>
      </c>
      <c r="S220" s="136">
        <v>0</v>
      </c>
      <c r="T220" s="137">
        <f>S220*H220</f>
        <v>0</v>
      </c>
      <c r="AR220" s="138" t="s">
        <v>162</v>
      </c>
      <c r="AT220" s="138" t="s">
        <v>133</v>
      </c>
      <c r="AU220" s="138" t="s">
        <v>79</v>
      </c>
      <c r="AY220" s="17" t="s">
        <v>130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7" t="s">
        <v>77</v>
      </c>
      <c r="BK220" s="139">
        <f>ROUND(I220*H220,2)</f>
        <v>0</v>
      </c>
      <c r="BL220" s="17" t="s">
        <v>162</v>
      </c>
      <c r="BM220" s="138" t="s">
        <v>552</v>
      </c>
    </row>
    <row r="221" spans="2:47" s="1" customFormat="1" ht="12">
      <c r="B221" s="29"/>
      <c r="D221" s="140" t="s">
        <v>140</v>
      </c>
      <c r="F221" s="141" t="s">
        <v>553</v>
      </c>
      <c r="L221" s="29"/>
      <c r="M221" s="142"/>
      <c r="T221" s="50"/>
      <c r="AT221" s="17" t="s">
        <v>140</v>
      </c>
      <c r="AU221" s="17" t="s">
        <v>79</v>
      </c>
    </row>
    <row r="222" spans="2:51" s="12" customFormat="1" ht="12">
      <c r="B222" s="147"/>
      <c r="D222" s="148" t="s">
        <v>165</v>
      </c>
      <c r="E222" s="149" t="s">
        <v>3</v>
      </c>
      <c r="F222" s="150" t="s">
        <v>529</v>
      </c>
      <c r="H222" s="151">
        <v>4</v>
      </c>
      <c r="L222" s="147"/>
      <c r="M222" s="152"/>
      <c r="T222" s="153"/>
      <c r="AT222" s="149" t="s">
        <v>165</v>
      </c>
      <c r="AU222" s="149" t="s">
        <v>79</v>
      </c>
      <c r="AV222" s="12" t="s">
        <v>79</v>
      </c>
      <c r="AW222" s="12" t="s">
        <v>31</v>
      </c>
      <c r="AX222" s="12" t="s">
        <v>70</v>
      </c>
      <c r="AY222" s="149" t="s">
        <v>130</v>
      </c>
    </row>
    <row r="223" spans="2:51" s="12" customFormat="1" ht="12">
      <c r="B223" s="147"/>
      <c r="D223" s="148" t="s">
        <v>165</v>
      </c>
      <c r="E223" s="149" t="s">
        <v>3</v>
      </c>
      <c r="F223" s="150" t="s">
        <v>530</v>
      </c>
      <c r="H223" s="151">
        <v>6.8</v>
      </c>
      <c r="L223" s="147"/>
      <c r="M223" s="152"/>
      <c r="T223" s="153"/>
      <c r="AT223" s="149" t="s">
        <v>165</v>
      </c>
      <c r="AU223" s="149" t="s">
        <v>79</v>
      </c>
      <c r="AV223" s="12" t="s">
        <v>79</v>
      </c>
      <c r="AW223" s="12" t="s">
        <v>31</v>
      </c>
      <c r="AX223" s="12" t="s">
        <v>70</v>
      </c>
      <c r="AY223" s="149" t="s">
        <v>130</v>
      </c>
    </row>
    <row r="224" spans="2:51" s="13" customFormat="1" ht="12">
      <c r="B224" s="154"/>
      <c r="D224" s="148" t="s">
        <v>165</v>
      </c>
      <c r="E224" s="155" t="s">
        <v>3</v>
      </c>
      <c r="F224" s="156" t="s">
        <v>180</v>
      </c>
      <c r="H224" s="157">
        <v>10.8</v>
      </c>
      <c r="L224" s="154"/>
      <c r="M224" s="158"/>
      <c r="T224" s="159"/>
      <c r="AT224" s="155" t="s">
        <v>165</v>
      </c>
      <c r="AU224" s="155" t="s">
        <v>79</v>
      </c>
      <c r="AV224" s="13" t="s">
        <v>162</v>
      </c>
      <c r="AW224" s="13" t="s">
        <v>31</v>
      </c>
      <c r="AX224" s="13" t="s">
        <v>77</v>
      </c>
      <c r="AY224" s="155" t="s">
        <v>130</v>
      </c>
    </row>
    <row r="225" spans="2:65" s="1" customFormat="1" ht="16.5" customHeight="1">
      <c r="B225" s="127"/>
      <c r="C225" s="160" t="s">
        <v>554</v>
      </c>
      <c r="D225" s="160" t="s">
        <v>210</v>
      </c>
      <c r="E225" s="161" t="s">
        <v>555</v>
      </c>
      <c r="F225" s="162" t="s">
        <v>556</v>
      </c>
      <c r="G225" s="163" t="s">
        <v>161</v>
      </c>
      <c r="H225" s="164">
        <v>4.08</v>
      </c>
      <c r="I225" s="165"/>
      <c r="J225" s="165">
        <f>ROUND(I225*H225,2)</f>
        <v>0</v>
      </c>
      <c r="K225" s="162" t="s">
        <v>137</v>
      </c>
      <c r="L225" s="166"/>
      <c r="M225" s="167" t="s">
        <v>3</v>
      </c>
      <c r="N225" s="168" t="s">
        <v>41</v>
      </c>
      <c r="O225" s="136">
        <v>0</v>
      </c>
      <c r="P225" s="136">
        <f>O225*H225</f>
        <v>0</v>
      </c>
      <c r="Q225" s="136">
        <v>0.175</v>
      </c>
      <c r="R225" s="136">
        <f>Q225*H225</f>
        <v>0.714</v>
      </c>
      <c r="S225" s="136">
        <v>0</v>
      </c>
      <c r="T225" s="137">
        <f>S225*H225</f>
        <v>0</v>
      </c>
      <c r="AR225" s="138" t="s">
        <v>203</v>
      </c>
      <c r="AT225" s="138" t="s">
        <v>210</v>
      </c>
      <c r="AU225" s="138" t="s">
        <v>79</v>
      </c>
      <c r="AY225" s="17" t="s">
        <v>130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7" t="s">
        <v>77</v>
      </c>
      <c r="BK225" s="139">
        <f>ROUND(I225*H225,2)</f>
        <v>0</v>
      </c>
      <c r="BL225" s="17" t="s">
        <v>162</v>
      </c>
      <c r="BM225" s="138" t="s">
        <v>557</v>
      </c>
    </row>
    <row r="226" spans="2:51" s="12" customFormat="1" ht="12">
      <c r="B226" s="147"/>
      <c r="D226" s="148" t="s">
        <v>165</v>
      </c>
      <c r="E226" s="149" t="s">
        <v>3</v>
      </c>
      <c r="F226" s="150" t="s">
        <v>529</v>
      </c>
      <c r="H226" s="151">
        <v>4</v>
      </c>
      <c r="L226" s="147"/>
      <c r="M226" s="152"/>
      <c r="T226" s="153"/>
      <c r="AT226" s="149" t="s">
        <v>165</v>
      </c>
      <c r="AU226" s="149" t="s">
        <v>79</v>
      </c>
      <c r="AV226" s="12" t="s">
        <v>79</v>
      </c>
      <c r="AW226" s="12" t="s">
        <v>31</v>
      </c>
      <c r="AX226" s="12" t="s">
        <v>77</v>
      </c>
      <c r="AY226" s="149" t="s">
        <v>130</v>
      </c>
    </row>
    <row r="227" spans="2:51" s="12" customFormat="1" ht="12">
      <c r="B227" s="147"/>
      <c r="D227" s="148" t="s">
        <v>165</v>
      </c>
      <c r="F227" s="150" t="s">
        <v>558</v>
      </c>
      <c r="H227" s="151">
        <v>4.08</v>
      </c>
      <c r="L227" s="147"/>
      <c r="M227" s="152"/>
      <c r="T227" s="153"/>
      <c r="AT227" s="149" t="s">
        <v>165</v>
      </c>
      <c r="AU227" s="149" t="s">
        <v>79</v>
      </c>
      <c r="AV227" s="12" t="s">
        <v>79</v>
      </c>
      <c r="AW227" s="12" t="s">
        <v>4</v>
      </c>
      <c r="AX227" s="12" t="s">
        <v>77</v>
      </c>
      <c r="AY227" s="149" t="s">
        <v>130</v>
      </c>
    </row>
    <row r="228" spans="2:65" s="1" customFormat="1" ht="16.5" customHeight="1">
      <c r="B228" s="127"/>
      <c r="C228" s="160" t="s">
        <v>559</v>
      </c>
      <c r="D228" s="160" t="s">
        <v>210</v>
      </c>
      <c r="E228" s="161" t="s">
        <v>560</v>
      </c>
      <c r="F228" s="162" t="s">
        <v>561</v>
      </c>
      <c r="G228" s="163" t="s">
        <v>161</v>
      </c>
      <c r="H228" s="164">
        <v>6.936</v>
      </c>
      <c r="I228" s="165"/>
      <c r="J228" s="165">
        <f>ROUND(I228*H228,2)</f>
        <v>0</v>
      </c>
      <c r="K228" s="162" t="s">
        <v>137</v>
      </c>
      <c r="L228" s="166"/>
      <c r="M228" s="167" t="s">
        <v>3</v>
      </c>
      <c r="N228" s="168" t="s">
        <v>41</v>
      </c>
      <c r="O228" s="136">
        <v>0</v>
      </c>
      <c r="P228" s="136">
        <f>O228*H228</f>
        <v>0</v>
      </c>
      <c r="Q228" s="136">
        <v>0.176</v>
      </c>
      <c r="R228" s="136">
        <f>Q228*H228</f>
        <v>1.2207359999999998</v>
      </c>
      <c r="S228" s="136">
        <v>0</v>
      </c>
      <c r="T228" s="137">
        <f>S228*H228</f>
        <v>0</v>
      </c>
      <c r="AR228" s="138" t="s">
        <v>203</v>
      </c>
      <c r="AT228" s="138" t="s">
        <v>210</v>
      </c>
      <c r="AU228" s="138" t="s">
        <v>79</v>
      </c>
      <c r="AY228" s="17" t="s">
        <v>130</v>
      </c>
      <c r="BE228" s="139">
        <f>IF(N228="základní",J228,0)</f>
        <v>0</v>
      </c>
      <c r="BF228" s="139">
        <f>IF(N228="snížená",J228,0)</f>
        <v>0</v>
      </c>
      <c r="BG228" s="139">
        <f>IF(N228="zákl. přenesená",J228,0)</f>
        <v>0</v>
      </c>
      <c r="BH228" s="139">
        <f>IF(N228="sníž. přenesená",J228,0)</f>
        <v>0</v>
      </c>
      <c r="BI228" s="139">
        <f>IF(N228="nulová",J228,0)</f>
        <v>0</v>
      </c>
      <c r="BJ228" s="17" t="s">
        <v>77</v>
      </c>
      <c r="BK228" s="139">
        <f>ROUND(I228*H228,2)</f>
        <v>0</v>
      </c>
      <c r="BL228" s="17" t="s">
        <v>162</v>
      </c>
      <c r="BM228" s="138" t="s">
        <v>562</v>
      </c>
    </row>
    <row r="229" spans="2:51" s="12" customFormat="1" ht="12">
      <c r="B229" s="147"/>
      <c r="D229" s="148" t="s">
        <v>165</v>
      </c>
      <c r="E229" s="149" t="s">
        <v>3</v>
      </c>
      <c r="F229" s="150" t="s">
        <v>530</v>
      </c>
      <c r="H229" s="151">
        <v>6.8</v>
      </c>
      <c r="L229" s="147"/>
      <c r="M229" s="152"/>
      <c r="T229" s="153"/>
      <c r="AT229" s="149" t="s">
        <v>165</v>
      </c>
      <c r="AU229" s="149" t="s">
        <v>79</v>
      </c>
      <c r="AV229" s="12" t="s">
        <v>79</v>
      </c>
      <c r="AW229" s="12" t="s">
        <v>31</v>
      </c>
      <c r="AX229" s="12" t="s">
        <v>77</v>
      </c>
      <c r="AY229" s="149" t="s">
        <v>130</v>
      </c>
    </row>
    <row r="230" spans="2:51" s="12" customFormat="1" ht="12">
      <c r="B230" s="147"/>
      <c r="D230" s="148" t="s">
        <v>165</v>
      </c>
      <c r="F230" s="150" t="s">
        <v>563</v>
      </c>
      <c r="H230" s="151">
        <v>6.936</v>
      </c>
      <c r="L230" s="147"/>
      <c r="M230" s="152"/>
      <c r="T230" s="153"/>
      <c r="AT230" s="149" t="s">
        <v>165</v>
      </c>
      <c r="AU230" s="149" t="s">
        <v>79</v>
      </c>
      <c r="AV230" s="12" t="s">
        <v>79</v>
      </c>
      <c r="AW230" s="12" t="s">
        <v>4</v>
      </c>
      <c r="AX230" s="12" t="s">
        <v>77</v>
      </c>
      <c r="AY230" s="149" t="s">
        <v>130</v>
      </c>
    </row>
    <row r="231" spans="2:65" s="1" customFormat="1" ht="44.25" customHeight="1">
      <c r="B231" s="127"/>
      <c r="C231" s="128" t="s">
        <v>564</v>
      </c>
      <c r="D231" s="128" t="s">
        <v>133</v>
      </c>
      <c r="E231" s="129" t="s">
        <v>565</v>
      </c>
      <c r="F231" s="130" t="s">
        <v>566</v>
      </c>
      <c r="G231" s="131" t="s">
        <v>161</v>
      </c>
      <c r="H231" s="132">
        <v>4</v>
      </c>
      <c r="I231" s="133"/>
      <c r="J231" s="133">
        <f>ROUND(I231*H231,2)</f>
        <v>0</v>
      </c>
      <c r="K231" s="130" t="s">
        <v>137</v>
      </c>
      <c r="L231" s="29"/>
      <c r="M231" s="134" t="s">
        <v>3</v>
      </c>
      <c r="N231" s="135" t="s">
        <v>41</v>
      </c>
      <c r="O231" s="136">
        <v>0.055</v>
      </c>
      <c r="P231" s="136">
        <f>O231*H231</f>
        <v>0.22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162</v>
      </c>
      <c r="AT231" s="138" t="s">
        <v>133</v>
      </c>
      <c r="AU231" s="138" t="s">
        <v>79</v>
      </c>
      <c r="AY231" s="17" t="s">
        <v>130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77</v>
      </c>
      <c r="BK231" s="139">
        <f>ROUND(I231*H231,2)</f>
        <v>0</v>
      </c>
      <c r="BL231" s="17" t="s">
        <v>162</v>
      </c>
      <c r="BM231" s="138" t="s">
        <v>567</v>
      </c>
    </row>
    <row r="232" spans="2:47" s="1" customFormat="1" ht="12">
      <c r="B232" s="29"/>
      <c r="D232" s="140" t="s">
        <v>140</v>
      </c>
      <c r="F232" s="141" t="s">
        <v>568</v>
      </c>
      <c r="L232" s="29"/>
      <c r="M232" s="142"/>
      <c r="T232" s="50"/>
      <c r="AT232" s="17" t="s">
        <v>140</v>
      </c>
      <c r="AU232" s="17" t="s">
        <v>79</v>
      </c>
    </row>
    <row r="233" spans="2:63" s="11" customFormat="1" ht="22.8" customHeight="1">
      <c r="B233" s="116"/>
      <c r="D233" s="117" t="s">
        <v>69</v>
      </c>
      <c r="E233" s="125" t="s">
        <v>209</v>
      </c>
      <c r="F233" s="125" t="s">
        <v>329</v>
      </c>
      <c r="J233" s="126">
        <f>BK233</f>
        <v>0</v>
      </c>
      <c r="L233" s="116"/>
      <c r="M233" s="120"/>
      <c r="P233" s="121">
        <f>SUM(P234:P253)</f>
        <v>34.336000000000006</v>
      </c>
      <c r="R233" s="121">
        <f>SUM(R234:R253)</f>
        <v>23.42193</v>
      </c>
      <c r="T233" s="122">
        <f>SUM(T234:T253)</f>
        <v>0</v>
      </c>
      <c r="AR233" s="117" t="s">
        <v>77</v>
      </c>
      <c r="AT233" s="123" t="s">
        <v>69</v>
      </c>
      <c r="AU233" s="123" t="s">
        <v>77</v>
      </c>
      <c r="AY233" s="117" t="s">
        <v>130</v>
      </c>
      <c r="BK233" s="124">
        <f>SUM(BK234:BK253)</f>
        <v>0</v>
      </c>
    </row>
    <row r="234" spans="2:65" s="1" customFormat="1" ht="16.5" customHeight="1">
      <c r="B234" s="127"/>
      <c r="C234" s="128" t="s">
        <v>569</v>
      </c>
      <c r="D234" s="128" t="s">
        <v>133</v>
      </c>
      <c r="E234" s="129" t="s">
        <v>570</v>
      </c>
      <c r="F234" s="130" t="s">
        <v>571</v>
      </c>
      <c r="G234" s="131" t="s">
        <v>333</v>
      </c>
      <c r="H234" s="132">
        <v>1.5</v>
      </c>
      <c r="I234" s="133"/>
      <c r="J234" s="133">
        <f>ROUND(I234*H234,2)</f>
        <v>0</v>
      </c>
      <c r="K234" s="130" t="s">
        <v>137</v>
      </c>
      <c r="L234" s="29"/>
      <c r="M234" s="134" t="s">
        <v>3</v>
      </c>
      <c r="N234" s="135" t="s">
        <v>41</v>
      </c>
      <c r="O234" s="136">
        <v>0.228</v>
      </c>
      <c r="P234" s="136">
        <f>O234*H234</f>
        <v>0.342</v>
      </c>
      <c r="Q234" s="136">
        <v>0.04008</v>
      </c>
      <c r="R234" s="136">
        <f>Q234*H234</f>
        <v>0.06011999999999999</v>
      </c>
      <c r="S234" s="136">
        <v>0</v>
      </c>
      <c r="T234" s="137">
        <f>S234*H234</f>
        <v>0</v>
      </c>
      <c r="AR234" s="138" t="s">
        <v>162</v>
      </c>
      <c r="AT234" s="138" t="s">
        <v>133</v>
      </c>
      <c r="AU234" s="138" t="s">
        <v>79</v>
      </c>
      <c r="AY234" s="17" t="s">
        <v>130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7" t="s">
        <v>77</v>
      </c>
      <c r="BK234" s="139">
        <f>ROUND(I234*H234,2)</f>
        <v>0</v>
      </c>
      <c r="BL234" s="17" t="s">
        <v>162</v>
      </c>
      <c r="BM234" s="138" t="s">
        <v>572</v>
      </c>
    </row>
    <row r="235" spans="2:47" s="1" customFormat="1" ht="12">
      <c r="B235" s="29"/>
      <c r="D235" s="140" t="s">
        <v>140</v>
      </c>
      <c r="F235" s="141" t="s">
        <v>573</v>
      </c>
      <c r="L235" s="29"/>
      <c r="M235" s="142"/>
      <c r="T235" s="50"/>
      <c r="AT235" s="17" t="s">
        <v>140</v>
      </c>
      <c r="AU235" s="17" t="s">
        <v>79</v>
      </c>
    </row>
    <row r="236" spans="2:65" s="1" customFormat="1" ht="21.75" customHeight="1">
      <c r="B236" s="127"/>
      <c r="C236" s="160" t="s">
        <v>574</v>
      </c>
      <c r="D236" s="160" t="s">
        <v>210</v>
      </c>
      <c r="E236" s="161" t="s">
        <v>575</v>
      </c>
      <c r="F236" s="162" t="s">
        <v>576</v>
      </c>
      <c r="G236" s="163" t="s">
        <v>333</v>
      </c>
      <c r="H236" s="164">
        <v>1</v>
      </c>
      <c r="I236" s="165"/>
      <c r="J236" s="165">
        <f>ROUND(I236*H236,2)</f>
        <v>0</v>
      </c>
      <c r="K236" s="162" t="s">
        <v>3</v>
      </c>
      <c r="L236" s="166"/>
      <c r="M236" s="167" t="s">
        <v>3</v>
      </c>
      <c r="N236" s="168" t="s">
        <v>41</v>
      </c>
      <c r="O236" s="136">
        <v>0</v>
      </c>
      <c r="P236" s="136">
        <f>O236*H236</f>
        <v>0</v>
      </c>
      <c r="Q236" s="136">
        <v>0.022</v>
      </c>
      <c r="R236" s="136">
        <f>Q236*H236</f>
        <v>0.022</v>
      </c>
      <c r="S236" s="136">
        <v>0</v>
      </c>
      <c r="T236" s="137">
        <f>S236*H236</f>
        <v>0</v>
      </c>
      <c r="AR236" s="138" t="s">
        <v>203</v>
      </c>
      <c r="AT236" s="138" t="s">
        <v>210</v>
      </c>
      <c r="AU236" s="138" t="s">
        <v>79</v>
      </c>
      <c r="AY236" s="17" t="s">
        <v>130</v>
      </c>
      <c r="BE236" s="139">
        <f>IF(N236="základní",J236,0)</f>
        <v>0</v>
      </c>
      <c r="BF236" s="139">
        <f>IF(N236="snížená",J236,0)</f>
        <v>0</v>
      </c>
      <c r="BG236" s="139">
        <f>IF(N236="zákl. přenesená",J236,0)</f>
        <v>0</v>
      </c>
      <c r="BH236" s="139">
        <f>IF(N236="sníž. přenesená",J236,0)</f>
        <v>0</v>
      </c>
      <c r="BI236" s="139">
        <f>IF(N236="nulová",J236,0)</f>
        <v>0</v>
      </c>
      <c r="BJ236" s="17" t="s">
        <v>77</v>
      </c>
      <c r="BK236" s="139">
        <f>ROUND(I236*H236,2)</f>
        <v>0</v>
      </c>
      <c r="BL236" s="17" t="s">
        <v>162</v>
      </c>
      <c r="BM236" s="138" t="s">
        <v>577</v>
      </c>
    </row>
    <row r="237" spans="2:65" s="1" customFormat="1" ht="16.5" customHeight="1">
      <c r="B237" s="127"/>
      <c r="C237" s="128" t="s">
        <v>578</v>
      </c>
      <c r="D237" s="128" t="s">
        <v>133</v>
      </c>
      <c r="E237" s="129" t="s">
        <v>579</v>
      </c>
      <c r="F237" s="130" t="s">
        <v>580</v>
      </c>
      <c r="G237" s="131" t="s">
        <v>333</v>
      </c>
      <c r="H237" s="132">
        <v>21</v>
      </c>
      <c r="I237" s="133"/>
      <c r="J237" s="133">
        <f>ROUND(I237*H237,2)</f>
        <v>0</v>
      </c>
      <c r="K237" s="130" t="s">
        <v>137</v>
      </c>
      <c r="L237" s="29"/>
      <c r="M237" s="134" t="s">
        <v>3</v>
      </c>
      <c r="N237" s="135" t="s">
        <v>41</v>
      </c>
      <c r="O237" s="136">
        <v>0.366</v>
      </c>
      <c r="P237" s="136">
        <f>O237*H237</f>
        <v>7.686</v>
      </c>
      <c r="Q237" s="136">
        <v>0.0003</v>
      </c>
      <c r="R237" s="136">
        <f>Q237*H237</f>
        <v>0.006299999999999999</v>
      </c>
      <c r="S237" s="136">
        <v>0</v>
      </c>
      <c r="T237" s="137">
        <f>S237*H237</f>
        <v>0</v>
      </c>
      <c r="AR237" s="138" t="s">
        <v>162</v>
      </c>
      <c r="AT237" s="138" t="s">
        <v>133</v>
      </c>
      <c r="AU237" s="138" t="s">
        <v>79</v>
      </c>
      <c r="AY237" s="17" t="s">
        <v>130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17" t="s">
        <v>77</v>
      </c>
      <c r="BK237" s="139">
        <f>ROUND(I237*H237,2)</f>
        <v>0</v>
      </c>
      <c r="BL237" s="17" t="s">
        <v>162</v>
      </c>
      <c r="BM237" s="138" t="s">
        <v>581</v>
      </c>
    </row>
    <row r="238" spans="2:47" s="1" customFormat="1" ht="12">
      <c r="B238" s="29"/>
      <c r="D238" s="140" t="s">
        <v>140</v>
      </c>
      <c r="F238" s="141" t="s">
        <v>582</v>
      </c>
      <c r="L238" s="29"/>
      <c r="M238" s="142"/>
      <c r="T238" s="50"/>
      <c r="AT238" s="17" t="s">
        <v>140</v>
      </c>
      <c r="AU238" s="17" t="s">
        <v>79</v>
      </c>
    </row>
    <row r="239" spans="2:65" s="1" customFormat="1" ht="24.15" customHeight="1">
      <c r="B239" s="127"/>
      <c r="C239" s="160" t="s">
        <v>583</v>
      </c>
      <c r="D239" s="160" t="s">
        <v>210</v>
      </c>
      <c r="E239" s="161" t="s">
        <v>584</v>
      </c>
      <c r="F239" s="162" t="s">
        <v>585</v>
      </c>
      <c r="G239" s="163" t="s">
        <v>333</v>
      </c>
      <c r="H239" s="164">
        <v>21</v>
      </c>
      <c r="I239" s="165"/>
      <c r="J239" s="165">
        <f>ROUND(I239*H239,2)</f>
        <v>0</v>
      </c>
      <c r="K239" s="162" t="s">
        <v>3</v>
      </c>
      <c r="L239" s="166"/>
      <c r="M239" s="167" t="s">
        <v>3</v>
      </c>
      <c r="N239" s="168" t="s">
        <v>41</v>
      </c>
      <c r="O239" s="136">
        <v>0</v>
      </c>
      <c r="P239" s="136">
        <f>O239*H239</f>
        <v>0</v>
      </c>
      <c r="Q239" s="136">
        <v>0.022</v>
      </c>
      <c r="R239" s="136">
        <f>Q239*H239</f>
        <v>0.46199999999999997</v>
      </c>
      <c r="S239" s="136">
        <v>0</v>
      </c>
      <c r="T239" s="137">
        <f>S239*H239</f>
        <v>0</v>
      </c>
      <c r="AR239" s="138" t="s">
        <v>203</v>
      </c>
      <c r="AT239" s="138" t="s">
        <v>210</v>
      </c>
      <c r="AU239" s="138" t="s">
        <v>79</v>
      </c>
      <c r="AY239" s="17" t="s">
        <v>130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77</v>
      </c>
      <c r="BK239" s="139">
        <f>ROUND(I239*H239,2)</f>
        <v>0</v>
      </c>
      <c r="BL239" s="17" t="s">
        <v>162</v>
      </c>
      <c r="BM239" s="138" t="s">
        <v>586</v>
      </c>
    </row>
    <row r="240" spans="2:65" s="1" customFormat="1" ht="16.5" customHeight="1">
      <c r="B240" s="127"/>
      <c r="C240" s="128" t="s">
        <v>587</v>
      </c>
      <c r="D240" s="128" t="s">
        <v>133</v>
      </c>
      <c r="E240" s="129" t="s">
        <v>588</v>
      </c>
      <c r="F240" s="130" t="s">
        <v>589</v>
      </c>
      <c r="G240" s="131" t="s">
        <v>333</v>
      </c>
      <c r="H240" s="132">
        <v>14</v>
      </c>
      <c r="I240" s="133"/>
      <c r="J240" s="133">
        <f>ROUND(I240*H240,2)</f>
        <v>0</v>
      </c>
      <c r="K240" s="130" t="s">
        <v>137</v>
      </c>
      <c r="L240" s="29"/>
      <c r="M240" s="134" t="s">
        <v>3</v>
      </c>
      <c r="N240" s="135" t="s">
        <v>41</v>
      </c>
      <c r="O240" s="136">
        <v>0.1</v>
      </c>
      <c r="P240" s="136">
        <f>O240*H240</f>
        <v>1.4000000000000001</v>
      </c>
      <c r="Q240" s="136">
        <v>0.00014</v>
      </c>
      <c r="R240" s="136">
        <f>Q240*H240</f>
        <v>0.00196</v>
      </c>
      <c r="S240" s="136">
        <v>0</v>
      </c>
      <c r="T240" s="137">
        <f>S240*H240</f>
        <v>0</v>
      </c>
      <c r="AR240" s="138" t="s">
        <v>162</v>
      </c>
      <c r="AT240" s="138" t="s">
        <v>133</v>
      </c>
      <c r="AU240" s="138" t="s">
        <v>79</v>
      </c>
      <c r="AY240" s="17" t="s">
        <v>130</v>
      </c>
      <c r="BE240" s="139">
        <f>IF(N240="základní",J240,0)</f>
        <v>0</v>
      </c>
      <c r="BF240" s="139">
        <f>IF(N240="snížená",J240,0)</f>
        <v>0</v>
      </c>
      <c r="BG240" s="139">
        <f>IF(N240="zákl. přenesená",J240,0)</f>
        <v>0</v>
      </c>
      <c r="BH240" s="139">
        <f>IF(N240="sníž. přenesená",J240,0)</f>
        <v>0</v>
      </c>
      <c r="BI240" s="139">
        <f>IF(N240="nulová",J240,0)</f>
        <v>0</v>
      </c>
      <c r="BJ240" s="17" t="s">
        <v>77</v>
      </c>
      <c r="BK240" s="139">
        <f>ROUND(I240*H240,2)</f>
        <v>0</v>
      </c>
      <c r="BL240" s="17" t="s">
        <v>162</v>
      </c>
      <c r="BM240" s="138" t="s">
        <v>590</v>
      </c>
    </row>
    <row r="241" spans="2:47" s="1" customFormat="1" ht="12">
      <c r="B241" s="29"/>
      <c r="D241" s="140" t="s">
        <v>140</v>
      </c>
      <c r="F241" s="141" t="s">
        <v>591</v>
      </c>
      <c r="L241" s="29"/>
      <c r="M241" s="142"/>
      <c r="T241" s="50"/>
      <c r="AT241" s="17" t="s">
        <v>140</v>
      </c>
      <c r="AU241" s="17" t="s">
        <v>79</v>
      </c>
    </row>
    <row r="242" spans="2:51" s="12" customFormat="1" ht="12">
      <c r="B242" s="147"/>
      <c r="D242" s="148" t="s">
        <v>165</v>
      </c>
      <c r="E242" s="149" t="s">
        <v>3</v>
      </c>
      <c r="F242" s="150" t="s">
        <v>592</v>
      </c>
      <c r="H242" s="151">
        <v>14</v>
      </c>
      <c r="L242" s="147"/>
      <c r="M242" s="152"/>
      <c r="T242" s="153"/>
      <c r="AT242" s="149" t="s">
        <v>165</v>
      </c>
      <c r="AU242" s="149" t="s">
        <v>79</v>
      </c>
      <c r="AV242" s="12" t="s">
        <v>79</v>
      </c>
      <c r="AW242" s="12" t="s">
        <v>31</v>
      </c>
      <c r="AX242" s="12" t="s">
        <v>77</v>
      </c>
      <c r="AY242" s="149" t="s">
        <v>130</v>
      </c>
    </row>
    <row r="243" spans="2:65" s="1" customFormat="1" ht="24.15" customHeight="1">
      <c r="B243" s="127"/>
      <c r="C243" s="128" t="s">
        <v>593</v>
      </c>
      <c r="D243" s="128" t="s">
        <v>133</v>
      </c>
      <c r="E243" s="129" t="s">
        <v>594</v>
      </c>
      <c r="F243" s="130" t="s">
        <v>595</v>
      </c>
      <c r="G243" s="131" t="s">
        <v>333</v>
      </c>
      <c r="H243" s="132">
        <v>14</v>
      </c>
      <c r="I243" s="133"/>
      <c r="J243" s="133">
        <f>ROUND(I243*H243,2)</f>
        <v>0</v>
      </c>
      <c r="K243" s="130" t="s">
        <v>137</v>
      </c>
      <c r="L243" s="29"/>
      <c r="M243" s="134" t="s">
        <v>3</v>
      </c>
      <c r="N243" s="135" t="s">
        <v>41</v>
      </c>
      <c r="O243" s="136">
        <v>0.016</v>
      </c>
      <c r="P243" s="136">
        <f>O243*H243</f>
        <v>0.224</v>
      </c>
      <c r="Q243" s="136">
        <v>0</v>
      </c>
      <c r="R243" s="136">
        <f>Q243*H243</f>
        <v>0</v>
      </c>
      <c r="S243" s="136">
        <v>0</v>
      </c>
      <c r="T243" s="137">
        <f>S243*H243</f>
        <v>0</v>
      </c>
      <c r="AR243" s="138" t="s">
        <v>162</v>
      </c>
      <c r="AT243" s="138" t="s">
        <v>133</v>
      </c>
      <c r="AU243" s="138" t="s">
        <v>79</v>
      </c>
      <c r="AY243" s="17" t="s">
        <v>130</v>
      </c>
      <c r="BE243" s="139">
        <f>IF(N243="základní",J243,0)</f>
        <v>0</v>
      </c>
      <c r="BF243" s="139">
        <f>IF(N243="snížená",J243,0)</f>
        <v>0</v>
      </c>
      <c r="BG243" s="139">
        <f>IF(N243="zákl. přenesená",J243,0)</f>
        <v>0</v>
      </c>
      <c r="BH243" s="139">
        <f>IF(N243="sníž. přenesená",J243,0)</f>
        <v>0</v>
      </c>
      <c r="BI243" s="139">
        <f>IF(N243="nulová",J243,0)</f>
        <v>0</v>
      </c>
      <c r="BJ243" s="17" t="s">
        <v>77</v>
      </c>
      <c r="BK243" s="139">
        <f>ROUND(I243*H243,2)</f>
        <v>0</v>
      </c>
      <c r="BL243" s="17" t="s">
        <v>162</v>
      </c>
      <c r="BM243" s="138" t="s">
        <v>596</v>
      </c>
    </row>
    <row r="244" spans="2:47" s="1" customFormat="1" ht="12">
      <c r="B244" s="29"/>
      <c r="D244" s="140" t="s">
        <v>140</v>
      </c>
      <c r="F244" s="141" t="s">
        <v>597</v>
      </c>
      <c r="L244" s="29"/>
      <c r="M244" s="142"/>
      <c r="T244" s="50"/>
      <c r="AT244" s="17" t="s">
        <v>140</v>
      </c>
      <c r="AU244" s="17" t="s">
        <v>79</v>
      </c>
    </row>
    <row r="245" spans="2:65" s="1" customFormat="1" ht="24.15" customHeight="1">
      <c r="B245" s="127"/>
      <c r="C245" s="128" t="s">
        <v>598</v>
      </c>
      <c r="D245" s="128" t="s">
        <v>133</v>
      </c>
      <c r="E245" s="129" t="s">
        <v>599</v>
      </c>
      <c r="F245" s="130" t="s">
        <v>600</v>
      </c>
      <c r="G245" s="131" t="s">
        <v>333</v>
      </c>
      <c r="H245" s="132">
        <v>8</v>
      </c>
      <c r="I245" s="133"/>
      <c r="J245" s="133">
        <f>ROUND(I245*H245,2)</f>
        <v>0</v>
      </c>
      <c r="K245" s="130" t="s">
        <v>137</v>
      </c>
      <c r="L245" s="29"/>
      <c r="M245" s="134" t="s">
        <v>3</v>
      </c>
      <c r="N245" s="135" t="s">
        <v>41</v>
      </c>
      <c r="O245" s="136">
        <v>0.268</v>
      </c>
      <c r="P245" s="136">
        <f>O245*H245</f>
        <v>2.144</v>
      </c>
      <c r="Q245" s="136">
        <v>0.1554</v>
      </c>
      <c r="R245" s="136">
        <f>Q245*H245</f>
        <v>1.2432</v>
      </c>
      <c r="S245" s="136">
        <v>0</v>
      </c>
      <c r="T245" s="137">
        <f>S245*H245</f>
        <v>0</v>
      </c>
      <c r="AR245" s="138" t="s">
        <v>162</v>
      </c>
      <c r="AT245" s="138" t="s">
        <v>133</v>
      </c>
      <c r="AU245" s="138" t="s">
        <v>79</v>
      </c>
      <c r="AY245" s="17" t="s">
        <v>130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17" t="s">
        <v>77</v>
      </c>
      <c r="BK245" s="139">
        <f>ROUND(I245*H245,2)</f>
        <v>0</v>
      </c>
      <c r="BL245" s="17" t="s">
        <v>162</v>
      </c>
      <c r="BM245" s="138" t="s">
        <v>601</v>
      </c>
    </row>
    <row r="246" spans="2:47" s="1" customFormat="1" ht="12">
      <c r="B246" s="29"/>
      <c r="D246" s="140" t="s">
        <v>140</v>
      </c>
      <c r="F246" s="141" t="s">
        <v>602</v>
      </c>
      <c r="L246" s="29"/>
      <c r="M246" s="142"/>
      <c r="T246" s="50"/>
      <c r="AT246" s="17" t="s">
        <v>140</v>
      </c>
      <c r="AU246" s="17" t="s">
        <v>79</v>
      </c>
    </row>
    <row r="247" spans="2:51" s="12" customFormat="1" ht="12">
      <c r="B247" s="147"/>
      <c r="D247" s="148" t="s">
        <v>165</v>
      </c>
      <c r="E247" s="149" t="s">
        <v>3</v>
      </c>
      <c r="F247" s="150" t="s">
        <v>603</v>
      </c>
      <c r="H247" s="151">
        <v>8</v>
      </c>
      <c r="L247" s="147"/>
      <c r="M247" s="152"/>
      <c r="T247" s="153"/>
      <c r="AT247" s="149" t="s">
        <v>165</v>
      </c>
      <c r="AU247" s="149" t="s">
        <v>79</v>
      </c>
      <c r="AV247" s="12" t="s">
        <v>79</v>
      </c>
      <c r="AW247" s="12" t="s">
        <v>31</v>
      </c>
      <c r="AX247" s="12" t="s">
        <v>77</v>
      </c>
      <c r="AY247" s="149" t="s">
        <v>130</v>
      </c>
    </row>
    <row r="248" spans="2:65" s="1" customFormat="1" ht="16.5" customHeight="1">
      <c r="B248" s="127"/>
      <c r="C248" s="160" t="s">
        <v>604</v>
      </c>
      <c r="D248" s="160" t="s">
        <v>210</v>
      </c>
      <c r="E248" s="161" t="s">
        <v>605</v>
      </c>
      <c r="F248" s="162" t="s">
        <v>606</v>
      </c>
      <c r="G248" s="163" t="s">
        <v>333</v>
      </c>
      <c r="H248" s="164">
        <v>8</v>
      </c>
      <c r="I248" s="165"/>
      <c r="J248" s="165">
        <f>ROUND(I248*H248,2)</f>
        <v>0</v>
      </c>
      <c r="K248" s="162" t="s">
        <v>137</v>
      </c>
      <c r="L248" s="166"/>
      <c r="M248" s="167" t="s">
        <v>3</v>
      </c>
      <c r="N248" s="168" t="s">
        <v>41</v>
      </c>
      <c r="O248" s="136">
        <v>0</v>
      </c>
      <c r="P248" s="136">
        <f>O248*H248</f>
        <v>0</v>
      </c>
      <c r="Q248" s="136">
        <v>0.08</v>
      </c>
      <c r="R248" s="136">
        <f>Q248*H248</f>
        <v>0.64</v>
      </c>
      <c r="S248" s="136">
        <v>0</v>
      </c>
      <c r="T248" s="137">
        <f>S248*H248</f>
        <v>0</v>
      </c>
      <c r="AR248" s="138" t="s">
        <v>203</v>
      </c>
      <c r="AT248" s="138" t="s">
        <v>210</v>
      </c>
      <c r="AU248" s="138" t="s">
        <v>79</v>
      </c>
      <c r="AY248" s="17" t="s">
        <v>130</v>
      </c>
      <c r="BE248" s="139">
        <f>IF(N248="základní",J248,0)</f>
        <v>0</v>
      </c>
      <c r="BF248" s="139">
        <f>IF(N248="snížená",J248,0)</f>
        <v>0</v>
      </c>
      <c r="BG248" s="139">
        <f>IF(N248="zákl. přenesená",J248,0)</f>
        <v>0</v>
      </c>
      <c r="BH248" s="139">
        <f>IF(N248="sníž. přenesená",J248,0)</f>
        <v>0</v>
      </c>
      <c r="BI248" s="139">
        <f>IF(N248="nulová",J248,0)</f>
        <v>0</v>
      </c>
      <c r="BJ248" s="17" t="s">
        <v>77</v>
      </c>
      <c r="BK248" s="139">
        <f>ROUND(I248*H248,2)</f>
        <v>0</v>
      </c>
      <c r="BL248" s="17" t="s">
        <v>162</v>
      </c>
      <c r="BM248" s="138" t="s">
        <v>607</v>
      </c>
    </row>
    <row r="249" spans="2:65" s="1" customFormat="1" ht="24.15" customHeight="1">
      <c r="B249" s="127"/>
      <c r="C249" s="128" t="s">
        <v>608</v>
      </c>
      <c r="D249" s="128" t="s">
        <v>133</v>
      </c>
      <c r="E249" s="129" t="s">
        <v>609</v>
      </c>
      <c r="F249" s="130" t="s">
        <v>610</v>
      </c>
      <c r="G249" s="131" t="s">
        <v>333</v>
      </c>
      <c r="H249" s="132">
        <v>161</v>
      </c>
      <c r="I249" s="133"/>
      <c r="J249" s="133">
        <f>ROUND(I249*H249,2)</f>
        <v>0</v>
      </c>
      <c r="K249" s="130" t="s">
        <v>137</v>
      </c>
      <c r="L249" s="29"/>
      <c r="M249" s="134" t="s">
        <v>3</v>
      </c>
      <c r="N249" s="135" t="s">
        <v>41</v>
      </c>
      <c r="O249" s="136">
        <v>0.14</v>
      </c>
      <c r="P249" s="136">
        <f>O249*H249</f>
        <v>22.540000000000003</v>
      </c>
      <c r="Q249" s="136">
        <v>0.10095</v>
      </c>
      <c r="R249" s="136">
        <f>Q249*H249</f>
        <v>16.25295</v>
      </c>
      <c r="S249" s="136">
        <v>0</v>
      </c>
      <c r="T249" s="137">
        <f>S249*H249</f>
        <v>0</v>
      </c>
      <c r="AR249" s="138" t="s">
        <v>162</v>
      </c>
      <c r="AT249" s="138" t="s">
        <v>133</v>
      </c>
      <c r="AU249" s="138" t="s">
        <v>79</v>
      </c>
      <c r="AY249" s="17" t="s">
        <v>130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77</v>
      </c>
      <c r="BK249" s="139">
        <f>ROUND(I249*H249,2)</f>
        <v>0</v>
      </c>
      <c r="BL249" s="17" t="s">
        <v>162</v>
      </c>
      <c r="BM249" s="138" t="s">
        <v>611</v>
      </c>
    </row>
    <row r="250" spans="2:47" s="1" customFormat="1" ht="12">
      <c r="B250" s="29"/>
      <c r="D250" s="140" t="s">
        <v>140</v>
      </c>
      <c r="F250" s="141" t="s">
        <v>612</v>
      </c>
      <c r="L250" s="29"/>
      <c r="M250" s="142"/>
      <c r="T250" s="50"/>
      <c r="AT250" s="17" t="s">
        <v>140</v>
      </c>
      <c r="AU250" s="17" t="s">
        <v>79</v>
      </c>
    </row>
    <row r="251" spans="2:51" s="12" customFormat="1" ht="12">
      <c r="B251" s="147"/>
      <c r="D251" s="148" t="s">
        <v>165</v>
      </c>
      <c r="E251" s="149" t="s">
        <v>3</v>
      </c>
      <c r="F251" s="150" t="s">
        <v>613</v>
      </c>
      <c r="H251" s="151">
        <v>161</v>
      </c>
      <c r="L251" s="147"/>
      <c r="M251" s="152"/>
      <c r="T251" s="153"/>
      <c r="AT251" s="149" t="s">
        <v>165</v>
      </c>
      <c r="AU251" s="149" t="s">
        <v>79</v>
      </c>
      <c r="AV251" s="12" t="s">
        <v>79</v>
      </c>
      <c r="AW251" s="12" t="s">
        <v>31</v>
      </c>
      <c r="AX251" s="12" t="s">
        <v>77</v>
      </c>
      <c r="AY251" s="149" t="s">
        <v>130</v>
      </c>
    </row>
    <row r="252" spans="2:65" s="1" customFormat="1" ht="16.5" customHeight="1">
      <c r="B252" s="127"/>
      <c r="C252" s="160" t="s">
        <v>614</v>
      </c>
      <c r="D252" s="160" t="s">
        <v>210</v>
      </c>
      <c r="E252" s="161" t="s">
        <v>615</v>
      </c>
      <c r="F252" s="162" t="s">
        <v>616</v>
      </c>
      <c r="G252" s="163" t="s">
        <v>333</v>
      </c>
      <c r="H252" s="164">
        <v>169.05</v>
      </c>
      <c r="I252" s="165"/>
      <c r="J252" s="165">
        <f>ROUND(I252*H252,2)</f>
        <v>0</v>
      </c>
      <c r="K252" s="162" t="s">
        <v>137</v>
      </c>
      <c r="L252" s="166"/>
      <c r="M252" s="167" t="s">
        <v>3</v>
      </c>
      <c r="N252" s="168" t="s">
        <v>41</v>
      </c>
      <c r="O252" s="136">
        <v>0</v>
      </c>
      <c r="P252" s="136">
        <f>O252*H252</f>
        <v>0</v>
      </c>
      <c r="Q252" s="136">
        <v>0.028</v>
      </c>
      <c r="R252" s="136">
        <f>Q252*H252</f>
        <v>4.7334000000000005</v>
      </c>
      <c r="S252" s="136">
        <v>0</v>
      </c>
      <c r="T252" s="137">
        <f>S252*H252</f>
        <v>0</v>
      </c>
      <c r="AR252" s="138" t="s">
        <v>203</v>
      </c>
      <c r="AT252" s="138" t="s">
        <v>210</v>
      </c>
      <c r="AU252" s="138" t="s">
        <v>79</v>
      </c>
      <c r="AY252" s="17" t="s">
        <v>130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7" t="s">
        <v>77</v>
      </c>
      <c r="BK252" s="139">
        <f>ROUND(I252*H252,2)</f>
        <v>0</v>
      </c>
      <c r="BL252" s="17" t="s">
        <v>162</v>
      </c>
      <c r="BM252" s="138" t="s">
        <v>617</v>
      </c>
    </row>
    <row r="253" spans="2:51" s="12" customFormat="1" ht="12">
      <c r="B253" s="147"/>
      <c r="D253" s="148" t="s">
        <v>165</v>
      </c>
      <c r="F253" s="150" t="s">
        <v>618</v>
      </c>
      <c r="H253" s="151">
        <v>169.05</v>
      </c>
      <c r="L253" s="147"/>
      <c r="M253" s="152"/>
      <c r="T253" s="153"/>
      <c r="AT253" s="149" t="s">
        <v>165</v>
      </c>
      <c r="AU253" s="149" t="s">
        <v>79</v>
      </c>
      <c r="AV253" s="12" t="s">
        <v>79</v>
      </c>
      <c r="AW253" s="12" t="s">
        <v>4</v>
      </c>
      <c r="AX253" s="12" t="s">
        <v>77</v>
      </c>
      <c r="AY253" s="149" t="s">
        <v>130</v>
      </c>
    </row>
    <row r="254" spans="2:63" s="11" customFormat="1" ht="22.8" customHeight="1">
      <c r="B254" s="116"/>
      <c r="D254" s="117" t="s">
        <v>69</v>
      </c>
      <c r="E254" s="125" t="s">
        <v>354</v>
      </c>
      <c r="F254" s="125" t="s">
        <v>355</v>
      </c>
      <c r="J254" s="126">
        <f>BK254</f>
        <v>0</v>
      </c>
      <c r="L254" s="116"/>
      <c r="M254" s="120"/>
      <c r="P254" s="121">
        <f>SUM(P255:P264)</f>
        <v>0.5499259999999999</v>
      </c>
      <c r="R254" s="121">
        <f>SUM(R255:R264)</f>
        <v>0</v>
      </c>
      <c r="T254" s="122">
        <f>SUM(T255:T264)</f>
        <v>0</v>
      </c>
      <c r="AR254" s="117" t="s">
        <v>77</v>
      </c>
      <c r="AT254" s="123" t="s">
        <v>69</v>
      </c>
      <c r="AU254" s="123" t="s">
        <v>77</v>
      </c>
      <c r="AY254" s="117" t="s">
        <v>130</v>
      </c>
      <c r="BK254" s="124">
        <f>SUM(BK255:BK264)</f>
        <v>0</v>
      </c>
    </row>
    <row r="255" spans="2:65" s="1" customFormat="1" ht="24.15" customHeight="1">
      <c r="B255" s="127"/>
      <c r="C255" s="128" t="s">
        <v>619</v>
      </c>
      <c r="D255" s="128" t="s">
        <v>133</v>
      </c>
      <c r="E255" s="129" t="s">
        <v>370</v>
      </c>
      <c r="F255" s="130" t="s">
        <v>371</v>
      </c>
      <c r="G255" s="131" t="s">
        <v>213</v>
      </c>
      <c r="H255" s="132">
        <v>1.627</v>
      </c>
      <c r="I255" s="133"/>
      <c r="J255" s="133">
        <f>ROUND(I255*H255,2)</f>
        <v>0</v>
      </c>
      <c r="K255" s="130" t="s">
        <v>137</v>
      </c>
      <c r="L255" s="29"/>
      <c r="M255" s="134" t="s">
        <v>3</v>
      </c>
      <c r="N255" s="135" t="s">
        <v>41</v>
      </c>
      <c r="O255" s="136">
        <v>0.032</v>
      </c>
      <c r="P255" s="136">
        <f>O255*H255</f>
        <v>0.052064</v>
      </c>
      <c r="Q255" s="136">
        <v>0</v>
      </c>
      <c r="R255" s="136">
        <f>Q255*H255</f>
        <v>0</v>
      </c>
      <c r="S255" s="136">
        <v>0</v>
      </c>
      <c r="T255" s="137">
        <f>S255*H255</f>
        <v>0</v>
      </c>
      <c r="AR255" s="138" t="s">
        <v>162</v>
      </c>
      <c r="AT255" s="138" t="s">
        <v>133</v>
      </c>
      <c r="AU255" s="138" t="s">
        <v>79</v>
      </c>
      <c r="AY255" s="17" t="s">
        <v>130</v>
      </c>
      <c r="BE255" s="139">
        <f>IF(N255="základní",J255,0)</f>
        <v>0</v>
      </c>
      <c r="BF255" s="139">
        <f>IF(N255="snížená",J255,0)</f>
        <v>0</v>
      </c>
      <c r="BG255" s="139">
        <f>IF(N255="zákl. přenesená",J255,0)</f>
        <v>0</v>
      </c>
      <c r="BH255" s="139">
        <f>IF(N255="sníž. přenesená",J255,0)</f>
        <v>0</v>
      </c>
      <c r="BI255" s="139">
        <f>IF(N255="nulová",J255,0)</f>
        <v>0</v>
      </c>
      <c r="BJ255" s="17" t="s">
        <v>77</v>
      </c>
      <c r="BK255" s="139">
        <f>ROUND(I255*H255,2)</f>
        <v>0</v>
      </c>
      <c r="BL255" s="17" t="s">
        <v>162</v>
      </c>
      <c r="BM255" s="138" t="s">
        <v>620</v>
      </c>
    </row>
    <row r="256" spans="2:47" s="1" customFormat="1" ht="12">
      <c r="B256" s="29"/>
      <c r="D256" s="140" t="s">
        <v>140</v>
      </c>
      <c r="F256" s="141" t="s">
        <v>373</v>
      </c>
      <c r="L256" s="29"/>
      <c r="M256" s="142"/>
      <c r="T256" s="50"/>
      <c r="AT256" s="17" t="s">
        <v>140</v>
      </c>
      <c r="AU256" s="17" t="s">
        <v>79</v>
      </c>
    </row>
    <row r="257" spans="2:51" s="12" customFormat="1" ht="12">
      <c r="B257" s="147"/>
      <c r="D257" s="148" t="s">
        <v>165</v>
      </c>
      <c r="E257" s="149" t="s">
        <v>3</v>
      </c>
      <c r="F257" s="150" t="s">
        <v>621</v>
      </c>
      <c r="H257" s="151">
        <v>1.545</v>
      </c>
      <c r="L257" s="147"/>
      <c r="M257" s="152"/>
      <c r="T257" s="153"/>
      <c r="AT257" s="149" t="s">
        <v>165</v>
      </c>
      <c r="AU257" s="149" t="s">
        <v>79</v>
      </c>
      <c r="AV257" s="12" t="s">
        <v>79</v>
      </c>
      <c r="AW257" s="12" t="s">
        <v>31</v>
      </c>
      <c r="AX257" s="12" t="s">
        <v>70</v>
      </c>
      <c r="AY257" s="149" t="s">
        <v>130</v>
      </c>
    </row>
    <row r="258" spans="2:51" s="12" customFormat="1" ht="12">
      <c r="B258" s="147"/>
      <c r="D258" s="148" t="s">
        <v>165</v>
      </c>
      <c r="E258" s="149" t="s">
        <v>3</v>
      </c>
      <c r="F258" s="150" t="s">
        <v>622</v>
      </c>
      <c r="H258" s="151">
        <v>0.082</v>
      </c>
      <c r="L258" s="147"/>
      <c r="M258" s="152"/>
      <c r="T258" s="153"/>
      <c r="AT258" s="149" t="s">
        <v>165</v>
      </c>
      <c r="AU258" s="149" t="s">
        <v>79</v>
      </c>
      <c r="AV258" s="12" t="s">
        <v>79</v>
      </c>
      <c r="AW258" s="12" t="s">
        <v>31</v>
      </c>
      <c r="AX258" s="12" t="s">
        <v>70</v>
      </c>
      <c r="AY258" s="149" t="s">
        <v>130</v>
      </c>
    </row>
    <row r="259" spans="2:51" s="13" customFormat="1" ht="12">
      <c r="B259" s="154"/>
      <c r="D259" s="148" t="s">
        <v>165</v>
      </c>
      <c r="E259" s="155" t="s">
        <v>3</v>
      </c>
      <c r="F259" s="156" t="s">
        <v>180</v>
      </c>
      <c r="H259" s="157">
        <v>1.627</v>
      </c>
      <c r="L259" s="154"/>
      <c r="M259" s="158"/>
      <c r="T259" s="159"/>
      <c r="AT259" s="155" t="s">
        <v>165</v>
      </c>
      <c r="AU259" s="155" t="s">
        <v>79</v>
      </c>
      <c r="AV259" s="13" t="s">
        <v>162</v>
      </c>
      <c r="AW259" s="13" t="s">
        <v>31</v>
      </c>
      <c r="AX259" s="13" t="s">
        <v>77</v>
      </c>
      <c r="AY259" s="155" t="s">
        <v>130</v>
      </c>
    </row>
    <row r="260" spans="2:65" s="1" customFormat="1" ht="24.15" customHeight="1">
      <c r="B260" s="127"/>
      <c r="C260" s="128" t="s">
        <v>623</v>
      </c>
      <c r="D260" s="128" t="s">
        <v>133</v>
      </c>
      <c r="E260" s="129" t="s">
        <v>376</v>
      </c>
      <c r="F260" s="130" t="s">
        <v>365</v>
      </c>
      <c r="G260" s="131" t="s">
        <v>213</v>
      </c>
      <c r="H260" s="132">
        <v>79.723</v>
      </c>
      <c r="I260" s="133"/>
      <c r="J260" s="133">
        <f>ROUND(I260*H260,2)</f>
        <v>0</v>
      </c>
      <c r="K260" s="130" t="s">
        <v>137</v>
      </c>
      <c r="L260" s="29"/>
      <c r="M260" s="134" t="s">
        <v>3</v>
      </c>
      <c r="N260" s="135" t="s">
        <v>41</v>
      </c>
      <c r="O260" s="136">
        <v>0.003</v>
      </c>
      <c r="P260" s="136">
        <f>O260*H260</f>
        <v>0.239169</v>
      </c>
      <c r="Q260" s="136">
        <v>0</v>
      </c>
      <c r="R260" s="136">
        <f>Q260*H260</f>
        <v>0</v>
      </c>
      <c r="S260" s="136">
        <v>0</v>
      </c>
      <c r="T260" s="137">
        <f>S260*H260</f>
        <v>0</v>
      </c>
      <c r="AR260" s="138" t="s">
        <v>162</v>
      </c>
      <c r="AT260" s="138" t="s">
        <v>133</v>
      </c>
      <c r="AU260" s="138" t="s">
        <v>79</v>
      </c>
      <c r="AY260" s="17" t="s">
        <v>130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7" t="s">
        <v>77</v>
      </c>
      <c r="BK260" s="139">
        <f>ROUND(I260*H260,2)</f>
        <v>0</v>
      </c>
      <c r="BL260" s="17" t="s">
        <v>162</v>
      </c>
      <c r="BM260" s="138" t="s">
        <v>624</v>
      </c>
    </row>
    <row r="261" spans="2:47" s="1" customFormat="1" ht="12">
      <c r="B261" s="29"/>
      <c r="D261" s="140" t="s">
        <v>140</v>
      </c>
      <c r="F261" s="141" t="s">
        <v>378</v>
      </c>
      <c r="L261" s="29"/>
      <c r="M261" s="142"/>
      <c r="T261" s="50"/>
      <c r="AT261" s="17" t="s">
        <v>140</v>
      </c>
      <c r="AU261" s="17" t="s">
        <v>79</v>
      </c>
    </row>
    <row r="262" spans="2:51" s="12" customFormat="1" ht="12">
      <c r="B262" s="147"/>
      <c r="D262" s="148" t="s">
        <v>165</v>
      </c>
      <c r="F262" s="150" t="s">
        <v>625</v>
      </c>
      <c r="H262" s="151">
        <v>79.723</v>
      </c>
      <c r="L262" s="147"/>
      <c r="M262" s="152"/>
      <c r="T262" s="153"/>
      <c r="AT262" s="149" t="s">
        <v>165</v>
      </c>
      <c r="AU262" s="149" t="s">
        <v>79</v>
      </c>
      <c r="AV262" s="12" t="s">
        <v>79</v>
      </c>
      <c r="AW262" s="12" t="s">
        <v>4</v>
      </c>
      <c r="AX262" s="12" t="s">
        <v>77</v>
      </c>
      <c r="AY262" s="149" t="s">
        <v>130</v>
      </c>
    </row>
    <row r="263" spans="2:65" s="1" customFormat="1" ht="16.5" customHeight="1">
      <c r="B263" s="127"/>
      <c r="C263" s="128" t="s">
        <v>626</v>
      </c>
      <c r="D263" s="128" t="s">
        <v>133</v>
      </c>
      <c r="E263" s="129" t="s">
        <v>381</v>
      </c>
      <c r="F263" s="130" t="s">
        <v>382</v>
      </c>
      <c r="G263" s="131" t="s">
        <v>213</v>
      </c>
      <c r="H263" s="132">
        <v>1.627</v>
      </c>
      <c r="I263" s="133"/>
      <c r="J263" s="133">
        <f>ROUND(I263*H263,2)</f>
        <v>0</v>
      </c>
      <c r="K263" s="130" t="s">
        <v>137</v>
      </c>
      <c r="L263" s="29"/>
      <c r="M263" s="134" t="s">
        <v>3</v>
      </c>
      <c r="N263" s="135" t="s">
        <v>41</v>
      </c>
      <c r="O263" s="136">
        <v>0.159</v>
      </c>
      <c r="P263" s="136">
        <f>O263*H263</f>
        <v>0.258693</v>
      </c>
      <c r="Q263" s="136">
        <v>0</v>
      </c>
      <c r="R263" s="136">
        <f>Q263*H263</f>
        <v>0</v>
      </c>
      <c r="S263" s="136">
        <v>0</v>
      </c>
      <c r="T263" s="137">
        <f>S263*H263</f>
        <v>0</v>
      </c>
      <c r="AR263" s="138" t="s">
        <v>162</v>
      </c>
      <c r="AT263" s="138" t="s">
        <v>133</v>
      </c>
      <c r="AU263" s="138" t="s">
        <v>79</v>
      </c>
      <c r="AY263" s="17" t="s">
        <v>130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7" t="s">
        <v>77</v>
      </c>
      <c r="BK263" s="139">
        <f>ROUND(I263*H263,2)</f>
        <v>0</v>
      </c>
      <c r="BL263" s="17" t="s">
        <v>162</v>
      </c>
      <c r="BM263" s="138" t="s">
        <v>627</v>
      </c>
    </row>
    <row r="264" spans="2:47" s="1" customFormat="1" ht="12">
      <c r="B264" s="29"/>
      <c r="D264" s="140" t="s">
        <v>140</v>
      </c>
      <c r="F264" s="141" t="s">
        <v>384</v>
      </c>
      <c r="L264" s="29"/>
      <c r="M264" s="142"/>
      <c r="T264" s="50"/>
      <c r="AT264" s="17" t="s">
        <v>140</v>
      </c>
      <c r="AU264" s="17" t="s">
        <v>79</v>
      </c>
    </row>
    <row r="265" spans="2:63" s="11" customFormat="1" ht="22.8" customHeight="1">
      <c r="B265" s="116"/>
      <c r="D265" s="117" t="s">
        <v>69</v>
      </c>
      <c r="E265" s="125" t="s">
        <v>385</v>
      </c>
      <c r="F265" s="125" t="s">
        <v>386</v>
      </c>
      <c r="J265" s="126">
        <f>BK265</f>
        <v>0</v>
      </c>
      <c r="L265" s="116"/>
      <c r="M265" s="120"/>
      <c r="P265" s="121">
        <f>SUM(P266:P267)</f>
        <v>55.406510999999995</v>
      </c>
      <c r="R265" s="121">
        <f>SUM(R266:R267)</f>
        <v>0</v>
      </c>
      <c r="T265" s="122">
        <f>SUM(T266:T267)</f>
        <v>0</v>
      </c>
      <c r="AR265" s="117" t="s">
        <v>77</v>
      </c>
      <c r="AT265" s="123" t="s">
        <v>69</v>
      </c>
      <c r="AU265" s="123" t="s">
        <v>77</v>
      </c>
      <c r="AY265" s="117" t="s">
        <v>130</v>
      </c>
      <c r="BK265" s="124">
        <f>SUM(BK266:BK267)</f>
        <v>0</v>
      </c>
    </row>
    <row r="266" spans="2:65" s="1" customFormat="1" ht="24.15" customHeight="1">
      <c r="B266" s="127"/>
      <c r="C266" s="128" t="s">
        <v>628</v>
      </c>
      <c r="D266" s="128" t="s">
        <v>133</v>
      </c>
      <c r="E266" s="129" t="s">
        <v>388</v>
      </c>
      <c r="F266" s="130" t="s">
        <v>389</v>
      </c>
      <c r="G266" s="131" t="s">
        <v>213</v>
      </c>
      <c r="H266" s="132">
        <v>139.563</v>
      </c>
      <c r="I266" s="133"/>
      <c r="J266" s="133">
        <f>ROUND(I266*H266,2)</f>
        <v>0</v>
      </c>
      <c r="K266" s="130" t="s">
        <v>137</v>
      </c>
      <c r="L266" s="29"/>
      <c r="M266" s="134" t="s">
        <v>3</v>
      </c>
      <c r="N266" s="135" t="s">
        <v>41</v>
      </c>
      <c r="O266" s="136">
        <v>0.397</v>
      </c>
      <c r="P266" s="136">
        <f>O266*H266</f>
        <v>55.406510999999995</v>
      </c>
      <c r="Q266" s="136">
        <v>0</v>
      </c>
      <c r="R266" s="136">
        <f>Q266*H266</f>
        <v>0</v>
      </c>
      <c r="S266" s="136">
        <v>0</v>
      </c>
      <c r="T266" s="137">
        <f>S266*H266</f>
        <v>0</v>
      </c>
      <c r="AR266" s="138" t="s">
        <v>162</v>
      </c>
      <c r="AT266" s="138" t="s">
        <v>133</v>
      </c>
      <c r="AU266" s="138" t="s">
        <v>79</v>
      </c>
      <c r="AY266" s="17" t="s">
        <v>130</v>
      </c>
      <c r="BE266" s="139">
        <f>IF(N266="základní",J266,0)</f>
        <v>0</v>
      </c>
      <c r="BF266" s="139">
        <f>IF(N266="snížená",J266,0)</f>
        <v>0</v>
      </c>
      <c r="BG266" s="139">
        <f>IF(N266="zákl. přenesená",J266,0)</f>
        <v>0</v>
      </c>
      <c r="BH266" s="139">
        <f>IF(N266="sníž. přenesená",J266,0)</f>
        <v>0</v>
      </c>
      <c r="BI266" s="139">
        <f>IF(N266="nulová",J266,0)</f>
        <v>0</v>
      </c>
      <c r="BJ266" s="17" t="s">
        <v>77</v>
      </c>
      <c r="BK266" s="139">
        <f>ROUND(I266*H266,2)</f>
        <v>0</v>
      </c>
      <c r="BL266" s="17" t="s">
        <v>162</v>
      </c>
      <c r="BM266" s="138" t="s">
        <v>629</v>
      </c>
    </row>
    <row r="267" spans="2:47" s="1" customFormat="1" ht="12">
      <c r="B267" s="29"/>
      <c r="D267" s="140" t="s">
        <v>140</v>
      </c>
      <c r="F267" s="141" t="s">
        <v>391</v>
      </c>
      <c r="L267" s="29"/>
      <c r="M267" s="176"/>
      <c r="N267" s="177"/>
      <c r="O267" s="177"/>
      <c r="P267" s="177"/>
      <c r="Q267" s="177"/>
      <c r="R267" s="177"/>
      <c r="S267" s="177"/>
      <c r="T267" s="178"/>
      <c r="AT267" s="17" t="s">
        <v>140</v>
      </c>
      <c r="AU267" s="17" t="s">
        <v>79</v>
      </c>
    </row>
    <row r="268" spans="2:12" s="1" customFormat="1" ht="6.9" customHeight="1"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29"/>
    </row>
  </sheetData>
  <autoFilter ref="C92:K267"/>
  <mergeCells count="11">
    <mergeCell ref="E85:H85"/>
    <mergeCell ref="E7:H7"/>
    <mergeCell ref="E9:H9"/>
    <mergeCell ref="E11:H11"/>
    <mergeCell ref="E29:H29"/>
    <mergeCell ref="E50:H50"/>
    <mergeCell ref="L2:V2"/>
    <mergeCell ref="E52:H52"/>
    <mergeCell ref="E54:H54"/>
    <mergeCell ref="E81:H81"/>
    <mergeCell ref="E83:H83"/>
  </mergeCells>
  <hyperlinks>
    <hyperlink ref="F97" r:id="rId1" display="https://podminky.urs.cz/item/CS_URS_2023_01/112151359"/>
    <hyperlink ref="F99" r:id="rId2" display="https://podminky.urs.cz/item/CS_URS_2023_01/112151360"/>
    <hyperlink ref="F101" r:id="rId3" display="https://podminky.urs.cz/item/CS_URS_2023_01/112201139"/>
    <hyperlink ref="F103" r:id="rId4" display="https://podminky.urs.cz/item/CS_URS_2023_01/112201140"/>
    <hyperlink ref="F105" r:id="rId5" display="https://podminky.urs.cz/item/CS_URS_2023_01/121151103"/>
    <hyperlink ref="F108" r:id="rId6" display="https://podminky.urs.cz/item/CS_URS_2023_01/132251101"/>
    <hyperlink ref="F113" r:id="rId7" display="https://podminky.urs.cz/item/CS_URS_2023_01/162201500"/>
    <hyperlink ref="F115" r:id="rId8" display="https://podminky.urs.cz/item/CS_URS_2023_01/162201510"/>
    <hyperlink ref="F117" r:id="rId9" display="https://podminky.urs.cz/item/CS_URS_2023_01/162201520"/>
    <hyperlink ref="F119" r:id="rId10" display="https://podminky.urs.cz/item/CS_URS_2023_01/162301935"/>
    <hyperlink ref="F121" r:id="rId11" display="https://podminky.urs.cz/item/CS_URS_2023_01/162301955"/>
    <hyperlink ref="F123" r:id="rId12" display="https://podminky.urs.cz/item/CS_URS_2023_01/162301975"/>
    <hyperlink ref="F125" r:id="rId13" display="https://podminky.urs.cz/item/CS_URS_2023_01/162351103"/>
    <hyperlink ref="F130" r:id="rId14" display="https://podminky.urs.cz/item/CS_URS_2023_01/162451106"/>
    <hyperlink ref="F133" r:id="rId15" display="https://podminky.urs.cz/item/CS_URS_2023_01/162751117"/>
    <hyperlink ref="F136" r:id="rId16" display="https://podminky.urs.cz/item/CS_URS_2023_01/162751119"/>
    <hyperlink ref="F139" r:id="rId17" display="https://podminky.urs.cz/item/CS_URS_2023_01/167151101"/>
    <hyperlink ref="F144" r:id="rId18" display="https://podminky.urs.cz/item/CS_URS_2023_01/171151112"/>
    <hyperlink ref="F151" r:id="rId19" display="https://podminky.urs.cz/item/CS_URS_2023_01/171251201"/>
    <hyperlink ref="F156" r:id="rId20" display="https://podminky.urs.cz/item/CS_URS_2023_01/181152302"/>
    <hyperlink ref="F159" r:id="rId21" display="https://podminky.urs.cz/item/CS_URS_2023_01/181351003"/>
    <hyperlink ref="F162" r:id="rId22" display="https://podminky.urs.cz/item/CS_URS_2023_01/183101221"/>
    <hyperlink ref="F166" r:id="rId23" display="https://podminky.urs.cz/item/CS_URS_2023_01/184102116"/>
    <hyperlink ref="F169" r:id="rId24" display="https://podminky.urs.cz/item/CS_URS_2023_01/184215311"/>
    <hyperlink ref="F171" r:id="rId25" display="https://podminky.urs.cz/item/CS_URS_2023_01/184501131"/>
    <hyperlink ref="F175" r:id="rId26" display="https://podminky.urs.cz/item/CS_URS_2023_01/274313811"/>
    <hyperlink ref="F180" r:id="rId27" display="https://podminky.urs.cz/item/CS_URS_2023_01/279113141"/>
    <hyperlink ref="F183" r:id="rId28" display="https://podminky.urs.cz/item/CS_URS_2023_01/279113144"/>
    <hyperlink ref="F186" r:id="rId29" display="https://podminky.urs.cz/item/CS_URS_2023_01/279361821"/>
    <hyperlink ref="F191" r:id="rId30" display="https://podminky.urs.cz/item/CS_URS_2023_01/311361821"/>
    <hyperlink ref="F198" r:id="rId31" display="https://podminky.urs.cz/item/CS_URS_2023_01/564851111"/>
    <hyperlink ref="F203" r:id="rId32" display="https://podminky.urs.cz/item/CS_URS_2023_01/564861111"/>
    <hyperlink ref="F208" r:id="rId33" display="https://podminky.urs.cz/item/CS_URS_2023_01/596211112"/>
    <hyperlink ref="F219" r:id="rId34" display="https://podminky.urs.cz/item/CS_URS_2023_01/596211114"/>
    <hyperlink ref="F221" r:id="rId35" display="https://podminky.urs.cz/item/CS_URS_2023_01/596212212"/>
    <hyperlink ref="F232" r:id="rId36" display="https://podminky.urs.cz/item/CS_URS_2023_01/596212214"/>
    <hyperlink ref="F235" r:id="rId37" display="https://podminky.urs.cz/item/CS_URS_2023_01/911111111"/>
    <hyperlink ref="F238" r:id="rId38" display="https://podminky.urs.cz/item/CS_URS_2023_01/911121111"/>
    <hyperlink ref="F241" r:id="rId39" display="https://podminky.urs.cz/item/CS_URS_2023_01/915321115"/>
    <hyperlink ref="F244" r:id="rId40" display="https://podminky.urs.cz/item/CS_URS_2023_01/915611111"/>
    <hyperlink ref="F246" r:id="rId41" display="https://podminky.urs.cz/item/CS_URS_2023_01/916131213"/>
    <hyperlink ref="F250" r:id="rId42" display="https://podminky.urs.cz/item/CS_URS_2023_01/916331112"/>
    <hyperlink ref="F256" r:id="rId43" display="https://podminky.urs.cz/item/CS_URS_2023_01/997221561"/>
    <hyperlink ref="F261" r:id="rId44" display="https://podminky.urs.cz/item/CS_URS_2023_01/997221569"/>
    <hyperlink ref="F264" r:id="rId45" display="https://podminky.urs.cz/item/CS_URS_2023_01/997221611"/>
    <hyperlink ref="F267" r:id="rId46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1"/>
  <sheetViews>
    <sheetView showGridLines="0" workbookViewId="0" topLeftCell="A81">
      <selection activeCell="I94" sqref="I94:I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630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148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ROUND(J91,2)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ROUND((SUM(BE91:BE130)),2)</f>
        <v>0</v>
      </c>
      <c r="I35" s="90">
        <v>0.21</v>
      </c>
      <c r="J35" s="80">
        <f>ROUND(((SUM(BE91:BE130))*I35),2)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ROUND((SUM(BF91:BF130)),2)</f>
        <v>0</v>
      </c>
      <c r="I36" s="90">
        <v>0.15</v>
      </c>
      <c r="J36" s="80">
        <f>ROUND(((SUM(BF91:BF130))*I36),2)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ROUND((SUM(BG91:BG130)),2)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ROUND((SUM(BH91:BH130)),2)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ROUND((SUM(BI91:BI130)),2)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630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1 - Chodník, úsek 00,00-200,00 M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J91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149</v>
      </c>
      <c r="E64" s="102"/>
      <c r="F64" s="102"/>
      <c r="G64" s="102"/>
      <c r="H64" s="102"/>
      <c r="I64" s="102"/>
      <c r="J64" s="103">
        <f>J92</f>
        <v>0</v>
      </c>
      <c r="L64" s="100"/>
    </row>
    <row r="65" spans="2:12" s="9" customFormat="1" ht="19.95" customHeight="1">
      <c r="B65" s="104"/>
      <c r="D65" s="105" t="s">
        <v>150</v>
      </c>
      <c r="E65" s="106"/>
      <c r="F65" s="106"/>
      <c r="G65" s="106"/>
      <c r="H65" s="106"/>
      <c r="I65" s="106"/>
      <c r="J65" s="107">
        <f>J93</f>
        <v>0</v>
      </c>
      <c r="L65" s="104"/>
    </row>
    <row r="66" spans="2:12" s="9" customFormat="1" ht="19.95" customHeight="1">
      <c r="B66" s="104"/>
      <c r="D66" s="105" t="s">
        <v>152</v>
      </c>
      <c r="E66" s="106"/>
      <c r="F66" s="106"/>
      <c r="G66" s="106"/>
      <c r="H66" s="106"/>
      <c r="I66" s="106"/>
      <c r="J66" s="107">
        <f>J111</f>
        <v>0</v>
      </c>
      <c r="L66" s="104"/>
    </row>
    <row r="67" spans="2:12" s="9" customFormat="1" ht="19.95" customHeight="1">
      <c r="B67" s="104"/>
      <c r="D67" s="105" t="s">
        <v>153</v>
      </c>
      <c r="E67" s="106"/>
      <c r="F67" s="106"/>
      <c r="G67" s="106"/>
      <c r="H67" s="106"/>
      <c r="I67" s="106"/>
      <c r="J67" s="107">
        <f>J120</f>
        <v>0</v>
      </c>
      <c r="L67" s="104"/>
    </row>
    <row r="68" spans="2:12" s="8" customFormat="1" ht="24.9" customHeight="1">
      <c r="B68" s="100"/>
      <c r="D68" s="101" t="s">
        <v>631</v>
      </c>
      <c r="E68" s="102"/>
      <c r="F68" s="102"/>
      <c r="G68" s="102"/>
      <c r="H68" s="102"/>
      <c r="I68" s="102"/>
      <c r="J68" s="103">
        <f>J127</f>
        <v>0</v>
      </c>
      <c r="L68" s="100"/>
    </row>
    <row r="69" spans="2:12" s="9" customFormat="1" ht="19.95" customHeight="1">
      <c r="B69" s="104"/>
      <c r="D69" s="105" t="s">
        <v>632</v>
      </c>
      <c r="E69" s="106"/>
      <c r="F69" s="106"/>
      <c r="G69" s="106"/>
      <c r="H69" s="106"/>
      <c r="I69" s="106"/>
      <c r="J69" s="107">
        <f>J128</f>
        <v>0</v>
      </c>
      <c r="L69" s="104"/>
    </row>
    <row r="70" spans="2:12" s="1" customFormat="1" ht="21.75" customHeight="1">
      <c r="B70" s="29"/>
      <c r="L70" s="29"/>
    </row>
    <row r="71" spans="2:12" s="1" customFormat="1" ht="6.9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29"/>
    </row>
    <row r="75" spans="2:12" s="1" customFormat="1" ht="6.9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29"/>
    </row>
    <row r="76" spans="2:12" s="1" customFormat="1" ht="24.9" customHeight="1">
      <c r="B76" s="29"/>
      <c r="C76" s="21" t="s">
        <v>114</v>
      </c>
      <c r="L76" s="29"/>
    </row>
    <row r="77" spans="2:12" s="1" customFormat="1" ht="6.9" customHeight="1">
      <c r="B77" s="29"/>
      <c r="L77" s="29"/>
    </row>
    <row r="78" spans="2:12" s="1" customFormat="1" ht="12" customHeight="1">
      <c r="B78" s="29"/>
      <c r="C78" s="26" t="s">
        <v>15</v>
      </c>
      <c r="L78" s="29"/>
    </row>
    <row r="79" spans="2:12" s="1" customFormat="1" ht="16.5" customHeight="1">
      <c r="B79" s="29"/>
      <c r="E79" s="298" t="str">
        <f>E7</f>
        <v>Chodník - Dr. Milady Horákové, Šluknov - II.etapa</v>
      </c>
      <c r="F79" s="300"/>
      <c r="G79" s="300"/>
      <c r="H79" s="300"/>
      <c r="L79" s="29"/>
    </row>
    <row r="80" spans="2:12" ht="12" customHeight="1">
      <c r="B80" s="20"/>
      <c r="C80" s="26" t="s">
        <v>103</v>
      </c>
      <c r="L80" s="20"/>
    </row>
    <row r="81" spans="2:12" s="1" customFormat="1" ht="16.5" customHeight="1">
      <c r="B81" s="29"/>
      <c r="E81" s="298" t="s">
        <v>630</v>
      </c>
      <c r="F81" s="299"/>
      <c r="G81" s="299"/>
      <c r="H81" s="299"/>
      <c r="L81" s="29"/>
    </row>
    <row r="82" spans="2:12" s="1" customFormat="1" ht="12" customHeight="1">
      <c r="B82" s="29"/>
      <c r="C82" s="26" t="s">
        <v>105</v>
      </c>
      <c r="L82" s="29"/>
    </row>
    <row r="83" spans="2:12" s="1" customFormat="1" ht="16.5" customHeight="1">
      <c r="B83" s="29"/>
      <c r="E83" s="286" t="str">
        <f>E11</f>
        <v>SO 1 - Chodník, úsek 00,00-200,00 M</v>
      </c>
      <c r="F83" s="299"/>
      <c r="G83" s="299"/>
      <c r="H83" s="299"/>
      <c r="L83" s="29"/>
    </row>
    <row r="84" spans="2:12" s="1" customFormat="1" ht="6.9" customHeight="1">
      <c r="B84" s="29"/>
      <c r="L84" s="29"/>
    </row>
    <row r="85" spans="2:12" s="1" customFormat="1" ht="12" customHeight="1">
      <c r="B85" s="29"/>
      <c r="C85" s="26" t="s">
        <v>19</v>
      </c>
      <c r="F85" s="24" t="str">
        <f>F14</f>
        <v>k.ú. Šluknov</v>
      </c>
      <c r="I85" s="26" t="s">
        <v>21</v>
      </c>
      <c r="J85" s="46" t="str">
        <f>IF(J14="","",J14)</f>
        <v>13. 3. 2023</v>
      </c>
      <c r="L85" s="29"/>
    </row>
    <row r="86" spans="2:12" s="1" customFormat="1" ht="6.9" customHeight="1">
      <c r="B86" s="29"/>
      <c r="L86" s="29"/>
    </row>
    <row r="87" spans="2:12" s="1" customFormat="1" ht="15.15" customHeight="1">
      <c r="B87" s="29"/>
      <c r="C87" s="26" t="s">
        <v>23</v>
      </c>
      <c r="F87" s="24" t="str">
        <f>E17</f>
        <v>Město Šluknov</v>
      </c>
      <c r="I87" s="26" t="s">
        <v>29</v>
      </c>
      <c r="J87" s="27" t="str">
        <f>E23</f>
        <v>ProProjekt, s.r.o.</v>
      </c>
      <c r="L87" s="29"/>
    </row>
    <row r="88" spans="2:12" s="1" customFormat="1" ht="15.15" customHeight="1">
      <c r="B88" s="29"/>
      <c r="C88" s="26" t="s">
        <v>27</v>
      </c>
      <c r="F88" s="24" t="str">
        <f>IF(E20="","",E20)</f>
        <v>Bude vybrán</v>
      </c>
      <c r="I88" s="26" t="s">
        <v>32</v>
      </c>
      <c r="J88" s="27" t="str">
        <f>E26</f>
        <v>Martin Rousek</v>
      </c>
      <c r="L88" s="29"/>
    </row>
    <row r="89" spans="2:12" s="1" customFormat="1" ht="10.35" customHeight="1">
      <c r="B89" s="29"/>
      <c r="L89" s="29"/>
    </row>
    <row r="90" spans="2:20" s="10" customFormat="1" ht="29.25" customHeight="1">
      <c r="B90" s="108"/>
      <c r="C90" s="109" t="s">
        <v>115</v>
      </c>
      <c r="D90" s="110" t="s">
        <v>55</v>
      </c>
      <c r="E90" s="110" t="s">
        <v>51</v>
      </c>
      <c r="F90" s="110" t="s">
        <v>52</v>
      </c>
      <c r="G90" s="110" t="s">
        <v>116</v>
      </c>
      <c r="H90" s="110" t="s">
        <v>117</v>
      </c>
      <c r="I90" s="110" t="s">
        <v>118</v>
      </c>
      <c r="J90" s="110" t="s">
        <v>109</v>
      </c>
      <c r="K90" s="111" t="s">
        <v>119</v>
      </c>
      <c r="L90" s="108"/>
      <c r="M90" s="53" t="s">
        <v>3</v>
      </c>
      <c r="N90" s="54" t="s">
        <v>40</v>
      </c>
      <c r="O90" s="54" t="s">
        <v>120</v>
      </c>
      <c r="P90" s="54" t="s">
        <v>121</v>
      </c>
      <c r="Q90" s="54" t="s">
        <v>122</v>
      </c>
      <c r="R90" s="54" t="s">
        <v>123</v>
      </c>
      <c r="S90" s="54" t="s">
        <v>124</v>
      </c>
      <c r="T90" s="55" t="s">
        <v>125</v>
      </c>
    </row>
    <row r="91" spans="2:63" s="1" customFormat="1" ht="22.8" customHeight="1">
      <c r="B91" s="29"/>
      <c r="C91" s="58" t="s">
        <v>126</v>
      </c>
      <c r="J91" s="112">
        <f>BK91</f>
        <v>0</v>
      </c>
      <c r="L91" s="29"/>
      <c r="M91" s="56"/>
      <c r="N91" s="47"/>
      <c r="O91" s="47"/>
      <c r="P91" s="113">
        <f>P92+P127</f>
        <v>42.74122</v>
      </c>
      <c r="Q91" s="47"/>
      <c r="R91" s="113">
        <f>R92+R127</f>
        <v>5.175159</v>
      </c>
      <c r="S91" s="47"/>
      <c r="T91" s="114">
        <f>T92+T127</f>
        <v>17.273400000000002</v>
      </c>
      <c r="AT91" s="17" t="s">
        <v>69</v>
      </c>
      <c r="AU91" s="17" t="s">
        <v>110</v>
      </c>
      <c r="BK91" s="115">
        <f>BK92+BK127</f>
        <v>0</v>
      </c>
    </row>
    <row r="92" spans="2:63" s="11" customFormat="1" ht="25.95" customHeight="1">
      <c r="B92" s="116"/>
      <c r="D92" s="117" t="s">
        <v>69</v>
      </c>
      <c r="E92" s="118" t="s">
        <v>156</v>
      </c>
      <c r="F92" s="118" t="s">
        <v>157</v>
      </c>
      <c r="J92" s="119">
        <f>BK92</f>
        <v>0</v>
      </c>
      <c r="L92" s="116"/>
      <c r="M92" s="120"/>
      <c r="P92" s="121">
        <f>P93+P111+P120</f>
        <v>42.45922</v>
      </c>
      <c r="R92" s="121">
        <f>R93+R111+R120</f>
        <v>5.175159</v>
      </c>
      <c r="T92" s="122">
        <f>T93+T111+T120</f>
        <v>17.273400000000002</v>
      </c>
      <c r="AR92" s="117" t="s">
        <v>77</v>
      </c>
      <c r="AT92" s="123" t="s">
        <v>69</v>
      </c>
      <c r="AU92" s="123" t="s">
        <v>70</v>
      </c>
      <c r="AY92" s="117" t="s">
        <v>130</v>
      </c>
      <c r="BK92" s="124">
        <f>BK93+BK111+BK120</f>
        <v>0</v>
      </c>
    </row>
    <row r="93" spans="2:63" s="11" customFormat="1" ht="22.8" customHeight="1">
      <c r="B93" s="116"/>
      <c r="D93" s="117" t="s">
        <v>69</v>
      </c>
      <c r="E93" s="125" t="s">
        <v>77</v>
      </c>
      <c r="F93" s="125" t="s">
        <v>158</v>
      </c>
      <c r="J93" s="126">
        <f>BK93</f>
        <v>0</v>
      </c>
      <c r="L93" s="116"/>
      <c r="M93" s="120"/>
      <c r="P93" s="121">
        <f>SUM(P94:P110)</f>
        <v>29.468870000000003</v>
      </c>
      <c r="R93" s="121">
        <f>SUM(R94:R110)</f>
        <v>0</v>
      </c>
      <c r="T93" s="122">
        <f>SUM(T94:T110)</f>
        <v>17.1094</v>
      </c>
      <c r="AR93" s="117" t="s">
        <v>77</v>
      </c>
      <c r="AT93" s="123" t="s">
        <v>69</v>
      </c>
      <c r="AU93" s="123" t="s">
        <v>77</v>
      </c>
      <c r="AY93" s="117" t="s">
        <v>130</v>
      </c>
      <c r="BK93" s="124">
        <f>SUM(BK94:BK110)</f>
        <v>0</v>
      </c>
    </row>
    <row r="94" spans="2:65" s="1" customFormat="1" ht="33" customHeight="1">
      <c r="B94" s="127"/>
      <c r="C94" s="128" t="s">
        <v>77</v>
      </c>
      <c r="D94" s="128" t="s">
        <v>133</v>
      </c>
      <c r="E94" s="129" t="s">
        <v>633</v>
      </c>
      <c r="F94" s="130" t="s">
        <v>634</v>
      </c>
      <c r="G94" s="131" t="s">
        <v>161</v>
      </c>
      <c r="H94" s="132">
        <v>24.2</v>
      </c>
      <c r="I94" s="133"/>
      <c r="J94" s="133">
        <f>ROUND(I94*H94,2)</f>
        <v>0</v>
      </c>
      <c r="K94" s="130" t="s">
        <v>137</v>
      </c>
      <c r="L94" s="29"/>
      <c r="M94" s="134" t="s">
        <v>3</v>
      </c>
      <c r="N94" s="135" t="s">
        <v>41</v>
      </c>
      <c r="O94" s="136">
        <v>0.365</v>
      </c>
      <c r="P94" s="136">
        <f>O94*H94</f>
        <v>8.833</v>
      </c>
      <c r="Q94" s="136">
        <v>0</v>
      </c>
      <c r="R94" s="136">
        <f>Q94*H94</f>
        <v>0</v>
      </c>
      <c r="S94" s="136">
        <v>0.417</v>
      </c>
      <c r="T94" s="137">
        <f>S94*H94</f>
        <v>10.0914</v>
      </c>
      <c r="AR94" s="138" t="s">
        <v>162</v>
      </c>
      <c r="AT94" s="138" t="s">
        <v>133</v>
      </c>
      <c r="AU94" s="138" t="s">
        <v>79</v>
      </c>
      <c r="AY94" s="17" t="s">
        <v>130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77</v>
      </c>
      <c r="BK94" s="139">
        <f>ROUND(I94*H94,2)</f>
        <v>0</v>
      </c>
      <c r="BL94" s="17" t="s">
        <v>162</v>
      </c>
      <c r="BM94" s="138" t="s">
        <v>635</v>
      </c>
    </row>
    <row r="95" spans="2:47" s="1" customFormat="1" ht="12">
      <c r="B95" s="29"/>
      <c r="D95" s="140" t="s">
        <v>140</v>
      </c>
      <c r="F95" s="141" t="s">
        <v>636</v>
      </c>
      <c r="L95" s="29"/>
      <c r="M95" s="142"/>
      <c r="T95" s="50"/>
      <c r="AT95" s="17" t="s">
        <v>140</v>
      </c>
      <c r="AU95" s="17" t="s">
        <v>79</v>
      </c>
    </row>
    <row r="96" spans="2:51" s="12" customFormat="1" ht="12">
      <c r="B96" s="147"/>
      <c r="D96" s="148" t="s">
        <v>165</v>
      </c>
      <c r="E96" s="149" t="s">
        <v>3</v>
      </c>
      <c r="F96" s="150" t="s">
        <v>637</v>
      </c>
      <c r="H96" s="151">
        <v>6</v>
      </c>
      <c r="L96" s="147"/>
      <c r="M96" s="152"/>
      <c r="T96" s="153"/>
      <c r="AT96" s="149" t="s">
        <v>165</v>
      </c>
      <c r="AU96" s="149" t="s">
        <v>79</v>
      </c>
      <c r="AV96" s="12" t="s">
        <v>79</v>
      </c>
      <c r="AW96" s="12" t="s">
        <v>31</v>
      </c>
      <c r="AX96" s="12" t="s">
        <v>70</v>
      </c>
      <c r="AY96" s="149" t="s">
        <v>130</v>
      </c>
    </row>
    <row r="97" spans="2:51" s="12" customFormat="1" ht="12">
      <c r="B97" s="147"/>
      <c r="D97" s="148" t="s">
        <v>165</v>
      </c>
      <c r="E97" s="149" t="s">
        <v>3</v>
      </c>
      <c r="F97" s="150" t="s">
        <v>638</v>
      </c>
      <c r="H97" s="151">
        <v>11.7</v>
      </c>
      <c r="L97" s="147"/>
      <c r="M97" s="152"/>
      <c r="T97" s="153"/>
      <c r="AT97" s="149" t="s">
        <v>165</v>
      </c>
      <c r="AU97" s="149" t="s">
        <v>79</v>
      </c>
      <c r="AV97" s="12" t="s">
        <v>79</v>
      </c>
      <c r="AW97" s="12" t="s">
        <v>31</v>
      </c>
      <c r="AX97" s="12" t="s">
        <v>70</v>
      </c>
      <c r="AY97" s="149" t="s">
        <v>130</v>
      </c>
    </row>
    <row r="98" spans="2:51" s="12" customFormat="1" ht="12">
      <c r="B98" s="147"/>
      <c r="D98" s="148" t="s">
        <v>165</v>
      </c>
      <c r="E98" s="149" t="s">
        <v>3</v>
      </c>
      <c r="F98" s="150" t="s">
        <v>639</v>
      </c>
      <c r="H98" s="151">
        <v>6.5</v>
      </c>
      <c r="L98" s="147"/>
      <c r="M98" s="152"/>
      <c r="T98" s="153"/>
      <c r="AT98" s="149" t="s">
        <v>165</v>
      </c>
      <c r="AU98" s="149" t="s">
        <v>79</v>
      </c>
      <c r="AV98" s="12" t="s">
        <v>79</v>
      </c>
      <c r="AW98" s="12" t="s">
        <v>31</v>
      </c>
      <c r="AX98" s="12" t="s">
        <v>70</v>
      </c>
      <c r="AY98" s="149" t="s">
        <v>130</v>
      </c>
    </row>
    <row r="99" spans="2:51" s="13" customFormat="1" ht="12">
      <c r="B99" s="154"/>
      <c r="D99" s="148" t="s">
        <v>165</v>
      </c>
      <c r="E99" s="155" t="s">
        <v>3</v>
      </c>
      <c r="F99" s="156" t="s">
        <v>180</v>
      </c>
      <c r="H99" s="157">
        <v>24.2</v>
      </c>
      <c r="L99" s="154"/>
      <c r="M99" s="158"/>
      <c r="T99" s="159"/>
      <c r="AT99" s="155" t="s">
        <v>165</v>
      </c>
      <c r="AU99" s="155" t="s">
        <v>79</v>
      </c>
      <c r="AV99" s="13" t="s">
        <v>162</v>
      </c>
      <c r="AW99" s="13" t="s">
        <v>31</v>
      </c>
      <c r="AX99" s="13" t="s">
        <v>77</v>
      </c>
      <c r="AY99" s="155" t="s">
        <v>130</v>
      </c>
    </row>
    <row r="100" spans="2:65" s="1" customFormat="1" ht="33" customHeight="1">
      <c r="B100" s="127"/>
      <c r="C100" s="128" t="s">
        <v>79</v>
      </c>
      <c r="D100" s="128" t="s">
        <v>133</v>
      </c>
      <c r="E100" s="129" t="s">
        <v>640</v>
      </c>
      <c r="F100" s="130" t="s">
        <v>641</v>
      </c>
      <c r="G100" s="131" t="s">
        <v>161</v>
      </c>
      <c r="H100" s="132">
        <v>24.2</v>
      </c>
      <c r="I100" s="133"/>
      <c r="J100" s="133">
        <f>ROUND(I100*H100,2)</f>
        <v>0</v>
      </c>
      <c r="K100" s="130" t="s">
        <v>137</v>
      </c>
      <c r="L100" s="29"/>
      <c r="M100" s="134" t="s">
        <v>3</v>
      </c>
      <c r="N100" s="135" t="s">
        <v>41</v>
      </c>
      <c r="O100" s="136">
        <v>0.695</v>
      </c>
      <c r="P100" s="136">
        <f>O100*H100</f>
        <v>16.819</v>
      </c>
      <c r="Q100" s="136">
        <v>0</v>
      </c>
      <c r="R100" s="136">
        <f>Q100*H100</f>
        <v>0</v>
      </c>
      <c r="S100" s="136">
        <v>0.29</v>
      </c>
      <c r="T100" s="137">
        <f>S100*H100</f>
        <v>7.017999999999999</v>
      </c>
      <c r="AR100" s="138" t="s">
        <v>162</v>
      </c>
      <c r="AT100" s="138" t="s">
        <v>133</v>
      </c>
      <c r="AU100" s="138" t="s">
        <v>79</v>
      </c>
      <c r="AY100" s="17" t="s">
        <v>130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77</v>
      </c>
      <c r="BK100" s="139">
        <f>ROUND(I100*H100,2)</f>
        <v>0</v>
      </c>
      <c r="BL100" s="17" t="s">
        <v>162</v>
      </c>
      <c r="BM100" s="138" t="s">
        <v>642</v>
      </c>
    </row>
    <row r="101" spans="2:47" s="1" customFormat="1" ht="12">
      <c r="B101" s="29"/>
      <c r="D101" s="140" t="s">
        <v>140</v>
      </c>
      <c r="F101" s="141" t="s">
        <v>643</v>
      </c>
      <c r="L101" s="29"/>
      <c r="M101" s="142"/>
      <c r="T101" s="50"/>
      <c r="AT101" s="17" t="s">
        <v>140</v>
      </c>
      <c r="AU101" s="17" t="s">
        <v>79</v>
      </c>
    </row>
    <row r="102" spans="2:51" s="12" customFormat="1" ht="12">
      <c r="B102" s="147"/>
      <c r="D102" s="148" t="s">
        <v>165</v>
      </c>
      <c r="E102" s="149" t="s">
        <v>3</v>
      </c>
      <c r="F102" s="150" t="s">
        <v>637</v>
      </c>
      <c r="H102" s="151">
        <v>6</v>
      </c>
      <c r="L102" s="147"/>
      <c r="M102" s="152"/>
      <c r="T102" s="153"/>
      <c r="AT102" s="149" t="s">
        <v>165</v>
      </c>
      <c r="AU102" s="149" t="s">
        <v>79</v>
      </c>
      <c r="AV102" s="12" t="s">
        <v>79</v>
      </c>
      <c r="AW102" s="12" t="s">
        <v>31</v>
      </c>
      <c r="AX102" s="12" t="s">
        <v>70</v>
      </c>
      <c r="AY102" s="149" t="s">
        <v>130</v>
      </c>
    </row>
    <row r="103" spans="2:51" s="12" customFormat="1" ht="12">
      <c r="B103" s="147"/>
      <c r="D103" s="148" t="s">
        <v>165</v>
      </c>
      <c r="E103" s="149" t="s">
        <v>3</v>
      </c>
      <c r="F103" s="150" t="s">
        <v>638</v>
      </c>
      <c r="H103" s="151">
        <v>11.7</v>
      </c>
      <c r="L103" s="147"/>
      <c r="M103" s="152"/>
      <c r="T103" s="153"/>
      <c r="AT103" s="149" t="s">
        <v>165</v>
      </c>
      <c r="AU103" s="149" t="s">
        <v>79</v>
      </c>
      <c r="AV103" s="12" t="s">
        <v>79</v>
      </c>
      <c r="AW103" s="12" t="s">
        <v>31</v>
      </c>
      <c r="AX103" s="12" t="s">
        <v>70</v>
      </c>
      <c r="AY103" s="149" t="s">
        <v>130</v>
      </c>
    </row>
    <row r="104" spans="2:51" s="12" customFormat="1" ht="12">
      <c r="B104" s="147"/>
      <c r="D104" s="148" t="s">
        <v>165</v>
      </c>
      <c r="E104" s="149" t="s">
        <v>3</v>
      </c>
      <c r="F104" s="150" t="s">
        <v>639</v>
      </c>
      <c r="H104" s="151">
        <v>6.5</v>
      </c>
      <c r="L104" s="147"/>
      <c r="M104" s="152"/>
      <c r="T104" s="153"/>
      <c r="AT104" s="149" t="s">
        <v>165</v>
      </c>
      <c r="AU104" s="149" t="s">
        <v>79</v>
      </c>
      <c r="AV104" s="12" t="s">
        <v>79</v>
      </c>
      <c r="AW104" s="12" t="s">
        <v>31</v>
      </c>
      <c r="AX104" s="12" t="s">
        <v>70</v>
      </c>
      <c r="AY104" s="149" t="s">
        <v>130</v>
      </c>
    </row>
    <row r="105" spans="2:51" s="13" customFormat="1" ht="12">
      <c r="B105" s="154"/>
      <c r="D105" s="148" t="s">
        <v>165</v>
      </c>
      <c r="E105" s="155" t="s">
        <v>3</v>
      </c>
      <c r="F105" s="156" t="s">
        <v>180</v>
      </c>
      <c r="H105" s="157">
        <v>24.2</v>
      </c>
      <c r="L105" s="154"/>
      <c r="M105" s="158"/>
      <c r="T105" s="159"/>
      <c r="AT105" s="155" t="s">
        <v>165</v>
      </c>
      <c r="AU105" s="155" t="s">
        <v>79</v>
      </c>
      <c r="AV105" s="13" t="s">
        <v>162</v>
      </c>
      <c r="AW105" s="13" t="s">
        <v>31</v>
      </c>
      <c r="AX105" s="13" t="s">
        <v>77</v>
      </c>
      <c r="AY105" s="155" t="s">
        <v>130</v>
      </c>
    </row>
    <row r="106" spans="2:65" s="1" customFormat="1" ht="21.75" customHeight="1">
      <c r="B106" s="127"/>
      <c r="C106" s="128" t="s">
        <v>172</v>
      </c>
      <c r="D106" s="128" t="s">
        <v>133</v>
      </c>
      <c r="E106" s="129" t="s">
        <v>644</v>
      </c>
      <c r="F106" s="130" t="s">
        <v>645</v>
      </c>
      <c r="G106" s="131" t="s">
        <v>175</v>
      </c>
      <c r="H106" s="132">
        <v>13.535</v>
      </c>
      <c r="I106" s="133"/>
      <c r="J106" s="133">
        <f>ROUND(I106*H106,2)</f>
        <v>0</v>
      </c>
      <c r="K106" s="130" t="s">
        <v>137</v>
      </c>
      <c r="L106" s="29"/>
      <c r="M106" s="134" t="s">
        <v>3</v>
      </c>
      <c r="N106" s="135" t="s">
        <v>41</v>
      </c>
      <c r="O106" s="136">
        <v>0.282</v>
      </c>
      <c r="P106" s="136">
        <f>O106*H106</f>
        <v>3.8168699999999998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162</v>
      </c>
      <c r="AT106" s="138" t="s">
        <v>133</v>
      </c>
      <c r="AU106" s="138" t="s">
        <v>79</v>
      </c>
      <c r="AY106" s="17" t="s">
        <v>130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77</v>
      </c>
      <c r="BK106" s="139">
        <f>ROUND(I106*H106,2)</f>
        <v>0</v>
      </c>
      <c r="BL106" s="17" t="s">
        <v>162</v>
      </c>
      <c r="BM106" s="138" t="s">
        <v>646</v>
      </c>
    </row>
    <row r="107" spans="2:47" s="1" customFormat="1" ht="12">
      <c r="B107" s="29"/>
      <c r="D107" s="140" t="s">
        <v>140</v>
      </c>
      <c r="F107" s="141" t="s">
        <v>647</v>
      </c>
      <c r="L107" s="29"/>
      <c r="M107" s="142"/>
      <c r="T107" s="50"/>
      <c r="AT107" s="17" t="s">
        <v>140</v>
      </c>
      <c r="AU107" s="17" t="s">
        <v>79</v>
      </c>
    </row>
    <row r="108" spans="2:51" s="12" customFormat="1" ht="12">
      <c r="B108" s="147"/>
      <c r="D108" s="148" t="s">
        <v>165</v>
      </c>
      <c r="E108" s="149" t="s">
        <v>3</v>
      </c>
      <c r="F108" s="150" t="s">
        <v>648</v>
      </c>
      <c r="H108" s="151">
        <v>9.195</v>
      </c>
      <c r="L108" s="147"/>
      <c r="M108" s="152"/>
      <c r="T108" s="153"/>
      <c r="AT108" s="149" t="s">
        <v>165</v>
      </c>
      <c r="AU108" s="149" t="s">
        <v>79</v>
      </c>
      <c r="AV108" s="12" t="s">
        <v>79</v>
      </c>
      <c r="AW108" s="12" t="s">
        <v>31</v>
      </c>
      <c r="AX108" s="12" t="s">
        <v>70</v>
      </c>
      <c r="AY108" s="149" t="s">
        <v>130</v>
      </c>
    </row>
    <row r="109" spans="2:51" s="12" customFormat="1" ht="12">
      <c r="B109" s="147"/>
      <c r="D109" s="148" t="s">
        <v>165</v>
      </c>
      <c r="E109" s="149" t="s">
        <v>3</v>
      </c>
      <c r="F109" s="150" t="s">
        <v>649</v>
      </c>
      <c r="H109" s="151">
        <v>4.34</v>
      </c>
      <c r="L109" s="147"/>
      <c r="M109" s="152"/>
      <c r="T109" s="153"/>
      <c r="AT109" s="149" t="s">
        <v>165</v>
      </c>
      <c r="AU109" s="149" t="s">
        <v>79</v>
      </c>
      <c r="AV109" s="12" t="s">
        <v>79</v>
      </c>
      <c r="AW109" s="12" t="s">
        <v>31</v>
      </c>
      <c r="AX109" s="12" t="s">
        <v>70</v>
      </c>
      <c r="AY109" s="149" t="s">
        <v>130</v>
      </c>
    </row>
    <row r="110" spans="2:51" s="13" customFormat="1" ht="12">
      <c r="B110" s="154"/>
      <c r="D110" s="148" t="s">
        <v>165</v>
      </c>
      <c r="E110" s="155" t="s">
        <v>3</v>
      </c>
      <c r="F110" s="156" t="s">
        <v>180</v>
      </c>
      <c r="H110" s="157">
        <v>13.535</v>
      </c>
      <c r="L110" s="154"/>
      <c r="M110" s="158"/>
      <c r="T110" s="159"/>
      <c r="AT110" s="155" t="s">
        <v>165</v>
      </c>
      <c r="AU110" s="155" t="s">
        <v>79</v>
      </c>
      <c r="AV110" s="13" t="s">
        <v>162</v>
      </c>
      <c r="AW110" s="13" t="s">
        <v>31</v>
      </c>
      <c r="AX110" s="13" t="s">
        <v>77</v>
      </c>
      <c r="AY110" s="155" t="s">
        <v>130</v>
      </c>
    </row>
    <row r="111" spans="2:63" s="11" customFormat="1" ht="22.8" customHeight="1">
      <c r="B111" s="116"/>
      <c r="D111" s="117" t="s">
        <v>69</v>
      </c>
      <c r="E111" s="125" t="s">
        <v>129</v>
      </c>
      <c r="F111" s="125" t="s">
        <v>249</v>
      </c>
      <c r="J111" s="126">
        <f>BK111</f>
        <v>0</v>
      </c>
      <c r="L111" s="116"/>
      <c r="M111" s="120"/>
      <c r="P111" s="121">
        <f>SUM(P112:P119)</f>
        <v>11.044350000000001</v>
      </c>
      <c r="R111" s="121">
        <f>SUM(R112:R119)</f>
        <v>4.956339</v>
      </c>
      <c r="T111" s="122">
        <f>SUM(T112:T119)</f>
        <v>0</v>
      </c>
      <c r="AR111" s="117" t="s">
        <v>77</v>
      </c>
      <c r="AT111" s="123" t="s">
        <v>69</v>
      </c>
      <c r="AU111" s="123" t="s">
        <v>77</v>
      </c>
      <c r="AY111" s="117" t="s">
        <v>130</v>
      </c>
      <c r="BK111" s="124">
        <f>SUM(BK112:BK119)</f>
        <v>0</v>
      </c>
    </row>
    <row r="112" spans="2:65" s="1" customFormat="1" ht="33" customHeight="1">
      <c r="B112" s="127"/>
      <c r="C112" s="128" t="s">
        <v>162</v>
      </c>
      <c r="D112" s="128" t="s">
        <v>133</v>
      </c>
      <c r="E112" s="129" t="s">
        <v>650</v>
      </c>
      <c r="F112" s="130" t="s">
        <v>651</v>
      </c>
      <c r="G112" s="131" t="s">
        <v>161</v>
      </c>
      <c r="H112" s="132">
        <v>12.15</v>
      </c>
      <c r="I112" s="133"/>
      <c r="J112" s="133">
        <f>ROUND(I112*H112,2)</f>
        <v>0</v>
      </c>
      <c r="K112" s="130" t="s">
        <v>137</v>
      </c>
      <c r="L112" s="29"/>
      <c r="M112" s="134" t="s">
        <v>3</v>
      </c>
      <c r="N112" s="135" t="s">
        <v>41</v>
      </c>
      <c r="O112" s="136">
        <v>0.909</v>
      </c>
      <c r="P112" s="136">
        <f>O112*H112</f>
        <v>11.044350000000001</v>
      </c>
      <c r="Q112" s="136">
        <v>0.1837</v>
      </c>
      <c r="R112" s="136">
        <f>Q112*H112</f>
        <v>2.231955</v>
      </c>
      <c r="S112" s="136">
        <v>0</v>
      </c>
      <c r="T112" s="137">
        <f>S112*H112</f>
        <v>0</v>
      </c>
      <c r="AR112" s="138" t="s">
        <v>162</v>
      </c>
      <c r="AT112" s="138" t="s">
        <v>133</v>
      </c>
      <c r="AU112" s="138" t="s">
        <v>79</v>
      </c>
      <c r="AY112" s="17" t="s">
        <v>130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77</v>
      </c>
      <c r="BK112" s="139">
        <f>ROUND(I112*H112,2)</f>
        <v>0</v>
      </c>
      <c r="BL112" s="17" t="s">
        <v>162</v>
      </c>
      <c r="BM112" s="138" t="s">
        <v>652</v>
      </c>
    </row>
    <row r="113" spans="2:47" s="1" customFormat="1" ht="12">
      <c r="B113" s="29"/>
      <c r="D113" s="140" t="s">
        <v>140</v>
      </c>
      <c r="F113" s="141" t="s">
        <v>653</v>
      </c>
      <c r="L113" s="29"/>
      <c r="M113" s="142"/>
      <c r="T113" s="50"/>
      <c r="AT113" s="17" t="s">
        <v>140</v>
      </c>
      <c r="AU113" s="17" t="s">
        <v>79</v>
      </c>
    </row>
    <row r="114" spans="2:51" s="12" customFormat="1" ht="12">
      <c r="B114" s="147"/>
      <c r="D114" s="148" t="s">
        <v>165</v>
      </c>
      <c r="E114" s="149" t="s">
        <v>3</v>
      </c>
      <c r="F114" s="150" t="s">
        <v>654</v>
      </c>
      <c r="H114" s="151">
        <v>5.45</v>
      </c>
      <c r="L114" s="147"/>
      <c r="M114" s="152"/>
      <c r="T114" s="153"/>
      <c r="AT114" s="149" t="s">
        <v>165</v>
      </c>
      <c r="AU114" s="149" t="s">
        <v>79</v>
      </c>
      <c r="AV114" s="12" t="s">
        <v>79</v>
      </c>
      <c r="AW114" s="12" t="s">
        <v>31</v>
      </c>
      <c r="AX114" s="12" t="s">
        <v>70</v>
      </c>
      <c r="AY114" s="149" t="s">
        <v>130</v>
      </c>
    </row>
    <row r="115" spans="2:51" s="12" customFormat="1" ht="12">
      <c r="B115" s="147"/>
      <c r="D115" s="148" t="s">
        <v>165</v>
      </c>
      <c r="E115" s="149" t="s">
        <v>3</v>
      </c>
      <c r="F115" s="150" t="s">
        <v>655</v>
      </c>
      <c r="H115" s="151">
        <v>13.3</v>
      </c>
      <c r="L115" s="147"/>
      <c r="M115" s="152"/>
      <c r="T115" s="153"/>
      <c r="AT115" s="149" t="s">
        <v>165</v>
      </c>
      <c r="AU115" s="149" t="s">
        <v>79</v>
      </c>
      <c r="AV115" s="12" t="s">
        <v>79</v>
      </c>
      <c r="AW115" s="12" t="s">
        <v>31</v>
      </c>
      <c r="AX115" s="12" t="s">
        <v>70</v>
      </c>
      <c r="AY115" s="149" t="s">
        <v>130</v>
      </c>
    </row>
    <row r="116" spans="2:51" s="12" customFormat="1" ht="12">
      <c r="B116" s="147"/>
      <c r="D116" s="148" t="s">
        <v>165</v>
      </c>
      <c r="E116" s="149" t="s">
        <v>3</v>
      </c>
      <c r="F116" s="150" t="s">
        <v>656</v>
      </c>
      <c r="H116" s="151">
        <v>-6.6</v>
      </c>
      <c r="L116" s="147"/>
      <c r="M116" s="152"/>
      <c r="T116" s="153"/>
      <c r="AT116" s="149" t="s">
        <v>165</v>
      </c>
      <c r="AU116" s="149" t="s">
        <v>79</v>
      </c>
      <c r="AV116" s="12" t="s">
        <v>79</v>
      </c>
      <c r="AW116" s="12" t="s">
        <v>31</v>
      </c>
      <c r="AX116" s="12" t="s">
        <v>70</v>
      </c>
      <c r="AY116" s="149" t="s">
        <v>130</v>
      </c>
    </row>
    <row r="117" spans="2:51" s="13" customFormat="1" ht="12">
      <c r="B117" s="154"/>
      <c r="D117" s="148" t="s">
        <v>165</v>
      </c>
      <c r="E117" s="155" t="s">
        <v>3</v>
      </c>
      <c r="F117" s="156" t="s">
        <v>180</v>
      </c>
      <c r="H117" s="157">
        <v>12.15</v>
      </c>
      <c r="L117" s="154"/>
      <c r="M117" s="158"/>
      <c r="T117" s="159"/>
      <c r="AT117" s="155" t="s">
        <v>165</v>
      </c>
      <c r="AU117" s="155" t="s">
        <v>79</v>
      </c>
      <c r="AV117" s="13" t="s">
        <v>162</v>
      </c>
      <c r="AW117" s="13" t="s">
        <v>31</v>
      </c>
      <c r="AX117" s="13" t="s">
        <v>77</v>
      </c>
      <c r="AY117" s="155" t="s">
        <v>130</v>
      </c>
    </row>
    <row r="118" spans="2:65" s="1" customFormat="1" ht="16.5" customHeight="1">
      <c r="B118" s="127"/>
      <c r="C118" s="160" t="s">
        <v>129</v>
      </c>
      <c r="D118" s="160" t="s">
        <v>210</v>
      </c>
      <c r="E118" s="161" t="s">
        <v>657</v>
      </c>
      <c r="F118" s="162" t="s">
        <v>658</v>
      </c>
      <c r="G118" s="163" t="s">
        <v>161</v>
      </c>
      <c r="H118" s="164">
        <v>12.272</v>
      </c>
      <c r="I118" s="165"/>
      <c r="J118" s="165">
        <f>ROUND(I118*H118,2)</f>
        <v>0</v>
      </c>
      <c r="K118" s="162" t="s">
        <v>137</v>
      </c>
      <c r="L118" s="166"/>
      <c r="M118" s="167" t="s">
        <v>3</v>
      </c>
      <c r="N118" s="168" t="s">
        <v>41</v>
      </c>
      <c r="O118" s="136">
        <v>0</v>
      </c>
      <c r="P118" s="136">
        <f>O118*H118</f>
        <v>0</v>
      </c>
      <c r="Q118" s="136">
        <v>0.222</v>
      </c>
      <c r="R118" s="136">
        <f>Q118*H118</f>
        <v>2.724384</v>
      </c>
      <c r="S118" s="136">
        <v>0</v>
      </c>
      <c r="T118" s="137">
        <f>S118*H118</f>
        <v>0</v>
      </c>
      <c r="AR118" s="138" t="s">
        <v>203</v>
      </c>
      <c r="AT118" s="138" t="s">
        <v>210</v>
      </c>
      <c r="AU118" s="138" t="s">
        <v>79</v>
      </c>
      <c r="AY118" s="17" t="s">
        <v>130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7" t="s">
        <v>77</v>
      </c>
      <c r="BK118" s="139">
        <f>ROUND(I118*H118,2)</f>
        <v>0</v>
      </c>
      <c r="BL118" s="17" t="s">
        <v>162</v>
      </c>
      <c r="BM118" s="138" t="s">
        <v>659</v>
      </c>
    </row>
    <row r="119" spans="2:51" s="12" customFormat="1" ht="12">
      <c r="B119" s="147"/>
      <c r="D119" s="148" t="s">
        <v>165</v>
      </c>
      <c r="F119" s="150" t="s">
        <v>660</v>
      </c>
      <c r="H119" s="151">
        <v>12.272</v>
      </c>
      <c r="L119" s="147"/>
      <c r="M119" s="152"/>
      <c r="T119" s="153"/>
      <c r="AT119" s="149" t="s">
        <v>165</v>
      </c>
      <c r="AU119" s="149" t="s">
        <v>79</v>
      </c>
      <c r="AV119" s="12" t="s">
        <v>79</v>
      </c>
      <c r="AW119" s="12" t="s">
        <v>4</v>
      </c>
      <c r="AX119" s="12" t="s">
        <v>77</v>
      </c>
      <c r="AY119" s="149" t="s">
        <v>130</v>
      </c>
    </row>
    <row r="120" spans="2:63" s="11" customFormat="1" ht="22.8" customHeight="1">
      <c r="B120" s="116"/>
      <c r="D120" s="117" t="s">
        <v>69</v>
      </c>
      <c r="E120" s="125" t="s">
        <v>209</v>
      </c>
      <c r="F120" s="125" t="s">
        <v>329</v>
      </c>
      <c r="J120" s="126">
        <f>BK120</f>
        <v>0</v>
      </c>
      <c r="L120" s="116"/>
      <c r="M120" s="120"/>
      <c r="P120" s="121">
        <f>SUM(P121:P126)</f>
        <v>1.9460000000000002</v>
      </c>
      <c r="R120" s="121">
        <f>SUM(R121:R126)</f>
        <v>0.21882</v>
      </c>
      <c r="T120" s="122">
        <f>SUM(T121:T126)</f>
        <v>0.164</v>
      </c>
      <c r="AR120" s="117" t="s">
        <v>77</v>
      </c>
      <c r="AT120" s="123" t="s">
        <v>69</v>
      </c>
      <c r="AU120" s="123" t="s">
        <v>77</v>
      </c>
      <c r="AY120" s="117" t="s">
        <v>130</v>
      </c>
      <c r="BK120" s="124">
        <f>SUM(BK121:BK126)</f>
        <v>0</v>
      </c>
    </row>
    <row r="121" spans="2:65" s="1" customFormat="1" ht="16.5" customHeight="1">
      <c r="B121" s="127"/>
      <c r="C121" s="128" t="s">
        <v>191</v>
      </c>
      <c r="D121" s="128" t="s">
        <v>133</v>
      </c>
      <c r="E121" s="129" t="s">
        <v>661</v>
      </c>
      <c r="F121" s="130" t="s">
        <v>662</v>
      </c>
      <c r="G121" s="131" t="s">
        <v>146</v>
      </c>
      <c r="H121" s="132">
        <v>2</v>
      </c>
      <c r="I121" s="133"/>
      <c r="J121" s="133">
        <f>ROUND(I121*H121,2)</f>
        <v>0</v>
      </c>
      <c r="K121" s="130" t="s">
        <v>137</v>
      </c>
      <c r="L121" s="29"/>
      <c r="M121" s="134" t="s">
        <v>3</v>
      </c>
      <c r="N121" s="135" t="s">
        <v>41</v>
      </c>
      <c r="O121" s="136">
        <v>0.416</v>
      </c>
      <c r="P121" s="136">
        <f>O121*H121</f>
        <v>0.832</v>
      </c>
      <c r="Q121" s="136">
        <v>0.10941</v>
      </c>
      <c r="R121" s="136">
        <f>Q121*H121</f>
        <v>0.21882</v>
      </c>
      <c r="S121" s="136">
        <v>0</v>
      </c>
      <c r="T121" s="137">
        <f>S121*H121</f>
        <v>0</v>
      </c>
      <c r="AR121" s="138" t="s">
        <v>162</v>
      </c>
      <c r="AT121" s="138" t="s">
        <v>133</v>
      </c>
      <c r="AU121" s="138" t="s">
        <v>79</v>
      </c>
      <c r="AY121" s="17" t="s">
        <v>130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77</v>
      </c>
      <c r="BK121" s="139">
        <f>ROUND(I121*H121,2)</f>
        <v>0</v>
      </c>
      <c r="BL121" s="17" t="s">
        <v>162</v>
      </c>
      <c r="BM121" s="138" t="s">
        <v>663</v>
      </c>
    </row>
    <row r="122" spans="2:47" s="1" customFormat="1" ht="12">
      <c r="B122" s="29"/>
      <c r="D122" s="140" t="s">
        <v>140</v>
      </c>
      <c r="F122" s="141" t="s">
        <v>664</v>
      </c>
      <c r="L122" s="29"/>
      <c r="M122" s="142"/>
      <c r="T122" s="50"/>
      <c r="AT122" s="17" t="s">
        <v>140</v>
      </c>
      <c r="AU122" s="17" t="s">
        <v>79</v>
      </c>
    </row>
    <row r="123" spans="2:51" s="12" customFormat="1" ht="12">
      <c r="B123" s="147"/>
      <c r="D123" s="148" t="s">
        <v>165</v>
      </c>
      <c r="E123" s="149" t="s">
        <v>3</v>
      </c>
      <c r="F123" s="150" t="s">
        <v>665</v>
      </c>
      <c r="H123" s="151">
        <v>2</v>
      </c>
      <c r="L123" s="147"/>
      <c r="M123" s="152"/>
      <c r="T123" s="153"/>
      <c r="AT123" s="149" t="s">
        <v>165</v>
      </c>
      <c r="AU123" s="149" t="s">
        <v>79</v>
      </c>
      <c r="AV123" s="12" t="s">
        <v>79</v>
      </c>
      <c r="AW123" s="12" t="s">
        <v>31</v>
      </c>
      <c r="AX123" s="12" t="s">
        <v>77</v>
      </c>
      <c r="AY123" s="149" t="s">
        <v>130</v>
      </c>
    </row>
    <row r="124" spans="2:65" s="1" customFormat="1" ht="33" customHeight="1">
      <c r="B124" s="127"/>
      <c r="C124" s="128" t="s">
        <v>197</v>
      </c>
      <c r="D124" s="128" t="s">
        <v>133</v>
      </c>
      <c r="E124" s="129" t="s">
        <v>666</v>
      </c>
      <c r="F124" s="130" t="s">
        <v>667</v>
      </c>
      <c r="G124" s="131" t="s">
        <v>146</v>
      </c>
      <c r="H124" s="132">
        <v>2</v>
      </c>
      <c r="I124" s="133"/>
      <c r="J124" s="133">
        <f>ROUND(I124*H124,2)</f>
        <v>0</v>
      </c>
      <c r="K124" s="130" t="s">
        <v>137</v>
      </c>
      <c r="L124" s="29"/>
      <c r="M124" s="134" t="s">
        <v>3</v>
      </c>
      <c r="N124" s="135" t="s">
        <v>41</v>
      </c>
      <c r="O124" s="136">
        <v>0.557</v>
      </c>
      <c r="P124" s="136">
        <f>O124*H124</f>
        <v>1.114</v>
      </c>
      <c r="Q124" s="136">
        <v>0</v>
      </c>
      <c r="R124" s="136">
        <f>Q124*H124</f>
        <v>0</v>
      </c>
      <c r="S124" s="136">
        <v>0.082</v>
      </c>
      <c r="T124" s="137">
        <f>S124*H124</f>
        <v>0.164</v>
      </c>
      <c r="AR124" s="138" t="s">
        <v>162</v>
      </c>
      <c r="AT124" s="138" t="s">
        <v>133</v>
      </c>
      <c r="AU124" s="138" t="s">
        <v>79</v>
      </c>
      <c r="AY124" s="17" t="s">
        <v>130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77</v>
      </c>
      <c r="BK124" s="139">
        <f>ROUND(I124*H124,2)</f>
        <v>0</v>
      </c>
      <c r="BL124" s="17" t="s">
        <v>162</v>
      </c>
      <c r="BM124" s="138" t="s">
        <v>668</v>
      </c>
    </row>
    <row r="125" spans="2:47" s="1" customFormat="1" ht="12">
      <c r="B125" s="29"/>
      <c r="D125" s="140" t="s">
        <v>140</v>
      </c>
      <c r="F125" s="141" t="s">
        <v>669</v>
      </c>
      <c r="L125" s="29"/>
      <c r="M125" s="142"/>
      <c r="T125" s="50"/>
      <c r="AT125" s="17" t="s">
        <v>140</v>
      </c>
      <c r="AU125" s="17" t="s">
        <v>79</v>
      </c>
    </row>
    <row r="126" spans="2:51" s="12" customFormat="1" ht="12">
      <c r="B126" s="147"/>
      <c r="D126" s="148" t="s">
        <v>165</v>
      </c>
      <c r="E126" s="149" t="s">
        <v>3</v>
      </c>
      <c r="F126" s="150" t="s">
        <v>665</v>
      </c>
      <c r="H126" s="151">
        <v>2</v>
      </c>
      <c r="L126" s="147"/>
      <c r="M126" s="152"/>
      <c r="T126" s="153"/>
      <c r="AT126" s="149" t="s">
        <v>165</v>
      </c>
      <c r="AU126" s="149" t="s">
        <v>79</v>
      </c>
      <c r="AV126" s="12" t="s">
        <v>79</v>
      </c>
      <c r="AW126" s="12" t="s">
        <v>31</v>
      </c>
      <c r="AX126" s="12" t="s">
        <v>77</v>
      </c>
      <c r="AY126" s="149" t="s">
        <v>130</v>
      </c>
    </row>
    <row r="127" spans="2:63" s="11" customFormat="1" ht="25.95" customHeight="1">
      <c r="B127" s="116"/>
      <c r="D127" s="117" t="s">
        <v>69</v>
      </c>
      <c r="E127" s="118" t="s">
        <v>670</v>
      </c>
      <c r="F127" s="118" t="s">
        <v>671</v>
      </c>
      <c r="J127" s="119">
        <f>BK127</f>
        <v>0</v>
      </c>
      <c r="L127" s="116"/>
      <c r="M127" s="120"/>
      <c r="P127" s="121">
        <f>P128</f>
        <v>0.28200000000000003</v>
      </c>
      <c r="R127" s="121">
        <f>R128</f>
        <v>0</v>
      </c>
      <c r="T127" s="122">
        <f>T128</f>
        <v>0</v>
      </c>
      <c r="AR127" s="117" t="s">
        <v>79</v>
      </c>
      <c r="AT127" s="123" t="s">
        <v>69</v>
      </c>
      <c r="AU127" s="123" t="s">
        <v>70</v>
      </c>
      <c r="AY127" s="117" t="s">
        <v>130</v>
      </c>
      <c r="BK127" s="124">
        <f>BK128</f>
        <v>0</v>
      </c>
    </row>
    <row r="128" spans="2:63" s="11" customFormat="1" ht="22.8" customHeight="1">
      <c r="B128" s="116"/>
      <c r="D128" s="117" t="s">
        <v>69</v>
      </c>
      <c r="E128" s="125" t="s">
        <v>672</v>
      </c>
      <c r="F128" s="125" t="s">
        <v>673</v>
      </c>
      <c r="J128" s="126">
        <f>BK128</f>
        <v>0</v>
      </c>
      <c r="L128" s="116"/>
      <c r="M128" s="120"/>
      <c r="P128" s="121">
        <f>SUM(P129:P130)</f>
        <v>0.28200000000000003</v>
      </c>
      <c r="R128" s="121">
        <f>SUM(R129:R130)</f>
        <v>0</v>
      </c>
      <c r="T128" s="122">
        <f>SUM(T129:T130)</f>
        <v>0</v>
      </c>
      <c r="AR128" s="117" t="s">
        <v>79</v>
      </c>
      <c r="AT128" s="123" t="s">
        <v>69</v>
      </c>
      <c r="AU128" s="123" t="s">
        <v>77</v>
      </c>
      <c r="AY128" s="117" t="s">
        <v>130</v>
      </c>
      <c r="BK128" s="124">
        <f>SUM(BK129:BK130)</f>
        <v>0</v>
      </c>
    </row>
    <row r="129" spans="2:65" s="1" customFormat="1" ht="24.15" customHeight="1">
      <c r="B129" s="127"/>
      <c r="C129" s="128" t="s">
        <v>203</v>
      </c>
      <c r="D129" s="128" t="s">
        <v>133</v>
      </c>
      <c r="E129" s="129" t="s">
        <v>674</v>
      </c>
      <c r="F129" s="130" t="s">
        <v>675</v>
      </c>
      <c r="G129" s="131" t="s">
        <v>333</v>
      </c>
      <c r="H129" s="132">
        <v>3</v>
      </c>
      <c r="I129" s="133"/>
      <c r="J129" s="133">
        <f>ROUND(I129*H129,2)</f>
        <v>0</v>
      </c>
      <c r="K129" s="130" t="s">
        <v>3</v>
      </c>
      <c r="L129" s="29"/>
      <c r="M129" s="134" t="s">
        <v>3</v>
      </c>
      <c r="N129" s="135" t="s">
        <v>41</v>
      </c>
      <c r="O129" s="136">
        <v>0.094</v>
      </c>
      <c r="P129" s="136">
        <f>O129*H129</f>
        <v>0.28200000000000003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255</v>
      </c>
      <c r="AT129" s="138" t="s">
        <v>133</v>
      </c>
      <c r="AU129" s="138" t="s">
        <v>79</v>
      </c>
      <c r="AY129" s="17" t="s">
        <v>130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77</v>
      </c>
      <c r="BK129" s="139">
        <f>ROUND(I129*H129,2)</f>
        <v>0</v>
      </c>
      <c r="BL129" s="17" t="s">
        <v>255</v>
      </c>
      <c r="BM129" s="138" t="s">
        <v>676</v>
      </c>
    </row>
    <row r="130" spans="2:51" s="12" customFormat="1" ht="12">
      <c r="B130" s="147"/>
      <c r="D130" s="148" t="s">
        <v>165</v>
      </c>
      <c r="E130" s="149" t="s">
        <v>3</v>
      </c>
      <c r="F130" s="150" t="s">
        <v>677</v>
      </c>
      <c r="H130" s="151">
        <v>3</v>
      </c>
      <c r="L130" s="147"/>
      <c r="M130" s="179"/>
      <c r="N130" s="180"/>
      <c r="O130" s="180"/>
      <c r="P130" s="180"/>
      <c r="Q130" s="180"/>
      <c r="R130" s="180"/>
      <c r="S130" s="180"/>
      <c r="T130" s="181"/>
      <c r="AT130" s="149" t="s">
        <v>165</v>
      </c>
      <c r="AU130" s="149" t="s">
        <v>79</v>
      </c>
      <c r="AV130" s="12" t="s">
        <v>79</v>
      </c>
      <c r="AW130" s="12" t="s">
        <v>31</v>
      </c>
      <c r="AX130" s="12" t="s">
        <v>77</v>
      </c>
      <c r="AY130" s="149" t="s">
        <v>130</v>
      </c>
    </row>
    <row r="131" spans="2:12" s="1" customFormat="1" ht="6.9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29"/>
    </row>
  </sheetData>
  <autoFilter ref="C90:K130"/>
  <mergeCells count="11">
    <mergeCell ref="E83:H83"/>
    <mergeCell ref="E7:H7"/>
    <mergeCell ref="E9:H9"/>
    <mergeCell ref="E11:H11"/>
    <mergeCell ref="E29:H29"/>
    <mergeCell ref="E50:H50"/>
    <mergeCell ref="L2:V2"/>
    <mergeCell ref="E52:H52"/>
    <mergeCell ref="E54:H54"/>
    <mergeCell ref="E79:H79"/>
    <mergeCell ref="E81:H81"/>
  </mergeCells>
  <hyperlinks>
    <hyperlink ref="F95" r:id="rId1" display="https://podminky.urs.cz/item/CS_URS_2023_01/113106151"/>
    <hyperlink ref="F101" r:id="rId2" display="https://podminky.urs.cz/item/CS_URS_2023_01/113107122"/>
    <hyperlink ref="F107" r:id="rId3" display="https://podminky.urs.cz/item/CS_URS_2023_01/122251102"/>
    <hyperlink ref="F113" r:id="rId4" display="https://podminky.urs.cz/item/CS_URS_2023_01/591111111"/>
    <hyperlink ref="F122" r:id="rId5" display="https://podminky.urs.cz/item/CS_URS_2023_01/914511111"/>
    <hyperlink ref="F125" r:id="rId6" display="https://podminky.urs.cz/item/CS_URS_2023_01/96600613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41"/>
  <sheetViews>
    <sheetView showGridLines="0" workbookViewId="0" topLeftCell="A81">
      <selection activeCell="I94" sqref="I94:I14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630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392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ROUND(J91,2)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ROUND((SUM(BE91:BE140)),2)</f>
        <v>0</v>
      </c>
      <c r="I35" s="90">
        <v>0.21</v>
      </c>
      <c r="J35" s="80">
        <f>ROUND(((SUM(BE91:BE140))*I35),2)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ROUND((SUM(BF91:BF140)),2)</f>
        <v>0</v>
      </c>
      <c r="I36" s="90">
        <v>0.15</v>
      </c>
      <c r="J36" s="80">
        <f>ROUND(((SUM(BF91:BF140))*I36),2)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ROUND((SUM(BG91:BG140)),2)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ROUND((SUM(BH91:BH140)),2)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ROUND((SUM(BI91:BI140)),2)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630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2 - Chodník, úsek 200,00-432,72 M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J91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149</v>
      </c>
      <c r="E64" s="102"/>
      <c r="F64" s="102"/>
      <c r="G64" s="102"/>
      <c r="H64" s="102"/>
      <c r="I64" s="102"/>
      <c r="J64" s="103">
        <f>J92</f>
        <v>0</v>
      </c>
      <c r="L64" s="100"/>
    </row>
    <row r="65" spans="2:12" s="9" customFormat="1" ht="19.95" customHeight="1">
      <c r="B65" s="104"/>
      <c r="D65" s="105" t="s">
        <v>150</v>
      </c>
      <c r="E65" s="106"/>
      <c r="F65" s="106"/>
      <c r="G65" s="106"/>
      <c r="H65" s="106"/>
      <c r="I65" s="106"/>
      <c r="J65" s="107">
        <f>J93</f>
        <v>0</v>
      </c>
      <c r="L65" s="104"/>
    </row>
    <row r="66" spans="2:12" s="9" customFormat="1" ht="19.95" customHeight="1">
      <c r="B66" s="104"/>
      <c r="D66" s="105" t="s">
        <v>394</v>
      </c>
      <c r="E66" s="106"/>
      <c r="F66" s="106"/>
      <c r="G66" s="106"/>
      <c r="H66" s="106"/>
      <c r="I66" s="106"/>
      <c r="J66" s="107">
        <f>J99</f>
        <v>0</v>
      </c>
      <c r="L66" s="104"/>
    </row>
    <row r="67" spans="2:12" s="9" customFormat="1" ht="19.95" customHeight="1">
      <c r="B67" s="104"/>
      <c r="D67" s="105" t="s">
        <v>153</v>
      </c>
      <c r="E67" s="106"/>
      <c r="F67" s="106"/>
      <c r="G67" s="106"/>
      <c r="H67" s="106"/>
      <c r="I67" s="106"/>
      <c r="J67" s="107">
        <f>J127</f>
        <v>0</v>
      </c>
      <c r="L67" s="104"/>
    </row>
    <row r="68" spans="2:12" s="8" customFormat="1" ht="24.9" customHeight="1">
      <c r="B68" s="100"/>
      <c r="D68" s="101" t="s">
        <v>631</v>
      </c>
      <c r="E68" s="102"/>
      <c r="F68" s="102"/>
      <c r="G68" s="102"/>
      <c r="H68" s="102"/>
      <c r="I68" s="102"/>
      <c r="J68" s="103">
        <f>J138</f>
        <v>0</v>
      </c>
      <c r="L68" s="100"/>
    </row>
    <row r="69" spans="2:12" s="9" customFormat="1" ht="19.95" customHeight="1">
      <c r="B69" s="104"/>
      <c r="D69" s="105" t="s">
        <v>632</v>
      </c>
      <c r="E69" s="106"/>
      <c r="F69" s="106"/>
      <c r="G69" s="106"/>
      <c r="H69" s="106"/>
      <c r="I69" s="106"/>
      <c r="J69" s="107">
        <f>J139</f>
        <v>0</v>
      </c>
      <c r="L69" s="104"/>
    </row>
    <row r="70" spans="2:12" s="1" customFormat="1" ht="21.75" customHeight="1">
      <c r="B70" s="29"/>
      <c r="L70" s="29"/>
    </row>
    <row r="71" spans="2:12" s="1" customFormat="1" ht="6.9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29"/>
    </row>
    <row r="75" spans="2:12" s="1" customFormat="1" ht="6.9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29"/>
    </row>
    <row r="76" spans="2:12" s="1" customFormat="1" ht="24.9" customHeight="1">
      <c r="B76" s="29"/>
      <c r="C76" s="21" t="s">
        <v>114</v>
      </c>
      <c r="L76" s="29"/>
    </row>
    <row r="77" spans="2:12" s="1" customFormat="1" ht="6.9" customHeight="1">
      <c r="B77" s="29"/>
      <c r="L77" s="29"/>
    </row>
    <row r="78" spans="2:12" s="1" customFormat="1" ht="12" customHeight="1">
      <c r="B78" s="29"/>
      <c r="C78" s="26" t="s">
        <v>15</v>
      </c>
      <c r="L78" s="29"/>
    </row>
    <row r="79" spans="2:12" s="1" customFormat="1" ht="16.5" customHeight="1">
      <c r="B79" s="29"/>
      <c r="E79" s="298" t="str">
        <f>E7</f>
        <v>Chodník - Dr. Milady Horákové, Šluknov - II.etapa</v>
      </c>
      <c r="F79" s="300"/>
      <c r="G79" s="300"/>
      <c r="H79" s="300"/>
      <c r="L79" s="29"/>
    </row>
    <row r="80" spans="2:12" ht="12" customHeight="1">
      <c r="B80" s="20"/>
      <c r="C80" s="26" t="s">
        <v>103</v>
      </c>
      <c r="L80" s="20"/>
    </row>
    <row r="81" spans="2:12" s="1" customFormat="1" ht="16.5" customHeight="1">
      <c r="B81" s="29"/>
      <c r="E81" s="298" t="s">
        <v>630</v>
      </c>
      <c r="F81" s="299"/>
      <c r="G81" s="299"/>
      <c r="H81" s="299"/>
      <c r="L81" s="29"/>
    </row>
    <row r="82" spans="2:12" s="1" customFormat="1" ht="12" customHeight="1">
      <c r="B82" s="29"/>
      <c r="C82" s="26" t="s">
        <v>105</v>
      </c>
      <c r="L82" s="29"/>
    </row>
    <row r="83" spans="2:12" s="1" customFormat="1" ht="16.5" customHeight="1">
      <c r="B83" s="29"/>
      <c r="E83" s="286" t="str">
        <f>E11</f>
        <v>SO 2 - Chodník, úsek 200,00-432,72 M</v>
      </c>
      <c r="F83" s="299"/>
      <c r="G83" s="299"/>
      <c r="H83" s="299"/>
      <c r="L83" s="29"/>
    </row>
    <row r="84" spans="2:12" s="1" customFormat="1" ht="6.9" customHeight="1">
      <c r="B84" s="29"/>
      <c r="L84" s="29"/>
    </row>
    <row r="85" spans="2:12" s="1" customFormat="1" ht="12" customHeight="1">
      <c r="B85" s="29"/>
      <c r="C85" s="26" t="s">
        <v>19</v>
      </c>
      <c r="F85" s="24" t="str">
        <f>F14</f>
        <v>k.ú. Šluknov</v>
      </c>
      <c r="I85" s="26" t="s">
        <v>21</v>
      </c>
      <c r="J85" s="46" t="str">
        <f>IF(J14="","",J14)</f>
        <v>13. 3. 2023</v>
      </c>
      <c r="L85" s="29"/>
    </row>
    <row r="86" spans="2:12" s="1" customFormat="1" ht="6.9" customHeight="1">
      <c r="B86" s="29"/>
      <c r="L86" s="29"/>
    </row>
    <row r="87" spans="2:12" s="1" customFormat="1" ht="15.15" customHeight="1">
      <c r="B87" s="29"/>
      <c r="C87" s="26" t="s">
        <v>23</v>
      </c>
      <c r="F87" s="24" t="str">
        <f>E17</f>
        <v>Město Šluknov</v>
      </c>
      <c r="I87" s="26" t="s">
        <v>29</v>
      </c>
      <c r="J87" s="27" t="str">
        <f>E23</f>
        <v>ProProjekt, s.r.o.</v>
      </c>
      <c r="L87" s="29"/>
    </row>
    <row r="88" spans="2:12" s="1" customFormat="1" ht="15.15" customHeight="1">
      <c r="B88" s="29"/>
      <c r="C88" s="26" t="s">
        <v>27</v>
      </c>
      <c r="F88" s="24" t="str">
        <f>IF(E20="","",E20)</f>
        <v>Bude vybrán</v>
      </c>
      <c r="I88" s="26" t="s">
        <v>32</v>
      </c>
      <c r="J88" s="27" t="str">
        <f>E26</f>
        <v>Martin Rousek</v>
      </c>
      <c r="L88" s="29"/>
    </row>
    <row r="89" spans="2:12" s="1" customFormat="1" ht="10.35" customHeight="1">
      <c r="B89" s="29"/>
      <c r="L89" s="29"/>
    </row>
    <row r="90" spans="2:20" s="10" customFormat="1" ht="29.25" customHeight="1">
      <c r="B90" s="108"/>
      <c r="C90" s="109" t="s">
        <v>115</v>
      </c>
      <c r="D90" s="110" t="s">
        <v>55</v>
      </c>
      <c r="E90" s="110" t="s">
        <v>51</v>
      </c>
      <c r="F90" s="110" t="s">
        <v>52</v>
      </c>
      <c r="G90" s="110" t="s">
        <v>116</v>
      </c>
      <c r="H90" s="110" t="s">
        <v>117</v>
      </c>
      <c r="I90" s="110" t="s">
        <v>118</v>
      </c>
      <c r="J90" s="110" t="s">
        <v>109</v>
      </c>
      <c r="K90" s="111" t="s">
        <v>119</v>
      </c>
      <c r="L90" s="108"/>
      <c r="M90" s="53" t="s">
        <v>3</v>
      </c>
      <c r="N90" s="54" t="s">
        <v>40</v>
      </c>
      <c r="O90" s="54" t="s">
        <v>120</v>
      </c>
      <c r="P90" s="54" t="s">
        <v>121</v>
      </c>
      <c r="Q90" s="54" t="s">
        <v>122</v>
      </c>
      <c r="R90" s="54" t="s">
        <v>123</v>
      </c>
      <c r="S90" s="54" t="s">
        <v>124</v>
      </c>
      <c r="T90" s="55" t="s">
        <v>125</v>
      </c>
    </row>
    <row r="91" spans="2:63" s="1" customFormat="1" ht="22.8" customHeight="1">
      <c r="B91" s="29"/>
      <c r="C91" s="58" t="s">
        <v>126</v>
      </c>
      <c r="J91" s="112">
        <f>BK91</f>
        <v>0</v>
      </c>
      <c r="L91" s="29"/>
      <c r="M91" s="56"/>
      <c r="N91" s="47"/>
      <c r="O91" s="47"/>
      <c r="P91" s="113">
        <f>P92+P138</f>
        <v>79.05849400000001</v>
      </c>
      <c r="Q91" s="47"/>
      <c r="R91" s="113">
        <f>R92+R138</f>
        <v>6.475685</v>
      </c>
      <c r="S91" s="47"/>
      <c r="T91" s="114">
        <f>T92+T138</f>
        <v>1.627</v>
      </c>
      <c r="AT91" s="17" t="s">
        <v>69</v>
      </c>
      <c r="AU91" s="17" t="s">
        <v>110</v>
      </c>
      <c r="BK91" s="115">
        <f>BK92+BK138</f>
        <v>0</v>
      </c>
    </row>
    <row r="92" spans="2:63" s="11" customFormat="1" ht="25.95" customHeight="1">
      <c r="B92" s="116"/>
      <c r="D92" s="117" t="s">
        <v>69</v>
      </c>
      <c r="E92" s="118" t="s">
        <v>156</v>
      </c>
      <c r="F92" s="118" t="s">
        <v>157</v>
      </c>
      <c r="J92" s="119">
        <f>BK92</f>
        <v>0</v>
      </c>
      <c r="L92" s="116"/>
      <c r="M92" s="120"/>
      <c r="P92" s="121">
        <f>P93+P99+P127</f>
        <v>72.572494</v>
      </c>
      <c r="R92" s="121">
        <f>R93+R99+R127</f>
        <v>6.475685</v>
      </c>
      <c r="T92" s="122">
        <f>T93+T99+T127</f>
        <v>1.627</v>
      </c>
      <c r="AR92" s="117" t="s">
        <v>77</v>
      </c>
      <c r="AT92" s="123" t="s">
        <v>69</v>
      </c>
      <c r="AU92" s="123" t="s">
        <v>70</v>
      </c>
      <c r="AY92" s="117" t="s">
        <v>130</v>
      </c>
      <c r="BK92" s="124">
        <f>BK93+BK99+BK127</f>
        <v>0</v>
      </c>
    </row>
    <row r="93" spans="2:63" s="11" customFormat="1" ht="22.8" customHeight="1">
      <c r="B93" s="116"/>
      <c r="D93" s="117" t="s">
        <v>69</v>
      </c>
      <c r="E93" s="125" t="s">
        <v>77</v>
      </c>
      <c r="F93" s="125" t="s">
        <v>158</v>
      </c>
      <c r="J93" s="126">
        <f>BK93</f>
        <v>0</v>
      </c>
      <c r="L93" s="116"/>
      <c r="M93" s="120"/>
      <c r="P93" s="121">
        <f>SUM(P94:P98)</f>
        <v>1.582994</v>
      </c>
      <c r="R93" s="121">
        <f>SUM(R94:R98)</f>
        <v>0</v>
      </c>
      <c r="T93" s="122">
        <f>SUM(T94:T98)</f>
        <v>0</v>
      </c>
      <c r="AR93" s="117" t="s">
        <v>77</v>
      </c>
      <c r="AT93" s="123" t="s">
        <v>69</v>
      </c>
      <c r="AU93" s="123" t="s">
        <v>77</v>
      </c>
      <c r="AY93" s="117" t="s">
        <v>130</v>
      </c>
      <c r="BK93" s="124">
        <f>SUM(BK94:BK98)</f>
        <v>0</v>
      </c>
    </row>
    <row r="94" spans="2:65" s="1" customFormat="1" ht="16.5" customHeight="1">
      <c r="B94" s="127"/>
      <c r="C94" s="128" t="s">
        <v>77</v>
      </c>
      <c r="D94" s="128" t="s">
        <v>133</v>
      </c>
      <c r="E94" s="129" t="s">
        <v>678</v>
      </c>
      <c r="F94" s="130" t="s">
        <v>679</v>
      </c>
      <c r="G94" s="131" t="s">
        <v>175</v>
      </c>
      <c r="H94" s="132">
        <v>3.899</v>
      </c>
      <c r="I94" s="133"/>
      <c r="J94" s="133">
        <f>ROUND(I94*H94,2)</f>
        <v>0</v>
      </c>
      <c r="K94" s="130" t="s">
        <v>137</v>
      </c>
      <c r="L94" s="29"/>
      <c r="M94" s="134" t="s">
        <v>3</v>
      </c>
      <c r="N94" s="135" t="s">
        <v>41</v>
      </c>
      <c r="O94" s="136">
        <v>0.406</v>
      </c>
      <c r="P94" s="136">
        <f>O94*H94</f>
        <v>1.582994</v>
      </c>
      <c r="Q94" s="136">
        <v>0</v>
      </c>
      <c r="R94" s="136">
        <f>Q94*H94</f>
        <v>0</v>
      </c>
      <c r="S94" s="136">
        <v>0</v>
      </c>
      <c r="T94" s="137">
        <f>S94*H94</f>
        <v>0</v>
      </c>
      <c r="AR94" s="138" t="s">
        <v>162</v>
      </c>
      <c r="AT94" s="138" t="s">
        <v>133</v>
      </c>
      <c r="AU94" s="138" t="s">
        <v>79</v>
      </c>
      <c r="AY94" s="17" t="s">
        <v>130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77</v>
      </c>
      <c r="BK94" s="139">
        <f>ROUND(I94*H94,2)</f>
        <v>0</v>
      </c>
      <c r="BL94" s="17" t="s">
        <v>162</v>
      </c>
      <c r="BM94" s="138" t="s">
        <v>680</v>
      </c>
    </row>
    <row r="95" spans="2:47" s="1" customFormat="1" ht="12">
      <c r="B95" s="29"/>
      <c r="D95" s="140" t="s">
        <v>140</v>
      </c>
      <c r="F95" s="141" t="s">
        <v>681</v>
      </c>
      <c r="L95" s="29"/>
      <c r="M95" s="142"/>
      <c r="T95" s="50"/>
      <c r="AT95" s="17" t="s">
        <v>140</v>
      </c>
      <c r="AU95" s="17" t="s">
        <v>79</v>
      </c>
    </row>
    <row r="96" spans="2:51" s="12" customFormat="1" ht="12">
      <c r="B96" s="147"/>
      <c r="D96" s="148" t="s">
        <v>165</v>
      </c>
      <c r="E96" s="149" t="s">
        <v>3</v>
      </c>
      <c r="F96" s="150" t="s">
        <v>682</v>
      </c>
      <c r="H96" s="151">
        <v>1.08</v>
      </c>
      <c r="L96" s="147"/>
      <c r="M96" s="152"/>
      <c r="T96" s="153"/>
      <c r="AT96" s="149" t="s">
        <v>165</v>
      </c>
      <c r="AU96" s="149" t="s">
        <v>79</v>
      </c>
      <c r="AV96" s="12" t="s">
        <v>79</v>
      </c>
      <c r="AW96" s="12" t="s">
        <v>31</v>
      </c>
      <c r="AX96" s="12" t="s">
        <v>70</v>
      </c>
      <c r="AY96" s="149" t="s">
        <v>130</v>
      </c>
    </row>
    <row r="97" spans="2:51" s="12" customFormat="1" ht="12">
      <c r="B97" s="147"/>
      <c r="D97" s="148" t="s">
        <v>165</v>
      </c>
      <c r="E97" s="149" t="s">
        <v>3</v>
      </c>
      <c r="F97" s="150" t="s">
        <v>683</v>
      </c>
      <c r="H97" s="151">
        <v>2.819</v>
      </c>
      <c r="L97" s="147"/>
      <c r="M97" s="152"/>
      <c r="T97" s="153"/>
      <c r="AT97" s="149" t="s">
        <v>165</v>
      </c>
      <c r="AU97" s="149" t="s">
        <v>79</v>
      </c>
      <c r="AV97" s="12" t="s">
        <v>79</v>
      </c>
      <c r="AW97" s="12" t="s">
        <v>31</v>
      </c>
      <c r="AX97" s="12" t="s">
        <v>70</v>
      </c>
      <c r="AY97" s="149" t="s">
        <v>130</v>
      </c>
    </row>
    <row r="98" spans="2:51" s="13" customFormat="1" ht="12">
      <c r="B98" s="154"/>
      <c r="D98" s="148" t="s">
        <v>165</v>
      </c>
      <c r="E98" s="155" t="s">
        <v>3</v>
      </c>
      <c r="F98" s="156" t="s">
        <v>180</v>
      </c>
      <c r="H98" s="157">
        <v>3.899</v>
      </c>
      <c r="L98" s="154"/>
      <c r="M98" s="158"/>
      <c r="T98" s="159"/>
      <c r="AT98" s="155" t="s">
        <v>165</v>
      </c>
      <c r="AU98" s="155" t="s">
        <v>79</v>
      </c>
      <c r="AV98" s="13" t="s">
        <v>162</v>
      </c>
      <c r="AW98" s="13" t="s">
        <v>31</v>
      </c>
      <c r="AX98" s="13" t="s">
        <v>77</v>
      </c>
      <c r="AY98" s="155" t="s">
        <v>130</v>
      </c>
    </row>
    <row r="99" spans="2:63" s="11" customFormat="1" ht="22.8" customHeight="1">
      <c r="B99" s="116"/>
      <c r="D99" s="117" t="s">
        <v>69</v>
      </c>
      <c r="E99" s="125" t="s">
        <v>172</v>
      </c>
      <c r="F99" s="125" t="s">
        <v>517</v>
      </c>
      <c r="J99" s="126">
        <f>BK99</f>
        <v>0</v>
      </c>
      <c r="L99" s="116"/>
      <c r="M99" s="120"/>
      <c r="P99" s="121">
        <f>SUM(P100:P126)</f>
        <v>61.4485</v>
      </c>
      <c r="R99" s="121">
        <f>SUM(R100:R126)</f>
        <v>6.366275000000001</v>
      </c>
      <c r="T99" s="122">
        <f>SUM(T100:T126)</f>
        <v>0</v>
      </c>
      <c r="AR99" s="117" t="s">
        <v>77</v>
      </c>
      <c r="AT99" s="123" t="s">
        <v>69</v>
      </c>
      <c r="AU99" s="123" t="s">
        <v>77</v>
      </c>
      <c r="AY99" s="117" t="s">
        <v>130</v>
      </c>
      <c r="BK99" s="124">
        <f>SUM(BK100:BK126)</f>
        <v>0</v>
      </c>
    </row>
    <row r="100" spans="2:65" s="1" customFormat="1" ht="24.15" customHeight="1">
      <c r="B100" s="127"/>
      <c r="C100" s="128" t="s">
        <v>79</v>
      </c>
      <c r="D100" s="128" t="s">
        <v>133</v>
      </c>
      <c r="E100" s="129" t="s">
        <v>684</v>
      </c>
      <c r="F100" s="130" t="s">
        <v>685</v>
      </c>
      <c r="G100" s="131" t="s">
        <v>161</v>
      </c>
      <c r="H100" s="132">
        <v>10.5</v>
      </c>
      <c r="I100" s="133"/>
      <c r="J100" s="133">
        <f>ROUND(I100*H100,2)</f>
        <v>0</v>
      </c>
      <c r="K100" s="130" t="s">
        <v>137</v>
      </c>
      <c r="L100" s="29"/>
      <c r="M100" s="134" t="s">
        <v>3</v>
      </c>
      <c r="N100" s="135" t="s">
        <v>41</v>
      </c>
      <c r="O100" s="136">
        <v>0.945</v>
      </c>
      <c r="P100" s="136">
        <f>O100*H100</f>
        <v>9.9225</v>
      </c>
      <c r="Q100" s="136">
        <v>0.43939</v>
      </c>
      <c r="R100" s="136">
        <f>Q100*H100</f>
        <v>4.613595</v>
      </c>
      <c r="S100" s="136">
        <v>0</v>
      </c>
      <c r="T100" s="137">
        <f>S100*H100</f>
        <v>0</v>
      </c>
      <c r="AR100" s="138" t="s">
        <v>162</v>
      </c>
      <c r="AT100" s="138" t="s">
        <v>133</v>
      </c>
      <c r="AU100" s="138" t="s">
        <v>79</v>
      </c>
      <c r="AY100" s="17" t="s">
        <v>130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77</v>
      </c>
      <c r="BK100" s="139">
        <f>ROUND(I100*H100,2)</f>
        <v>0</v>
      </c>
      <c r="BL100" s="17" t="s">
        <v>162</v>
      </c>
      <c r="BM100" s="138" t="s">
        <v>686</v>
      </c>
    </row>
    <row r="101" spans="2:47" s="1" customFormat="1" ht="12">
      <c r="B101" s="29"/>
      <c r="D101" s="140" t="s">
        <v>140</v>
      </c>
      <c r="F101" s="141" t="s">
        <v>687</v>
      </c>
      <c r="L101" s="29"/>
      <c r="M101" s="142"/>
      <c r="T101" s="50"/>
      <c r="AT101" s="17" t="s">
        <v>140</v>
      </c>
      <c r="AU101" s="17" t="s">
        <v>79</v>
      </c>
    </row>
    <row r="102" spans="2:51" s="12" customFormat="1" ht="12">
      <c r="B102" s="147"/>
      <c r="D102" s="148" t="s">
        <v>165</v>
      </c>
      <c r="E102" s="149" t="s">
        <v>3</v>
      </c>
      <c r="F102" s="150" t="s">
        <v>688</v>
      </c>
      <c r="H102" s="151">
        <v>10.5</v>
      </c>
      <c r="L102" s="147"/>
      <c r="M102" s="152"/>
      <c r="T102" s="153"/>
      <c r="AT102" s="149" t="s">
        <v>165</v>
      </c>
      <c r="AU102" s="149" t="s">
        <v>79</v>
      </c>
      <c r="AV102" s="12" t="s">
        <v>79</v>
      </c>
      <c r="AW102" s="12" t="s">
        <v>31</v>
      </c>
      <c r="AX102" s="12" t="s">
        <v>77</v>
      </c>
      <c r="AY102" s="149" t="s">
        <v>130</v>
      </c>
    </row>
    <row r="103" spans="2:65" s="1" customFormat="1" ht="24.15" customHeight="1">
      <c r="B103" s="127"/>
      <c r="C103" s="128" t="s">
        <v>172</v>
      </c>
      <c r="D103" s="128" t="s">
        <v>133</v>
      </c>
      <c r="E103" s="129" t="s">
        <v>689</v>
      </c>
      <c r="F103" s="130" t="s">
        <v>690</v>
      </c>
      <c r="G103" s="131" t="s">
        <v>146</v>
      </c>
      <c r="H103" s="132">
        <v>14</v>
      </c>
      <c r="I103" s="133"/>
      <c r="J103" s="133">
        <f>ROUND(I103*H103,2)</f>
        <v>0</v>
      </c>
      <c r="K103" s="130" t="s">
        <v>137</v>
      </c>
      <c r="L103" s="29"/>
      <c r="M103" s="134" t="s">
        <v>3</v>
      </c>
      <c r="N103" s="135" t="s">
        <v>41</v>
      </c>
      <c r="O103" s="136">
        <v>0.34</v>
      </c>
      <c r="P103" s="136">
        <f>O103*H103</f>
        <v>4.760000000000001</v>
      </c>
      <c r="Q103" s="136">
        <v>0.00468</v>
      </c>
      <c r="R103" s="136">
        <f>Q103*H103</f>
        <v>0.06552</v>
      </c>
      <c r="S103" s="136">
        <v>0</v>
      </c>
      <c r="T103" s="137">
        <f>S103*H103</f>
        <v>0</v>
      </c>
      <c r="AR103" s="138" t="s">
        <v>162</v>
      </c>
      <c r="AT103" s="138" t="s">
        <v>133</v>
      </c>
      <c r="AU103" s="138" t="s">
        <v>79</v>
      </c>
      <c r="AY103" s="17" t="s">
        <v>130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77</v>
      </c>
      <c r="BK103" s="139">
        <f>ROUND(I103*H103,2)</f>
        <v>0</v>
      </c>
      <c r="BL103" s="17" t="s">
        <v>162</v>
      </c>
      <c r="BM103" s="138" t="s">
        <v>691</v>
      </c>
    </row>
    <row r="104" spans="2:47" s="1" customFormat="1" ht="12">
      <c r="B104" s="29"/>
      <c r="D104" s="140" t="s">
        <v>140</v>
      </c>
      <c r="F104" s="141" t="s">
        <v>692</v>
      </c>
      <c r="L104" s="29"/>
      <c r="M104" s="142"/>
      <c r="T104" s="50"/>
      <c r="AT104" s="17" t="s">
        <v>140</v>
      </c>
      <c r="AU104" s="17" t="s">
        <v>79</v>
      </c>
    </row>
    <row r="105" spans="2:51" s="12" customFormat="1" ht="12">
      <c r="B105" s="147"/>
      <c r="D105" s="148" t="s">
        <v>165</v>
      </c>
      <c r="E105" s="149" t="s">
        <v>3</v>
      </c>
      <c r="F105" s="150" t="s">
        <v>693</v>
      </c>
      <c r="H105" s="151">
        <v>14</v>
      </c>
      <c r="L105" s="147"/>
      <c r="M105" s="152"/>
      <c r="T105" s="153"/>
      <c r="AT105" s="149" t="s">
        <v>165</v>
      </c>
      <c r="AU105" s="149" t="s">
        <v>79</v>
      </c>
      <c r="AV105" s="12" t="s">
        <v>79</v>
      </c>
      <c r="AW105" s="12" t="s">
        <v>31</v>
      </c>
      <c r="AX105" s="12" t="s">
        <v>77</v>
      </c>
      <c r="AY105" s="149" t="s">
        <v>130</v>
      </c>
    </row>
    <row r="106" spans="2:65" s="1" customFormat="1" ht="16.5" customHeight="1">
      <c r="B106" s="127"/>
      <c r="C106" s="160" t="s">
        <v>162</v>
      </c>
      <c r="D106" s="160" t="s">
        <v>210</v>
      </c>
      <c r="E106" s="161" t="s">
        <v>694</v>
      </c>
      <c r="F106" s="162" t="s">
        <v>695</v>
      </c>
      <c r="G106" s="163" t="s">
        <v>146</v>
      </c>
      <c r="H106" s="164">
        <v>14</v>
      </c>
      <c r="I106" s="165"/>
      <c r="J106" s="165">
        <f>ROUND(I106*H106,2)</f>
        <v>0</v>
      </c>
      <c r="K106" s="162" t="s">
        <v>137</v>
      </c>
      <c r="L106" s="166"/>
      <c r="M106" s="167" t="s">
        <v>3</v>
      </c>
      <c r="N106" s="168" t="s">
        <v>41</v>
      </c>
      <c r="O106" s="136">
        <v>0</v>
      </c>
      <c r="P106" s="136">
        <f>O106*H106</f>
        <v>0</v>
      </c>
      <c r="Q106" s="136">
        <v>0.0034</v>
      </c>
      <c r="R106" s="136">
        <f>Q106*H106</f>
        <v>0.047599999999999996</v>
      </c>
      <c r="S106" s="136">
        <v>0</v>
      </c>
      <c r="T106" s="137">
        <f>S106*H106</f>
        <v>0</v>
      </c>
      <c r="AR106" s="138" t="s">
        <v>203</v>
      </c>
      <c r="AT106" s="138" t="s">
        <v>210</v>
      </c>
      <c r="AU106" s="138" t="s">
        <v>79</v>
      </c>
      <c r="AY106" s="17" t="s">
        <v>130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77</v>
      </c>
      <c r="BK106" s="139">
        <f>ROUND(I106*H106,2)</f>
        <v>0</v>
      </c>
      <c r="BL106" s="17" t="s">
        <v>162</v>
      </c>
      <c r="BM106" s="138" t="s">
        <v>696</v>
      </c>
    </row>
    <row r="107" spans="2:65" s="1" customFormat="1" ht="16.5" customHeight="1">
      <c r="B107" s="127"/>
      <c r="C107" s="128" t="s">
        <v>129</v>
      </c>
      <c r="D107" s="128" t="s">
        <v>133</v>
      </c>
      <c r="E107" s="129" t="s">
        <v>697</v>
      </c>
      <c r="F107" s="130" t="s">
        <v>698</v>
      </c>
      <c r="G107" s="131" t="s">
        <v>146</v>
      </c>
      <c r="H107" s="132">
        <v>1</v>
      </c>
      <c r="I107" s="133"/>
      <c r="J107" s="133">
        <f>ROUND(I107*H107,2)</f>
        <v>0</v>
      </c>
      <c r="K107" s="130" t="s">
        <v>137</v>
      </c>
      <c r="L107" s="29"/>
      <c r="M107" s="134" t="s">
        <v>3</v>
      </c>
      <c r="N107" s="135" t="s">
        <v>41</v>
      </c>
      <c r="O107" s="136">
        <v>8</v>
      </c>
      <c r="P107" s="136">
        <f>O107*H107</f>
        <v>8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162</v>
      </c>
      <c r="AT107" s="138" t="s">
        <v>133</v>
      </c>
      <c r="AU107" s="138" t="s">
        <v>79</v>
      </c>
      <c r="AY107" s="17" t="s">
        <v>130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77</v>
      </c>
      <c r="BK107" s="139">
        <f>ROUND(I107*H107,2)</f>
        <v>0</v>
      </c>
      <c r="BL107" s="17" t="s">
        <v>162</v>
      </c>
      <c r="BM107" s="138" t="s">
        <v>699</v>
      </c>
    </row>
    <row r="108" spans="2:47" s="1" customFormat="1" ht="12">
      <c r="B108" s="29"/>
      <c r="D108" s="140" t="s">
        <v>140</v>
      </c>
      <c r="F108" s="141" t="s">
        <v>700</v>
      </c>
      <c r="L108" s="29"/>
      <c r="M108" s="142"/>
      <c r="T108" s="50"/>
      <c r="AT108" s="17" t="s">
        <v>140</v>
      </c>
      <c r="AU108" s="17" t="s">
        <v>79</v>
      </c>
    </row>
    <row r="109" spans="2:65" s="1" customFormat="1" ht="21.75" customHeight="1">
      <c r="B109" s="127"/>
      <c r="C109" s="160" t="s">
        <v>191</v>
      </c>
      <c r="D109" s="160" t="s">
        <v>210</v>
      </c>
      <c r="E109" s="161" t="s">
        <v>701</v>
      </c>
      <c r="F109" s="162" t="s">
        <v>702</v>
      </c>
      <c r="G109" s="163" t="s">
        <v>146</v>
      </c>
      <c r="H109" s="164">
        <v>1</v>
      </c>
      <c r="I109" s="165"/>
      <c r="J109" s="165">
        <f>ROUND(I109*H109,2)</f>
        <v>0</v>
      </c>
      <c r="K109" s="162" t="s">
        <v>3</v>
      </c>
      <c r="L109" s="166"/>
      <c r="M109" s="167" t="s">
        <v>3</v>
      </c>
      <c r="N109" s="168" t="s">
        <v>41</v>
      </c>
      <c r="O109" s="136">
        <v>0</v>
      </c>
      <c r="P109" s="136">
        <f>O109*H109</f>
        <v>0</v>
      </c>
      <c r="Q109" s="136">
        <v>0.12</v>
      </c>
      <c r="R109" s="136">
        <f>Q109*H109</f>
        <v>0.12</v>
      </c>
      <c r="S109" s="136">
        <v>0</v>
      </c>
      <c r="T109" s="137">
        <f>S109*H109</f>
        <v>0</v>
      </c>
      <c r="AR109" s="138" t="s">
        <v>203</v>
      </c>
      <c r="AT109" s="138" t="s">
        <v>210</v>
      </c>
      <c r="AU109" s="138" t="s">
        <v>79</v>
      </c>
      <c r="AY109" s="17" t="s">
        <v>130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77</v>
      </c>
      <c r="BK109" s="139">
        <f>ROUND(I109*H109,2)</f>
        <v>0</v>
      </c>
      <c r="BL109" s="17" t="s">
        <v>162</v>
      </c>
      <c r="BM109" s="138" t="s">
        <v>703</v>
      </c>
    </row>
    <row r="110" spans="2:65" s="1" customFormat="1" ht="24.15" customHeight="1">
      <c r="B110" s="127"/>
      <c r="C110" s="128" t="s">
        <v>197</v>
      </c>
      <c r="D110" s="128" t="s">
        <v>133</v>
      </c>
      <c r="E110" s="129" t="s">
        <v>704</v>
      </c>
      <c r="F110" s="130" t="s">
        <v>705</v>
      </c>
      <c r="G110" s="131" t="s">
        <v>333</v>
      </c>
      <c r="H110" s="132">
        <v>21</v>
      </c>
      <c r="I110" s="133"/>
      <c r="J110" s="133">
        <f>ROUND(I110*H110,2)</f>
        <v>0</v>
      </c>
      <c r="K110" s="130" t="s">
        <v>137</v>
      </c>
      <c r="L110" s="29"/>
      <c r="M110" s="134" t="s">
        <v>3</v>
      </c>
      <c r="N110" s="135" t="s">
        <v>41</v>
      </c>
      <c r="O110" s="136">
        <v>0.45</v>
      </c>
      <c r="P110" s="136">
        <f>O110*H110</f>
        <v>9.450000000000001</v>
      </c>
      <c r="Q110" s="136">
        <v>0.03468</v>
      </c>
      <c r="R110" s="136">
        <f>Q110*H110</f>
        <v>0.72828</v>
      </c>
      <c r="S110" s="136">
        <v>0</v>
      </c>
      <c r="T110" s="137">
        <f>S110*H110</f>
        <v>0</v>
      </c>
      <c r="AR110" s="138" t="s">
        <v>162</v>
      </c>
      <c r="AT110" s="138" t="s">
        <v>133</v>
      </c>
      <c r="AU110" s="138" t="s">
        <v>79</v>
      </c>
      <c r="AY110" s="17" t="s">
        <v>130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7" t="s">
        <v>77</v>
      </c>
      <c r="BK110" s="139">
        <f>ROUND(I110*H110,2)</f>
        <v>0</v>
      </c>
      <c r="BL110" s="17" t="s">
        <v>162</v>
      </c>
      <c r="BM110" s="138" t="s">
        <v>706</v>
      </c>
    </row>
    <row r="111" spans="2:47" s="1" customFormat="1" ht="12">
      <c r="B111" s="29"/>
      <c r="D111" s="140" t="s">
        <v>140</v>
      </c>
      <c r="F111" s="141" t="s">
        <v>707</v>
      </c>
      <c r="L111" s="29"/>
      <c r="M111" s="142"/>
      <c r="T111" s="50"/>
      <c r="AT111" s="17" t="s">
        <v>140</v>
      </c>
      <c r="AU111" s="17" t="s">
        <v>79</v>
      </c>
    </row>
    <row r="112" spans="2:51" s="12" customFormat="1" ht="12">
      <c r="B112" s="147"/>
      <c r="D112" s="148" t="s">
        <v>165</v>
      </c>
      <c r="E112" s="149" t="s">
        <v>3</v>
      </c>
      <c r="F112" s="150" t="s">
        <v>708</v>
      </c>
      <c r="H112" s="151">
        <v>21</v>
      </c>
      <c r="L112" s="147"/>
      <c r="M112" s="152"/>
      <c r="T112" s="153"/>
      <c r="AT112" s="149" t="s">
        <v>165</v>
      </c>
      <c r="AU112" s="149" t="s">
        <v>79</v>
      </c>
      <c r="AV112" s="12" t="s">
        <v>79</v>
      </c>
      <c r="AW112" s="12" t="s">
        <v>31</v>
      </c>
      <c r="AX112" s="12" t="s">
        <v>77</v>
      </c>
      <c r="AY112" s="149" t="s">
        <v>130</v>
      </c>
    </row>
    <row r="113" spans="2:65" s="1" customFormat="1" ht="24.15" customHeight="1">
      <c r="B113" s="127"/>
      <c r="C113" s="128" t="s">
        <v>203</v>
      </c>
      <c r="D113" s="128" t="s">
        <v>133</v>
      </c>
      <c r="E113" s="129" t="s">
        <v>709</v>
      </c>
      <c r="F113" s="130" t="s">
        <v>710</v>
      </c>
      <c r="G113" s="131" t="s">
        <v>333</v>
      </c>
      <c r="H113" s="132">
        <v>21</v>
      </c>
      <c r="I113" s="133"/>
      <c r="J113" s="133">
        <f>ROUND(I113*H113,2)</f>
        <v>0</v>
      </c>
      <c r="K113" s="130" t="s">
        <v>137</v>
      </c>
      <c r="L113" s="29"/>
      <c r="M113" s="134" t="s">
        <v>3</v>
      </c>
      <c r="N113" s="135" t="s">
        <v>41</v>
      </c>
      <c r="O113" s="136">
        <v>0.522</v>
      </c>
      <c r="P113" s="136">
        <f>O113*H113</f>
        <v>10.962</v>
      </c>
      <c r="Q113" s="136">
        <v>0.0364</v>
      </c>
      <c r="R113" s="136">
        <f>Q113*H113</f>
        <v>0.7644000000000001</v>
      </c>
      <c r="S113" s="136">
        <v>0</v>
      </c>
      <c r="T113" s="137">
        <f>S113*H113</f>
        <v>0</v>
      </c>
      <c r="AR113" s="138" t="s">
        <v>162</v>
      </c>
      <c r="AT113" s="138" t="s">
        <v>133</v>
      </c>
      <c r="AU113" s="138" t="s">
        <v>79</v>
      </c>
      <c r="AY113" s="17" t="s">
        <v>130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77</v>
      </c>
      <c r="BK113" s="139">
        <f>ROUND(I113*H113,2)</f>
        <v>0</v>
      </c>
      <c r="BL113" s="17" t="s">
        <v>162</v>
      </c>
      <c r="BM113" s="138" t="s">
        <v>711</v>
      </c>
    </row>
    <row r="114" spans="2:47" s="1" customFormat="1" ht="12">
      <c r="B114" s="29"/>
      <c r="D114" s="140" t="s">
        <v>140</v>
      </c>
      <c r="F114" s="141" t="s">
        <v>712</v>
      </c>
      <c r="L114" s="29"/>
      <c r="M114" s="142"/>
      <c r="T114" s="50"/>
      <c r="AT114" s="17" t="s">
        <v>140</v>
      </c>
      <c r="AU114" s="17" t="s">
        <v>79</v>
      </c>
    </row>
    <row r="115" spans="2:51" s="12" customFormat="1" ht="12">
      <c r="B115" s="147"/>
      <c r="D115" s="148" t="s">
        <v>165</v>
      </c>
      <c r="E115" s="149" t="s">
        <v>3</v>
      </c>
      <c r="F115" s="150" t="s">
        <v>713</v>
      </c>
      <c r="H115" s="151">
        <v>21</v>
      </c>
      <c r="L115" s="147"/>
      <c r="M115" s="152"/>
      <c r="T115" s="153"/>
      <c r="AT115" s="149" t="s">
        <v>165</v>
      </c>
      <c r="AU115" s="149" t="s">
        <v>79</v>
      </c>
      <c r="AV115" s="12" t="s">
        <v>79</v>
      </c>
      <c r="AW115" s="12" t="s">
        <v>31</v>
      </c>
      <c r="AX115" s="12" t="s">
        <v>77</v>
      </c>
      <c r="AY115" s="149" t="s">
        <v>130</v>
      </c>
    </row>
    <row r="116" spans="2:65" s="1" customFormat="1" ht="16.5" customHeight="1">
      <c r="B116" s="127"/>
      <c r="C116" s="128" t="s">
        <v>209</v>
      </c>
      <c r="D116" s="128" t="s">
        <v>133</v>
      </c>
      <c r="E116" s="129" t="s">
        <v>714</v>
      </c>
      <c r="F116" s="130" t="s">
        <v>715</v>
      </c>
      <c r="G116" s="131" t="s">
        <v>333</v>
      </c>
      <c r="H116" s="132">
        <v>21</v>
      </c>
      <c r="I116" s="133"/>
      <c r="J116" s="133">
        <f>ROUND(I116*H116,2)</f>
        <v>0</v>
      </c>
      <c r="K116" s="130" t="s">
        <v>3</v>
      </c>
      <c r="L116" s="29"/>
      <c r="M116" s="134" t="s">
        <v>3</v>
      </c>
      <c r="N116" s="135" t="s">
        <v>41</v>
      </c>
      <c r="O116" s="136">
        <v>0.45</v>
      </c>
      <c r="P116" s="136">
        <f>O116*H116</f>
        <v>9.450000000000001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162</v>
      </c>
      <c r="AT116" s="138" t="s">
        <v>133</v>
      </c>
      <c r="AU116" s="138" t="s">
        <v>79</v>
      </c>
      <c r="AY116" s="17" t="s">
        <v>130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77</v>
      </c>
      <c r="BK116" s="139">
        <f>ROUND(I116*H116,2)</f>
        <v>0</v>
      </c>
      <c r="BL116" s="17" t="s">
        <v>162</v>
      </c>
      <c r="BM116" s="138" t="s">
        <v>716</v>
      </c>
    </row>
    <row r="117" spans="2:65" s="1" customFormat="1" ht="16.5" customHeight="1">
      <c r="B117" s="127"/>
      <c r="C117" s="128" t="s">
        <v>216</v>
      </c>
      <c r="D117" s="128" t="s">
        <v>133</v>
      </c>
      <c r="E117" s="129" t="s">
        <v>717</v>
      </c>
      <c r="F117" s="130" t="s">
        <v>718</v>
      </c>
      <c r="G117" s="131" t="s">
        <v>333</v>
      </c>
      <c r="H117" s="132">
        <v>21</v>
      </c>
      <c r="I117" s="133"/>
      <c r="J117" s="133">
        <f>ROUND(I117*H117,2)</f>
        <v>0</v>
      </c>
      <c r="K117" s="130" t="s">
        <v>483</v>
      </c>
      <c r="L117" s="29"/>
      <c r="M117" s="134" t="s">
        <v>3</v>
      </c>
      <c r="N117" s="135" t="s">
        <v>41</v>
      </c>
      <c r="O117" s="136">
        <v>0.28</v>
      </c>
      <c r="P117" s="136">
        <f>O117*H117</f>
        <v>5.880000000000001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162</v>
      </c>
      <c r="AT117" s="138" t="s">
        <v>133</v>
      </c>
      <c r="AU117" s="138" t="s">
        <v>79</v>
      </c>
      <c r="AY117" s="17" t="s">
        <v>130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77</v>
      </c>
      <c r="BK117" s="139">
        <f>ROUND(I117*H117,2)</f>
        <v>0</v>
      </c>
      <c r="BL117" s="17" t="s">
        <v>162</v>
      </c>
      <c r="BM117" s="138" t="s">
        <v>719</v>
      </c>
    </row>
    <row r="118" spans="2:65" s="1" customFormat="1" ht="16.5" customHeight="1">
      <c r="B118" s="127"/>
      <c r="C118" s="160" t="s">
        <v>222</v>
      </c>
      <c r="D118" s="160" t="s">
        <v>210</v>
      </c>
      <c r="E118" s="161" t="s">
        <v>720</v>
      </c>
      <c r="F118" s="162" t="s">
        <v>721</v>
      </c>
      <c r="G118" s="163" t="s">
        <v>333</v>
      </c>
      <c r="H118" s="164">
        <v>23.1</v>
      </c>
      <c r="I118" s="165"/>
      <c r="J118" s="165">
        <f>ROUND(I118*H118,2)</f>
        <v>0</v>
      </c>
      <c r="K118" s="162" t="s">
        <v>137</v>
      </c>
      <c r="L118" s="166"/>
      <c r="M118" s="167" t="s">
        <v>3</v>
      </c>
      <c r="N118" s="168" t="s">
        <v>41</v>
      </c>
      <c r="O118" s="136">
        <v>0</v>
      </c>
      <c r="P118" s="136">
        <f>O118*H118</f>
        <v>0</v>
      </c>
      <c r="Q118" s="136">
        <v>0.001</v>
      </c>
      <c r="R118" s="136">
        <f>Q118*H118</f>
        <v>0.023100000000000002</v>
      </c>
      <c r="S118" s="136">
        <v>0</v>
      </c>
      <c r="T118" s="137">
        <f>S118*H118</f>
        <v>0</v>
      </c>
      <c r="AR118" s="138" t="s">
        <v>203</v>
      </c>
      <c r="AT118" s="138" t="s">
        <v>210</v>
      </c>
      <c r="AU118" s="138" t="s">
        <v>79</v>
      </c>
      <c r="AY118" s="17" t="s">
        <v>130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7" t="s">
        <v>77</v>
      </c>
      <c r="BK118" s="139">
        <f>ROUND(I118*H118,2)</f>
        <v>0</v>
      </c>
      <c r="BL118" s="17" t="s">
        <v>162</v>
      </c>
      <c r="BM118" s="138" t="s">
        <v>722</v>
      </c>
    </row>
    <row r="119" spans="2:51" s="12" customFormat="1" ht="12">
      <c r="B119" s="147"/>
      <c r="D119" s="148" t="s">
        <v>165</v>
      </c>
      <c r="F119" s="150" t="s">
        <v>723</v>
      </c>
      <c r="H119" s="151">
        <v>23.1</v>
      </c>
      <c r="L119" s="147"/>
      <c r="M119" s="152"/>
      <c r="T119" s="153"/>
      <c r="AT119" s="149" t="s">
        <v>165</v>
      </c>
      <c r="AU119" s="149" t="s">
        <v>79</v>
      </c>
      <c r="AV119" s="12" t="s">
        <v>79</v>
      </c>
      <c r="AW119" s="12" t="s">
        <v>4</v>
      </c>
      <c r="AX119" s="12" t="s">
        <v>77</v>
      </c>
      <c r="AY119" s="149" t="s">
        <v>130</v>
      </c>
    </row>
    <row r="120" spans="2:65" s="1" customFormat="1" ht="16.5" customHeight="1">
      <c r="B120" s="127"/>
      <c r="C120" s="128" t="s">
        <v>227</v>
      </c>
      <c r="D120" s="128" t="s">
        <v>133</v>
      </c>
      <c r="E120" s="129" t="s">
        <v>724</v>
      </c>
      <c r="F120" s="130" t="s">
        <v>725</v>
      </c>
      <c r="G120" s="131" t="s">
        <v>333</v>
      </c>
      <c r="H120" s="132">
        <v>63</v>
      </c>
      <c r="I120" s="133"/>
      <c r="J120" s="133">
        <f>ROUND(I120*H120,2)</f>
        <v>0</v>
      </c>
      <c r="K120" s="130" t="s">
        <v>137</v>
      </c>
      <c r="L120" s="29"/>
      <c r="M120" s="134" t="s">
        <v>3</v>
      </c>
      <c r="N120" s="135" t="s">
        <v>41</v>
      </c>
      <c r="O120" s="136">
        <v>0.022</v>
      </c>
      <c r="P120" s="136">
        <f>O120*H120</f>
        <v>1.386</v>
      </c>
      <c r="Q120" s="136">
        <v>0</v>
      </c>
      <c r="R120" s="136">
        <f>Q120*H120</f>
        <v>0</v>
      </c>
      <c r="S120" s="136">
        <v>0</v>
      </c>
      <c r="T120" s="137">
        <f>S120*H120</f>
        <v>0</v>
      </c>
      <c r="AR120" s="138" t="s">
        <v>162</v>
      </c>
      <c r="AT120" s="138" t="s">
        <v>133</v>
      </c>
      <c r="AU120" s="138" t="s">
        <v>79</v>
      </c>
      <c r="AY120" s="17" t="s">
        <v>130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7" t="s">
        <v>77</v>
      </c>
      <c r="BK120" s="139">
        <f>ROUND(I120*H120,2)</f>
        <v>0</v>
      </c>
      <c r="BL120" s="17" t="s">
        <v>162</v>
      </c>
      <c r="BM120" s="138" t="s">
        <v>726</v>
      </c>
    </row>
    <row r="121" spans="2:47" s="1" customFormat="1" ht="12">
      <c r="B121" s="29"/>
      <c r="D121" s="140" t="s">
        <v>140</v>
      </c>
      <c r="F121" s="141" t="s">
        <v>727</v>
      </c>
      <c r="L121" s="29"/>
      <c r="M121" s="142"/>
      <c r="T121" s="50"/>
      <c r="AT121" s="17" t="s">
        <v>140</v>
      </c>
      <c r="AU121" s="17" t="s">
        <v>79</v>
      </c>
    </row>
    <row r="122" spans="2:51" s="12" customFormat="1" ht="12">
      <c r="B122" s="147"/>
      <c r="D122" s="148" t="s">
        <v>165</v>
      </c>
      <c r="E122" s="149" t="s">
        <v>3</v>
      </c>
      <c r="F122" s="150" t="s">
        <v>728</v>
      </c>
      <c r="H122" s="151">
        <v>63</v>
      </c>
      <c r="L122" s="147"/>
      <c r="M122" s="152"/>
      <c r="T122" s="153"/>
      <c r="AT122" s="149" t="s">
        <v>165</v>
      </c>
      <c r="AU122" s="149" t="s">
        <v>79</v>
      </c>
      <c r="AV122" s="12" t="s">
        <v>79</v>
      </c>
      <c r="AW122" s="12" t="s">
        <v>31</v>
      </c>
      <c r="AX122" s="12" t="s">
        <v>77</v>
      </c>
      <c r="AY122" s="149" t="s">
        <v>130</v>
      </c>
    </row>
    <row r="123" spans="2:65" s="1" customFormat="1" ht="16.5" customHeight="1">
      <c r="B123" s="127"/>
      <c r="C123" s="160" t="s">
        <v>234</v>
      </c>
      <c r="D123" s="160" t="s">
        <v>210</v>
      </c>
      <c r="E123" s="161" t="s">
        <v>729</v>
      </c>
      <c r="F123" s="162" t="s">
        <v>730</v>
      </c>
      <c r="G123" s="163" t="s">
        <v>333</v>
      </c>
      <c r="H123" s="164">
        <v>63</v>
      </c>
      <c r="I123" s="165"/>
      <c r="J123" s="165">
        <f>ROUND(I123*H123,2)</f>
        <v>0</v>
      </c>
      <c r="K123" s="162" t="s">
        <v>137</v>
      </c>
      <c r="L123" s="166"/>
      <c r="M123" s="167" t="s">
        <v>3</v>
      </c>
      <c r="N123" s="168" t="s">
        <v>41</v>
      </c>
      <c r="O123" s="136">
        <v>0</v>
      </c>
      <c r="P123" s="136">
        <f>O123*H123</f>
        <v>0</v>
      </c>
      <c r="Q123" s="136">
        <v>4E-05</v>
      </c>
      <c r="R123" s="136">
        <f>Q123*H123</f>
        <v>0.00252</v>
      </c>
      <c r="S123" s="136">
        <v>0</v>
      </c>
      <c r="T123" s="137">
        <f>S123*H123</f>
        <v>0</v>
      </c>
      <c r="AR123" s="138" t="s">
        <v>203</v>
      </c>
      <c r="AT123" s="138" t="s">
        <v>210</v>
      </c>
      <c r="AU123" s="138" t="s">
        <v>79</v>
      </c>
      <c r="AY123" s="17" t="s">
        <v>130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77</v>
      </c>
      <c r="BK123" s="139">
        <f>ROUND(I123*H123,2)</f>
        <v>0</v>
      </c>
      <c r="BL123" s="17" t="s">
        <v>162</v>
      </c>
      <c r="BM123" s="138" t="s">
        <v>731</v>
      </c>
    </row>
    <row r="124" spans="2:65" s="1" customFormat="1" ht="21.75" customHeight="1">
      <c r="B124" s="127"/>
      <c r="C124" s="128" t="s">
        <v>243</v>
      </c>
      <c r="D124" s="128" t="s">
        <v>133</v>
      </c>
      <c r="E124" s="129" t="s">
        <v>732</v>
      </c>
      <c r="F124" s="130" t="s">
        <v>733</v>
      </c>
      <c r="G124" s="131" t="s">
        <v>333</v>
      </c>
      <c r="H124" s="132">
        <v>63</v>
      </c>
      <c r="I124" s="133"/>
      <c r="J124" s="133">
        <f>ROUND(I124*H124,2)</f>
        <v>0</v>
      </c>
      <c r="K124" s="130" t="s">
        <v>137</v>
      </c>
      <c r="L124" s="29"/>
      <c r="M124" s="134" t="s">
        <v>3</v>
      </c>
      <c r="N124" s="135" t="s">
        <v>41</v>
      </c>
      <c r="O124" s="136">
        <v>0.026</v>
      </c>
      <c r="P124" s="136">
        <f>O124*H124</f>
        <v>1.638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162</v>
      </c>
      <c r="AT124" s="138" t="s">
        <v>133</v>
      </c>
      <c r="AU124" s="138" t="s">
        <v>79</v>
      </c>
      <c r="AY124" s="17" t="s">
        <v>130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77</v>
      </c>
      <c r="BK124" s="139">
        <f>ROUND(I124*H124,2)</f>
        <v>0</v>
      </c>
      <c r="BL124" s="17" t="s">
        <v>162</v>
      </c>
      <c r="BM124" s="138" t="s">
        <v>734</v>
      </c>
    </row>
    <row r="125" spans="2:47" s="1" customFormat="1" ht="12">
      <c r="B125" s="29"/>
      <c r="D125" s="140" t="s">
        <v>140</v>
      </c>
      <c r="F125" s="141" t="s">
        <v>735</v>
      </c>
      <c r="L125" s="29"/>
      <c r="M125" s="142"/>
      <c r="T125" s="50"/>
      <c r="AT125" s="17" t="s">
        <v>140</v>
      </c>
      <c r="AU125" s="17" t="s">
        <v>79</v>
      </c>
    </row>
    <row r="126" spans="2:65" s="1" customFormat="1" ht="16.5" customHeight="1">
      <c r="B126" s="127"/>
      <c r="C126" s="160" t="s">
        <v>9</v>
      </c>
      <c r="D126" s="160" t="s">
        <v>210</v>
      </c>
      <c r="E126" s="161" t="s">
        <v>736</v>
      </c>
      <c r="F126" s="162" t="s">
        <v>737</v>
      </c>
      <c r="G126" s="163" t="s">
        <v>333</v>
      </c>
      <c r="H126" s="164">
        <v>63</v>
      </c>
      <c r="I126" s="165"/>
      <c r="J126" s="165">
        <f>ROUND(I126*H126,2)</f>
        <v>0</v>
      </c>
      <c r="K126" s="162" t="s">
        <v>137</v>
      </c>
      <c r="L126" s="166"/>
      <c r="M126" s="167" t="s">
        <v>3</v>
      </c>
      <c r="N126" s="168" t="s">
        <v>41</v>
      </c>
      <c r="O126" s="136">
        <v>0</v>
      </c>
      <c r="P126" s="136">
        <f>O126*H126</f>
        <v>0</v>
      </c>
      <c r="Q126" s="136">
        <v>2E-05</v>
      </c>
      <c r="R126" s="136">
        <f>Q126*H126</f>
        <v>0.00126</v>
      </c>
      <c r="S126" s="136">
        <v>0</v>
      </c>
      <c r="T126" s="137">
        <f>S126*H126</f>
        <v>0</v>
      </c>
      <c r="AR126" s="138" t="s">
        <v>203</v>
      </c>
      <c r="AT126" s="138" t="s">
        <v>210</v>
      </c>
      <c r="AU126" s="138" t="s">
        <v>79</v>
      </c>
      <c r="AY126" s="17" t="s">
        <v>130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77</v>
      </c>
      <c r="BK126" s="139">
        <f>ROUND(I126*H126,2)</f>
        <v>0</v>
      </c>
      <c r="BL126" s="17" t="s">
        <v>162</v>
      </c>
      <c r="BM126" s="138" t="s">
        <v>738</v>
      </c>
    </row>
    <row r="127" spans="2:63" s="11" customFormat="1" ht="22.8" customHeight="1">
      <c r="B127" s="116"/>
      <c r="D127" s="117" t="s">
        <v>69</v>
      </c>
      <c r="E127" s="125" t="s">
        <v>209</v>
      </c>
      <c r="F127" s="125" t="s">
        <v>329</v>
      </c>
      <c r="J127" s="126">
        <f>BK127</f>
        <v>0</v>
      </c>
      <c r="L127" s="116"/>
      <c r="M127" s="120"/>
      <c r="P127" s="121">
        <f>SUM(P128:P137)</f>
        <v>9.541</v>
      </c>
      <c r="R127" s="121">
        <f>SUM(R128:R137)</f>
        <v>0.10941</v>
      </c>
      <c r="T127" s="122">
        <f>SUM(T128:T137)</f>
        <v>1.627</v>
      </c>
      <c r="AR127" s="117" t="s">
        <v>77</v>
      </c>
      <c r="AT127" s="123" t="s">
        <v>69</v>
      </c>
      <c r="AU127" s="123" t="s">
        <v>77</v>
      </c>
      <c r="AY127" s="117" t="s">
        <v>130</v>
      </c>
      <c r="BK127" s="124">
        <f>SUM(BK128:BK137)</f>
        <v>0</v>
      </c>
    </row>
    <row r="128" spans="2:65" s="1" customFormat="1" ht="16.5" customHeight="1">
      <c r="B128" s="127"/>
      <c r="C128" s="128" t="s">
        <v>255</v>
      </c>
      <c r="D128" s="128" t="s">
        <v>133</v>
      </c>
      <c r="E128" s="129" t="s">
        <v>661</v>
      </c>
      <c r="F128" s="130" t="s">
        <v>662</v>
      </c>
      <c r="G128" s="131" t="s">
        <v>146</v>
      </c>
      <c r="H128" s="132">
        <v>1</v>
      </c>
      <c r="I128" s="133"/>
      <c r="J128" s="133">
        <f>ROUND(I128*H128,2)</f>
        <v>0</v>
      </c>
      <c r="K128" s="130" t="s">
        <v>137</v>
      </c>
      <c r="L128" s="29"/>
      <c r="M128" s="134" t="s">
        <v>3</v>
      </c>
      <c r="N128" s="135" t="s">
        <v>41</v>
      </c>
      <c r="O128" s="136">
        <v>0.416</v>
      </c>
      <c r="P128" s="136">
        <f>O128*H128</f>
        <v>0.416</v>
      </c>
      <c r="Q128" s="136">
        <v>0.10941</v>
      </c>
      <c r="R128" s="136">
        <f>Q128*H128</f>
        <v>0.10941</v>
      </c>
      <c r="S128" s="136">
        <v>0</v>
      </c>
      <c r="T128" s="137">
        <f>S128*H128</f>
        <v>0</v>
      </c>
      <c r="AR128" s="138" t="s">
        <v>162</v>
      </c>
      <c r="AT128" s="138" t="s">
        <v>133</v>
      </c>
      <c r="AU128" s="138" t="s">
        <v>79</v>
      </c>
      <c r="AY128" s="17" t="s">
        <v>130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7" t="s">
        <v>77</v>
      </c>
      <c r="BK128" s="139">
        <f>ROUND(I128*H128,2)</f>
        <v>0</v>
      </c>
      <c r="BL128" s="17" t="s">
        <v>162</v>
      </c>
      <c r="BM128" s="138" t="s">
        <v>739</v>
      </c>
    </row>
    <row r="129" spans="2:47" s="1" customFormat="1" ht="12">
      <c r="B129" s="29"/>
      <c r="D129" s="140" t="s">
        <v>140</v>
      </c>
      <c r="F129" s="141" t="s">
        <v>664</v>
      </c>
      <c r="L129" s="29"/>
      <c r="M129" s="142"/>
      <c r="T129" s="50"/>
      <c r="AT129" s="17" t="s">
        <v>140</v>
      </c>
      <c r="AU129" s="17" t="s">
        <v>79</v>
      </c>
    </row>
    <row r="130" spans="2:51" s="12" customFormat="1" ht="12">
      <c r="B130" s="147"/>
      <c r="D130" s="148" t="s">
        <v>165</v>
      </c>
      <c r="E130" s="149" t="s">
        <v>3</v>
      </c>
      <c r="F130" s="150" t="s">
        <v>740</v>
      </c>
      <c r="H130" s="151">
        <v>1</v>
      </c>
      <c r="L130" s="147"/>
      <c r="M130" s="152"/>
      <c r="T130" s="153"/>
      <c r="AT130" s="149" t="s">
        <v>165</v>
      </c>
      <c r="AU130" s="149" t="s">
        <v>79</v>
      </c>
      <c r="AV130" s="12" t="s">
        <v>79</v>
      </c>
      <c r="AW130" s="12" t="s">
        <v>31</v>
      </c>
      <c r="AX130" s="12" t="s">
        <v>77</v>
      </c>
      <c r="AY130" s="149" t="s">
        <v>130</v>
      </c>
    </row>
    <row r="131" spans="2:65" s="1" customFormat="1" ht="24.15" customHeight="1">
      <c r="B131" s="127"/>
      <c r="C131" s="128" t="s">
        <v>261</v>
      </c>
      <c r="D131" s="128" t="s">
        <v>133</v>
      </c>
      <c r="E131" s="129" t="s">
        <v>741</v>
      </c>
      <c r="F131" s="130" t="s">
        <v>742</v>
      </c>
      <c r="G131" s="131" t="s">
        <v>333</v>
      </c>
      <c r="H131" s="132">
        <v>21</v>
      </c>
      <c r="I131" s="133"/>
      <c r="J131" s="133">
        <f>ROUND(I131*H131,2)</f>
        <v>0</v>
      </c>
      <c r="K131" s="130" t="s">
        <v>137</v>
      </c>
      <c r="L131" s="29"/>
      <c r="M131" s="134" t="s">
        <v>3</v>
      </c>
      <c r="N131" s="135" t="s">
        <v>41</v>
      </c>
      <c r="O131" s="136">
        <v>0.32</v>
      </c>
      <c r="P131" s="136">
        <f>O131*H131</f>
        <v>6.72</v>
      </c>
      <c r="Q131" s="136">
        <v>0</v>
      </c>
      <c r="R131" s="136">
        <f>Q131*H131</f>
        <v>0</v>
      </c>
      <c r="S131" s="136">
        <v>0.06</v>
      </c>
      <c r="T131" s="137">
        <f>S131*H131</f>
        <v>1.26</v>
      </c>
      <c r="AR131" s="138" t="s">
        <v>162</v>
      </c>
      <c r="AT131" s="138" t="s">
        <v>133</v>
      </c>
      <c r="AU131" s="138" t="s">
        <v>79</v>
      </c>
      <c r="AY131" s="17" t="s">
        <v>130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77</v>
      </c>
      <c r="BK131" s="139">
        <f>ROUND(I131*H131,2)</f>
        <v>0</v>
      </c>
      <c r="BL131" s="17" t="s">
        <v>162</v>
      </c>
      <c r="BM131" s="138" t="s">
        <v>743</v>
      </c>
    </row>
    <row r="132" spans="2:47" s="1" customFormat="1" ht="12">
      <c r="B132" s="29"/>
      <c r="D132" s="140" t="s">
        <v>140</v>
      </c>
      <c r="F132" s="141" t="s">
        <v>744</v>
      </c>
      <c r="L132" s="29"/>
      <c r="M132" s="142"/>
      <c r="T132" s="50"/>
      <c r="AT132" s="17" t="s">
        <v>140</v>
      </c>
      <c r="AU132" s="17" t="s">
        <v>79</v>
      </c>
    </row>
    <row r="133" spans="2:65" s="1" customFormat="1" ht="33" customHeight="1">
      <c r="B133" s="127"/>
      <c r="C133" s="128" t="s">
        <v>268</v>
      </c>
      <c r="D133" s="128" t="s">
        <v>133</v>
      </c>
      <c r="E133" s="129" t="s">
        <v>666</v>
      </c>
      <c r="F133" s="130" t="s">
        <v>667</v>
      </c>
      <c r="G133" s="131" t="s">
        <v>146</v>
      </c>
      <c r="H133" s="132">
        <v>1</v>
      </c>
      <c r="I133" s="133"/>
      <c r="J133" s="133">
        <f>ROUND(I133*H133,2)</f>
        <v>0</v>
      </c>
      <c r="K133" s="130" t="s">
        <v>137</v>
      </c>
      <c r="L133" s="29"/>
      <c r="M133" s="134" t="s">
        <v>3</v>
      </c>
      <c r="N133" s="135" t="s">
        <v>41</v>
      </c>
      <c r="O133" s="136">
        <v>0.557</v>
      </c>
      <c r="P133" s="136">
        <f>O133*H133</f>
        <v>0.557</v>
      </c>
      <c r="Q133" s="136">
        <v>0</v>
      </c>
      <c r="R133" s="136">
        <f>Q133*H133</f>
        <v>0</v>
      </c>
      <c r="S133" s="136">
        <v>0.082</v>
      </c>
      <c r="T133" s="137">
        <f>S133*H133</f>
        <v>0.082</v>
      </c>
      <c r="AR133" s="138" t="s">
        <v>162</v>
      </c>
      <c r="AT133" s="138" t="s">
        <v>133</v>
      </c>
      <c r="AU133" s="138" t="s">
        <v>79</v>
      </c>
      <c r="AY133" s="17" t="s">
        <v>130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7" t="s">
        <v>77</v>
      </c>
      <c r="BK133" s="139">
        <f>ROUND(I133*H133,2)</f>
        <v>0</v>
      </c>
      <c r="BL133" s="17" t="s">
        <v>162</v>
      </c>
      <c r="BM133" s="138" t="s">
        <v>745</v>
      </c>
    </row>
    <row r="134" spans="2:47" s="1" customFormat="1" ht="12">
      <c r="B134" s="29"/>
      <c r="D134" s="140" t="s">
        <v>140</v>
      </c>
      <c r="F134" s="141" t="s">
        <v>669</v>
      </c>
      <c r="L134" s="29"/>
      <c r="M134" s="142"/>
      <c r="T134" s="50"/>
      <c r="AT134" s="17" t="s">
        <v>140</v>
      </c>
      <c r="AU134" s="17" t="s">
        <v>79</v>
      </c>
    </row>
    <row r="135" spans="2:51" s="12" customFormat="1" ht="12">
      <c r="B135" s="147"/>
      <c r="D135" s="148" t="s">
        <v>165</v>
      </c>
      <c r="E135" s="149" t="s">
        <v>3</v>
      </c>
      <c r="F135" s="150" t="s">
        <v>740</v>
      </c>
      <c r="H135" s="151">
        <v>1</v>
      </c>
      <c r="L135" s="147"/>
      <c r="M135" s="152"/>
      <c r="T135" s="153"/>
      <c r="AT135" s="149" t="s">
        <v>165</v>
      </c>
      <c r="AU135" s="149" t="s">
        <v>79</v>
      </c>
      <c r="AV135" s="12" t="s">
        <v>79</v>
      </c>
      <c r="AW135" s="12" t="s">
        <v>31</v>
      </c>
      <c r="AX135" s="12" t="s">
        <v>77</v>
      </c>
      <c r="AY135" s="149" t="s">
        <v>130</v>
      </c>
    </row>
    <row r="136" spans="2:65" s="1" customFormat="1" ht="16.5" customHeight="1">
      <c r="B136" s="127"/>
      <c r="C136" s="128" t="s">
        <v>273</v>
      </c>
      <c r="D136" s="128" t="s">
        <v>133</v>
      </c>
      <c r="E136" s="129" t="s">
        <v>746</v>
      </c>
      <c r="F136" s="130" t="s">
        <v>747</v>
      </c>
      <c r="G136" s="131" t="s">
        <v>146</v>
      </c>
      <c r="H136" s="132">
        <v>1</v>
      </c>
      <c r="I136" s="133"/>
      <c r="J136" s="133">
        <f>ROUND(I136*H136,2)</f>
        <v>0</v>
      </c>
      <c r="K136" s="130" t="s">
        <v>137</v>
      </c>
      <c r="L136" s="29"/>
      <c r="M136" s="134" t="s">
        <v>3</v>
      </c>
      <c r="N136" s="135" t="s">
        <v>41</v>
      </c>
      <c r="O136" s="136">
        <v>1.848</v>
      </c>
      <c r="P136" s="136">
        <f>O136*H136</f>
        <v>1.848</v>
      </c>
      <c r="Q136" s="136">
        <v>0</v>
      </c>
      <c r="R136" s="136">
        <f>Q136*H136</f>
        <v>0</v>
      </c>
      <c r="S136" s="136">
        <v>0.285</v>
      </c>
      <c r="T136" s="137">
        <f>S136*H136</f>
        <v>0.285</v>
      </c>
      <c r="AR136" s="138" t="s">
        <v>162</v>
      </c>
      <c r="AT136" s="138" t="s">
        <v>133</v>
      </c>
      <c r="AU136" s="138" t="s">
        <v>79</v>
      </c>
      <c r="AY136" s="17" t="s">
        <v>130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77</v>
      </c>
      <c r="BK136" s="139">
        <f>ROUND(I136*H136,2)</f>
        <v>0</v>
      </c>
      <c r="BL136" s="17" t="s">
        <v>162</v>
      </c>
      <c r="BM136" s="138" t="s">
        <v>748</v>
      </c>
    </row>
    <row r="137" spans="2:47" s="1" customFormat="1" ht="12">
      <c r="B137" s="29"/>
      <c r="D137" s="140" t="s">
        <v>140</v>
      </c>
      <c r="F137" s="141" t="s">
        <v>749</v>
      </c>
      <c r="L137" s="29"/>
      <c r="M137" s="142"/>
      <c r="T137" s="50"/>
      <c r="AT137" s="17" t="s">
        <v>140</v>
      </c>
      <c r="AU137" s="17" t="s">
        <v>79</v>
      </c>
    </row>
    <row r="138" spans="2:63" s="11" customFormat="1" ht="25.95" customHeight="1">
      <c r="B138" s="116"/>
      <c r="D138" s="117" t="s">
        <v>69</v>
      </c>
      <c r="E138" s="118" t="s">
        <v>670</v>
      </c>
      <c r="F138" s="118" t="s">
        <v>671</v>
      </c>
      <c r="J138" s="119">
        <f>BK138</f>
        <v>0</v>
      </c>
      <c r="L138" s="116"/>
      <c r="M138" s="120"/>
      <c r="P138" s="121">
        <f>P139</f>
        <v>6.486</v>
      </c>
      <c r="R138" s="121">
        <f>R139</f>
        <v>0</v>
      </c>
      <c r="T138" s="122">
        <f>T139</f>
        <v>0</v>
      </c>
      <c r="AR138" s="117" t="s">
        <v>79</v>
      </c>
      <c r="AT138" s="123" t="s">
        <v>69</v>
      </c>
      <c r="AU138" s="123" t="s">
        <v>70</v>
      </c>
      <c r="AY138" s="117" t="s">
        <v>130</v>
      </c>
      <c r="BK138" s="124">
        <f>BK139</f>
        <v>0</v>
      </c>
    </row>
    <row r="139" spans="2:63" s="11" customFormat="1" ht="22.8" customHeight="1">
      <c r="B139" s="116"/>
      <c r="D139" s="117" t="s">
        <v>69</v>
      </c>
      <c r="E139" s="125" t="s">
        <v>672</v>
      </c>
      <c r="F139" s="125" t="s">
        <v>673</v>
      </c>
      <c r="J139" s="126">
        <f>BK139</f>
        <v>0</v>
      </c>
      <c r="L139" s="116"/>
      <c r="M139" s="120"/>
      <c r="P139" s="121">
        <f>P140</f>
        <v>6.486</v>
      </c>
      <c r="R139" s="121">
        <f>R140</f>
        <v>0</v>
      </c>
      <c r="T139" s="122">
        <f>T140</f>
        <v>0</v>
      </c>
      <c r="AR139" s="117" t="s">
        <v>79</v>
      </c>
      <c r="AT139" s="123" t="s">
        <v>69</v>
      </c>
      <c r="AU139" s="123" t="s">
        <v>77</v>
      </c>
      <c r="AY139" s="117" t="s">
        <v>130</v>
      </c>
      <c r="BK139" s="124">
        <f>BK140</f>
        <v>0</v>
      </c>
    </row>
    <row r="140" spans="2:65" s="1" customFormat="1" ht="24.15" customHeight="1">
      <c r="B140" s="127"/>
      <c r="C140" s="128" t="s">
        <v>280</v>
      </c>
      <c r="D140" s="128" t="s">
        <v>133</v>
      </c>
      <c r="E140" s="129" t="s">
        <v>674</v>
      </c>
      <c r="F140" s="130" t="s">
        <v>675</v>
      </c>
      <c r="G140" s="131" t="s">
        <v>333</v>
      </c>
      <c r="H140" s="132">
        <v>69</v>
      </c>
      <c r="I140" s="133"/>
      <c r="J140" s="133">
        <f>ROUND(I140*H140,2)</f>
        <v>0</v>
      </c>
      <c r="K140" s="130" t="s">
        <v>3</v>
      </c>
      <c r="L140" s="29"/>
      <c r="M140" s="143" t="s">
        <v>3</v>
      </c>
      <c r="N140" s="144" t="s">
        <v>41</v>
      </c>
      <c r="O140" s="145">
        <v>0.094</v>
      </c>
      <c r="P140" s="145">
        <f>O140*H140</f>
        <v>6.486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38" t="s">
        <v>255</v>
      </c>
      <c r="AT140" s="138" t="s">
        <v>133</v>
      </c>
      <c r="AU140" s="138" t="s">
        <v>79</v>
      </c>
      <c r="AY140" s="17" t="s">
        <v>130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77</v>
      </c>
      <c r="BK140" s="139">
        <f>ROUND(I140*H140,2)</f>
        <v>0</v>
      </c>
      <c r="BL140" s="17" t="s">
        <v>255</v>
      </c>
      <c r="BM140" s="138" t="s">
        <v>750</v>
      </c>
    </row>
    <row r="141" spans="2:12" s="1" customFormat="1" ht="6.9" customHeight="1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29"/>
    </row>
  </sheetData>
  <autoFilter ref="C90:K140"/>
  <mergeCells count="11">
    <mergeCell ref="E83:H83"/>
    <mergeCell ref="E7:H7"/>
    <mergeCell ref="E9:H9"/>
    <mergeCell ref="E11:H11"/>
    <mergeCell ref="E29:H29"/>
    <mergeCell ref="E50:H50"/>
    <mergeCell ref="L2:V2"/>
    <mergeCell ref="E52:H52"/>
    <mergeCell ref="E54:H54"/>
    <mergeCell ref="E79:H79"/>
    <mergeCell ref="E81:H81"/>
  </mergeCells>
  <hyperlinks>
    <hyperlink ref="F95" r:id="rId1" display="https://podminky.urs.cz/item/CS_URS_2023_01/122251101"/>
    <hyperlink ref="F101" r:id="rId2" display="https://podminky.urs.cz/item/CS_URS_2023_01/311113212"/>
    <hyperlink ref="F104" r:id="rId3" display="https://podminky.urs.cz/item/CS_URS_2023_01/338171111"/>
    <hyperlink ref="F108" r:id="rId4" display="https://podminky.urs.cz/item/CS_URS_2023_01/348172115"/>
    <hyperlink ref="F111" r:id="rId5" display="https://podminky.urs.cz/item/CS_URS_2023_01/348272512"/>
    <hyperlink ref="F114" r:id="rId6" display="https://podminky.urs.cz/item/CS_URS_2023_01/348272513"/>
    <hyperlink ref="F121" r:id="rId7" display="https://podminky.urs.cz/item/CS_URS_2023_01/348401350"/>
    <hyperlink ref="F125" r:id="rId8" display="https://podminky.urs.cz/item/CS_URS_2023_01/348401360"/>
    <hyperlink ref="F129" r:id="rId9" display="https://podminky.urs.cz/item/CS_URS_2023_01/914511111"/>
    <hyperlink ref="F132" r:id="rId10" display="https://podminky.urs.cz/item/CS_URS_2023_01/966003818"/>
    <hyperlink ref="F134" r:id="rId11" display="https://podminky.urs.cz/item/CS_URS_2023_01/966006132"/>
    <hyperlink ref="F137" r:id="rId12" display="https://podminky.urs.cz/item/CS_URS_2023_01/9660738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04"/>
  <sheetViews>
    <sheetView showGridLines="0" workbookViewId="0" topLeftCell="A86">
      <selection activeCell="I93" sqref="I93:I10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99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751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106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ROUND(J90,2)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ROUND((SUM(BE90:BE103)),2)</f>
        <v>0</v>
      </c>
      <c r="I35" s="90">
        <v>0.21</v>
      </c>
      <c r="J35" s="80">
        <f>ROUND(((SUM(BE90:BE103))*I35),2)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ROUND((SUM(BF90:BF103)),2)</f>
        <v>0</v>
      </c>
      <c r="I36" s="90">
        <v>0.15</v>
      </c>
      <c r="J36" s="80">
        <f>ROUND(((SUM(BF90:BF103))*I36),2)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ROUND((SUM(BG90:BG103)),2)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ROUND((SUM(BH90:BH103)),2)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ROUND((SUM(BI90:BI103)),2)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751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0 - Vedlejší a ostatní náklady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J90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111</v>
      </c>
      <c r="E64" s="102"/>
      <c r="F64" s="102"/>
      <c r="G64" s="102"/>
      <c r="H64" s="102"/>
      <c r="I64" s="102"/>
      <c r="J64" s="103">
        <f>J91</f>
        <v>0</v>
      </c>
      <c r="L64" s="100"/>
    </row>
    <row r="65" spans="2:12" s="9" customFormat="1" ht="19.95" customHeight="1">
      <c r="B65" s="104"/>
      <c r="D65" s="105" t="s">
        <v>112</v>
      </c>
      <c r="E65" s="106"/>
      <c r="F65" s="106"/>
      <c r="G65" s="106"/>
      <c r="H65" s="106"/>
      <c r="I65" s="106"/>
      <c r="J65" s="107">
        <f>J92</f>
        <v>0</v>
      </c>
      <c r="L65" s="104"/>
    </row>
    <row r="66" spans="2:12" s="9" customFormat="1" ht="19.95" customHeight="1">
      <c r="B66" s="104"/>
      <c r="D66" s="105" t="s">
        <v>752</v>
      </c>
      <c r="E66" s="106"/>
      <c r="F66" s="106"/>
      <c r="G66" s="106"/>
      <c r="H66" s="106"/>
      <c r="I66" s="106"/>
      <c r="J66" s="107">
        <f>J95</f>
        <v>0</v>
      </c>
      <c r="L66" s="104"/>
    </row>
    <row r="67" spans="2:12" s="9" customFormat="1" ht="19.95" customHeight="1">
      <c r="B67" s="104"/>
      <c r="D67" s="105" t="s">
        <v>113</v>
      </c>
      <c r="E67" s="106"/>
      <c r="F67" s="106"/>
      <c r="G67" s="106"/>
      <c r="H67" s="106"/>
      <c r="I67" s="106"/>
      <c r="J67" s="107">
        <f>J98</f>
        <v>0</v>
      </c>
      <c r="L67" s="104"/>
    </row>
    <row r="68" spans="2:12" s="9" customFormat="1" ht="19.95" customHeight="1">
      <c r="B68" s="104"/>
      <c r="D68" s="105" t="s">
        <v>753</v>
      </c>
      <c r="E68" s="106"/>
      <c r="F68" s="106"/>
      <c r="G68" s="106"/>
      <c r="H68" s="106"/>
      <c r="I68" s="106"/>
      <c r="J68" s="107">
        <f>J101</f>
        <v>0</v>
      </c>
      <c r="L68" s="104"/>
    </row>
    <row r="69" spans="2:12" s="1" customFormat="1" ht="21.75" customHeight="1">
      <c r="B69" s="29"/>
      <c r="L69" s="29"/>
    </row>
    <row r="70" spans="2:12" s="1" customFormat="1" ht="6.9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29"/>
    </row>
    <row r="74" spans="2:12" s="1" customFormat="1" ht="6.9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29"/>
    </row>
    <row r="75" spans="2:12" s="1" customFormat="1" ht="24.9" customHeight="1">
      <c r="B75" s="29"/>
      <c r="C75" s="21" t="s">
        <v>114</v>
      </c>
      <c r="L75" s="29"/>
    </row>
    <row r="76" spans="2:12" s="1" customFormat="1" ht="6.9" customHeight="1">
      <c r="B76" s="29"/>
      <c r="L76" s="29"/>
    </row>
    <row r="77" spans="2:12" s="1" customFormat="1" ht="12" customHeight="1">
      <c r="B77" s="29"/>
      <c r="C77" s="26" t="s">
        <v>15</v>
      </c>
      <c r="L77" s="29"/>
    </row>
    <row r="78" spans="2:12" s="1" customFormat="1" ht="16.5" customHeight="1">
      <c r="B78" s="29"/>
      <c r="E78" s="298" t="str">
        <f>E7</f>
        <v>Chodník - Dr. Milady Horákové, Šluknov - II.etapa</v>
      </c>
      <c r="F78" s="300"/>
      <c r="G78" s="300"/>
      <c r="H78" s="300"/>
      <c r="L78" s="29"/>
    </row>
    <row r="79" spans="2:12" ht="12" customHeight="1">
      <c r="B79" s="20"/>
      <c r="C79" s="26" t="s">
        <v>103</v>
      </c>
      <c r="L79" s="20"/>
    </row>
    <row r="80" spans="2:12" s="1" customFormat="1" ht="16.5" customHeight="1">
      <c r="B80" s="29"/>
      <c r="E80" s="298" t="s">
        <v>751</v>
      </c>
      <c r="F80" s="299"/>
      <c r="G80" s="299"/>
      <c r="H80" s="299"/>
      <c r="L80" s="29"/>
    </row>
    <row r="81" spans="2:12" s="1" customFormat="1" ht="12" customHeight="1">
      <c r="B81" s="29"/>
      <c r="C81" s="26" t="s">
        <v>105</v>
      </c>
      <c r="L81" s="29"/>
    </row>
    <row r="82" spans="2:12" s="1" customFormat="1" ht="16.5" customHeight="1">
      <c r="B82" s="29"/>
      <c r="E82" s="286" t="str">
        <f>E11</f>
        <v>SO 0 - Vedlejší a ostatní náklady</v>
      </c>
      <c r="F82" s="299"/>
      <c r="G82" s="299"/>
      <c r="H82" s="299"/>
      <c r="L82" s="29"/>
    </row>
    <row r="83" spans="2:12" s="1" customFormat="1" ht="6.9" customHeight="1">
      <c r="B83" s="29"/>
      <c r="L83" s="29"/>
    </row>
    <row r="84" spans="2:12" s="1" customFormat="1" ht="12" customHeight="1">
      <c r="B84" s="29"/>
      <c r="C84" s="26" t="s">
        <v>19</v>
      </c>
      <c r="F84" s="24" t="str">
        <f>F14</f>
        <v>k.ú. Šluknov</v>
      </c>
      <c r="I84" s="26" t="s">
        <v>21</v>
      </c>
      <c r="J84" s="46" t="str">
        <f>IF(J14="","",J14)</f>
        <v>13. 3. 2023</v>
      </c>
      <c r="L84" s="29"/>
    </row>
    <row r="85" spans="2:12" s="1" customFormat="1" ht="6.9" customHeight="1">
      <c r="B85" s="29"/>
      <c r="L85" s="29"/>
    </row>
    <row r="86" spans="2:12" s="1" customFormat="1" ht="15.15" customHeight="1">
      <c r="B86" s="29"/>
      <c r="C86" s="26" t="s">
        <v>23</v>
      </c>
      <c r="F86" s="24" t="str">
        <f>E17</f>
        <v>Město Šluknov</v>
      </c>
      <c r="I86" s="26" t="s">
        <v>29</v>
      </c>
      <c r="J86" s="27" t="str">
        <f>E23</f>
        <v>ProProjekt, s.r.o.</v>
      </c>
      <c r="L86" s="29"/>
    </row>
    <row r="87" spans="2:12" s="1" customFormat="1" ht="15.15" customHeight="1">
      <c r="B87" s="29"/>
      <c r="C87" s="26" t="s">
        <v>27</v>
      </c>
      <c r="F87" s="24" t="str">
        <f>IF(E20="","",E20)</f>
        <v>Bude vybrán</v>
      </c>
      <c r="I87" s="26" t="s">
        <v>32</v>
      </c>
      <c r="J87" s="27" t="str">
        <f>E26</f>
        <v>Martin Rousek</v>
      </c>
      <c r="L87" s="29"/>
    </row>
    <row r="88" spans="2:12" s="1" customFormat="1" ht="10.35" customHeight="1">
      <c r="B88" s="29"/>
      <c r="L88" s="29"/>
    </row>
    <row r="89" spans="2:20" s="10" customFormat="1" ht="29.25" customHeight="1">
      <c r="B89" s="108"/>
      <c r="C89" s="109" t="s">
        <v>115</v>
      </c>
      <c r="D89" s="110" t="s">
        <v>55</v>
      </c>
      <c r="E89" s="110" t="s">
        <v>51</v>
      </c>
      <c r="F89" s="110" t="s">
        <v>52</v>
      </c>
      <c r="G89" s="110" t="s">
        <v>116</v>
      </c>
      <c r="H89" s="110" t="s">
        <v>117</v>
      </c>
      <c r="I89" s="110" t="s">
        <v>118</v>
      </c>
      <c r="J89" s="110" t="s">
        <v>109</v>
      </c>
      <c r="K89" s="111" t="s">
        <v>119</v>
      </c>
      <c r="L89" s="108"/>
      <c r="M89" s="53" t="s">
        <v>3</v>
      </c>
      <c r="N89" s="54" t="s">
        <v>40</v>
      </c>
      <c r="O89" s="54" t="s">
        <v>120</v>
      </c>
      <c r="P89" s="54" t="s">
        <v>121</v>
      </c>
      <c r="Q89" s="54" t="s">
        <v>122</v>
      </c>
      <c r="R89" s="54" t="s">
        <v>123</v>
      </c>
      <c r="S89" s="54" t="s">
        <v>124</v>
      </c>
      <c r="T89" s="55" t="s">
        <v>125</v>
      </c>
    </row>
    <row r="90" spans="2:63" s="1" customFormat="1" ht="22.8" customHeight="1">
      <c r="B90" s="29"/>
      <c r="C90" s="58" t="s">
        <v>126</v>
      </c>
      <c r="J90" s="112">
        <f>BK90</f>
        <v>0</v>
      </c>
      <c r="L90" s="29"/>
      <c r="M90" s="56"/>
      <c r="N90" s="47"/>
      <c r="O90" s="47"/>
      <c r="P90" s="113">
        <f>P91</f>
        <v>0</v>
      </c>
      <c r="Q90" s="47"/>
      <c r="R90" s="113">
        <f>R91</f>
        <v>0</v>
      </c>
      <c r="S90" s="47"/>
      <c r="T90" s="114">
        <f>T91</f>
        <v>0</v>
      </c>
      <c r="AT90" s="17" t="s">
        <v>69</v>
      </c>
      <c r="AU90" s="17" t="s">
        <v>110</v>
      </c>
      <c r="BK90" s="115">
        <f>BK91</f>
        <v>0</v>
      </c>
    </row>
    <row r="91" spans="2:63" s="11" customFormat="1" ht="25.95" customHeight="1">
      <c r="B91" s="116"/>
      <c r="D91" s="117" t="s">
        <v>69</v>
      </c>
      <c r="E91" s="118" t="s">
        <v>127</v>
      </c>
      <c r="F91" s="118" t="s">
        <v>128</v>
      </c>
      <c r="J91" s="119">
        <f>BK91</f>
        <v>0</v>
      </c>
      <c r="L91" s="116"/>
      <c r="M91" s="120"/>
      <c r="P91" s="121">
        <f>P92+P95+P98+P101</f>
        <v>0</v>
      </c>
      <c r="R91" s="121">
        <f>R92+R95+R98+R101</f>
        <v>0</v>
      </c>
      <c r="T91" s="122">
        <f>T92+T95+T98+T101</f>
        <v>0</v>
      </c>
      <c r="AR91" s="117" t="s">
        <v>129</v>
      </c>
      <c r="AT91" s="123" t="s">
        <v>69</v>
      </c>
      <c r="AU91" s="123" t="s">
        <v>70</v>
      </c>
      <c r="AY91" s="117" t="s">
        <v>130</v>
      </c>
      <c r="BK91" s="124">
        <f>BK92+BK95+BK98+BK101</f>
        <v>0</v>
      </c>
    </row>
    <row r="92" spans="2:63" s="11" customFormat="1" ht="22.8" customHeight="1">
      <c r="B92" s="116"/>
      <c r="D92" s="117" t="s">
        <v>69</v>
      </c>
      <c r="E92" s="125" t="s">
        <v>131</v>
      </c>
      <c r="F92" s="125" t="s">
        <v>132</v>
      </c>
      <c r="J92" s="126">
        <f>BK92</f>
        <v>0</v>
      </c>
      <c r="L92" s="116"/>
      <c r="M92" s="120"/>
      <c r="P92" s="121">
        <f>SUM(P93:P94)</f>
        <v>0</v>
      </c>
      <c r="R92" s="121">
        <f>SUM(R93:R94)</f>
        <v>0</v>
      </c>
      <c r="T92" s="122">
        <f>SUM(T93:T94)</f>
        <v>0</v>
      </c>
      <c r="AR92" s="117" t="s">
        <v>129</v>
      </c>
      <c r="AT92" s="123" t="s">
        <v>69</v>
      </c>
      <c r="AU92" s="123" t="s">
        <v>77</v>
      </c>
      <c r="AY92" s="117" t="s">
        <v>130</v>
      </c>
      <c r="BK92" s="124">
        <f>SUM(BK93:BK94)</f>
        <v>0</v>
      </c>
    </row>
    <row r="93" spans="2:65" s="1" customFormat="1" ht="21.75" customHeight="1">
      <c r="B93" s="127"/>
      <c r="C93" s="128" t="s">
        <v>77</v>
      </c>
      <c r="D93" s="128" t="s">
        <v>133</v>
      </c>
      <c r="E93" s="129" t="s">
        <v>754</v>
      </c>
      <c r="F93" s="130" t="s">
        <v>755</v>
      </c>
      <c r="G93" s="131" t="s">
        <v>136</v>
      </c>
      <c r="H93" s="132">
        <v>1</v>
      </c>
      <c r="I93" s="133"/>
      <c r="J93" s="133">
        <f>ROUND(I93*H93,2)</f>
        <v>0</v>
      </c>
      <c r="K93" s="130" t="s">
        <v>137</v>
      </c>
      <c r="L93" s="29"/>
      <c r="M93" s="134" t="s">
        <v>3</v>
      </c>
      <c r="N93" s="135" t="s">
        <v>41</v>
      </c>
      <c r="O93" s="136">
        <v>0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138</v>
      </c>
      <c r="AT93" s="138" t="s">
        <v>133</v>
      </c>
      <c r="AU93" s="138" t="s">
        <v>79</v>
      </c>
      <c r="AY93" s="17" t="s">
        <v>130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77</v>
      </c>
      <c r="BK93" s="139">
        <f>ROUND(I93*H93,2)</f>
        <v>0</v>
      </c>
      <c r="BL93" s="17" t="s">
        <v>138</v>
      </c>
      <c r="BM93" s="138" t="s">
        <v>756</v>
      </c>
    </row>
    <row r="94" spans="2:47" s="1" customFormat="1" ht="12">
      <c r="B94" s="29"/>
      <c r="D94" s="140" t="s">
        <v>140</v>
      </c>
      <c r="F94" s="141" t="s">
        <v>757</v>
      </c>
      <c r="L94" s="29"/>
      <c r="M94" s="142"/>
      <c r="T94" s="50"/>
      <c r="AT94" s="17" t="s">
        <v>140</v>
      </c>
      <c r="AU94" s="17" t="s">
        <v>79</v>
      </c>
    </row>
    <row r="95" spans="2:63" s="11" customFormat="1" ht="22.8" customHeight="1">
      <c r="B95" s="116"/>
      <c r="D95" s="117" t="s">
        <v>69</v>
      </c>
      <c r="E95" s="125" t="s">
        <v>758</v>
      </c>
      <c r="F95" s="125" t="s">
        <v>759</v>
      </c>
      <c r="J95" s="126">
        <f>BK95</f>
        <v>0</v>
      </c>
      <c r="L95" s="116"/>
      <c r="M95" s="120"/>
      <c r="P95" s="121">
        <f>SUM(P96:P97)</f>
        <v>0</v>
      </c>
      <c r="R95" s="121">
        <f>SUM(R96:R97)</f>
        <v>0</v>
      </c>
      <c r="T95" s="122">
        <f>SUM(T96:T97)</f>
        <v>0</v>
      </c>
      <c r="AR95" s="117" t="s">
        <v>129</v>
      </c>
      <c r="AT95" s="123" t="s">
        <v>69</v>
      </c>
      <c r="AU95" s="123" t="s">
        <v>77</v>
      </c>
      <c r="AY95" s="117" t="s">
        <v>130</v>
      </c>
      <c r="BK95" s="124">
        <f>SUM(BK96:BK97)</f>
        <v>0</v>
      </c>
    </row>
    <row r="96" spans="2:65" s="1" customFormat="1" ht="16.5" customHeight="1">
      <c r="B96" s="127"/>
      <c r="C96" s="128" t="s">
        <v>79</v>
      </c>
      <c r="D96" s="128" t="s">
        <v>133</v>
      </c>
      <c r="E96" s="129" t="s">
        <v>760</v>
      </c>
      <c r="F96" s="130" t="s">
        <v>761</v>
      </c>
      <c r="G96" s="131" t="s">
        <v>136</v>
      </c>
      <c r="H96" s="132">
        <v>1</v>
      </c>
      <c r="I96" s="133"/>
      <c r="J96" s="133">
        <f>ROUND(I96*H96,2)</f>
        <v>0</v>
      </c>
      <c r="K96" s="130" t="s">
        <v>137</v>
      </c>
      <c r="L96" s="29"/>
      <c r="M96" s="134" t="s">
        <v>3</v>
      </c>
      <c r="N96" s="135" t="s">
        <v>41</v>
      </c>
      <c r="O96" s="136">
        <v>0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138</v>
      </c>
      <c r="AT96" s="138" t="s">
        <v>133</v>
      </c>
      <c r="AU96" s="138" t="s">
        <v>79</v>
      </c>
      <c r="AY96" s="17" t="s">
        <v>130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77</v>
      </c>
      <c r="BK96" s="139">
        <f>ROUND(I96*H96,2)</f>
        <v>0</v>
      </c>
      <c r="BL96" s="17" t="s">
        <v>138</v>
      </c>
      <c r="BM96" s="138" t="s">
        <v>762</v>
      </c>
    </row>
    <row r="97" spans="2:47" s="1" customFormat="1" ht="12">
      <c r="B97" s="29"/>
      <c r="D97" s="140" t="s">
        <v>140</v>
      </c>
      <c r="F97" s="141" t="s">
        <v>763</v>
      </c>
      <c r="L97" s="29"/>
      <c r="M97" s="142"/>
      <c r="T97" s="50"/>
      <c r="AT97" s="17" t="s">
        <v>140</v>
      </c>
      <c r="AU97" s="17" t="s">
        <v>79</v>
      </c>
    </row>
    <row r="98" spans="2:63" s="11" customFormat="1" ht="22.8" customHeight="1">
      <c r="B98" s="116"/>
      <c r="D98" s="117" t="s">
        <v>69</v>
      </c>
      <c r="E98" s="125" t="s">
        <v>142</v>
      </c>
      <c r="F98" s="125" t="s">
        <v>143</v>
      </c>
      <c r="J98" s="126">
        <f>BK98</f>
        <v>0</v>
      </c>
      <c r="L98" s="116"/>
      <c r="M98" s="120"/>
      <c r="P98" s="121">
        <f>SUM(P99:P100)</f>
        <v>0</v>
      </c>
      <c r="R98" s="121">
        <f>SUM(R99:R100)</f>
        <v>0</v>
      </c>
      <c r="T98" s="122">
        <f>SUM(T99:T100)</f>
        <v>0</v>
      </c>
      <c r="AR98" s="117" t="s">
        <v>129</v>
      </c>
      <c r="AT98" s="123" t="s">
        <v>69</v>
      </c>
      <c r="AU98" s="123" t="s">
        <v>77</v>
      </c>
      <c r="AY98" s="117" t="s">
        <v>130</v>
      </c>
      <c r="BK98" s="124">
        <f>SUM(BK99:BK100)</f>
        <v>0</v>
      </c>
    </row>
    <row r="99" spans="2:65" s="1" customFormat="1" ht="16.5" customHeight="1">
      <c r="B99" s="127"/>
      <c r="C99" s="128" t="s">
        <v>172</v>
      </c>
      <c r="D99" s="128" t="s">
        <v>133</v>
      </c>
      <c r="E99" s="129" t="s">
        <v>764</v>
      </c>
      <c r="F99" s="130" t="s">
        <v>765</v>
      </c>
      <c r="G99" s="131" t="s">
        <v>136</v>
      </c>
      <c r="H99" s="132">
        <v>1</v>
      </c>
      <c r="I99" s="133"/>
      <c r="J99" s="133">
        <f>ROUND(I99*H99,2)</f>
        <v>0</v>
      </c>
      <c r="K99" s="130" t="s">
        <v>137</v>
      </c>
      <c r="L99" s="29"/>
      <c r="M99" s="134" t="s">
        <v>3</v>
      </c>
      <c r="N99" s="135" t="s">
        <v>41</v>
      </c>
      <c r="O99" s="136">
        <v>0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138</v>
      </c>
      <c r="AT99" s="138" t="s">
        <v>133</v>
      </c>
      <c r="AU99" s="138" t="s">
        <v>79</v>
      </c>
      <c r="AY99" s="17" t="s">
        <v>130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77</v>
      </c>
      <c r="BK99" s="139">
        <f>ROUND(I99*H99,2)</f>
        <v>0</v>
      </c>
      <c r="BL99" s="17" t="s">
        <v>138</v>
      </c>
      <c r="BM99" s="138" t="s">
        <v>766</v>
      </c>
    </row>
    <row r="100" spans="2:47" s="1" customFormat="1" ht="12">
      <c r="B100" s="29"/>
      <c r="D100" s="140" t="s">
        <v>140</v>
      </c>
      <c r="F100" s="141" t="s">
        <v>767</v>
      </c>
      <c r="L100" s="29"/>
      <c r="M100" s="142"/>
      <c r="T100" s="50"/>
      <c r="AT100" s="17" t="s">
        <v>140</v>
      </c>
      <c r="AU100" s="17" t="s">
        <v>79</v>
      </c>
    </row>
    <row r="101" spans="2:63" s="11" customFormat="1" ht="22.8" customHeight="1">
      <c r="B101" s="116"/>
      <c r="D101" s="117" t="s">
        <v>69</v>
      </c>
      <c r="E101" s="125" t="s">
        <v>768</v>
      </c>
      <c r="F101" s="125" t="s">
        <v>769</v>
      </c>
      <c r="J101" s="126">
        <f>BK101</f>
        <v>0</v>
      </c>
      <c r="L101" s="116"/>
      <c r="M101" s="120"/>
      <c r="P101" s="121">
        <f>SUM(P102:P103)</f>
        <v>0</v>
      </c>
      <c r="R101" s="121">
        <f>SUM(R102:R103)</f>
        <v>0</v>
      </c>
      <c r="T101" s="122">
        <f>SUM(T102:T103)</f>
        <v>0</v>
      </c>
      <c r="AR101" s="117" t="s">
        <v>129</v>
      </c>
      <c r="AT101" s="123" t="s">
        <v>69</v>
      </c>
      <c r="AU101" s="123" t="s">
        <v>77</v>
      </c>
      <c r="AY101" s="117" t="s">
        <v>130</v>
      </c>
      <c r="BK101" s="124">
        <f>SUM(BK102:BK103)</f>
        <v>0</v>
      </c>
    </row>
    <row r="102" spans="2:65" s="1" customFormat="1" ht="16.5" customHeight="1">
      <c r="B102" s="127"/>
      <c r="C102" s="128" t="s">
        <v>162</v>
      </c>
      <c r="D102" s="128" t="s">
        <v>133</v>
      </c>
      <c r="E102" s="129" t="s">
        <v>770</v>
      </c>
      <c r="F102" s="130" t="s">
        <v>771</v>
      </c>
      <c r="G102" s="131" t="s">
        <v>136</v>
      </c>
      <c r="H102" s="132">
        <v>1</v>
      </c>
      <c r="I102" s="133"/>
      <c r="J102" s="133">
        <f>ROUND(I102*H102,2)</f>
        <v>0</v>
      </c>
      <c r="K102" s="130" t="s">
        <v>137</v>
      </c>
      <c r="L102" s="29"/>
      <c r="M102" s="134" t="s">
        <v>3</v>
      </c>
      <c r="N102" s="135" t="s">
        <v>41</v>
      </c>
      <c r="O102" s="136">
        <v>0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138</v>
      </c>
      <c r="AT102" s="138" t="s">
        <v>133</v>
      </c>
      <c r="AU102" s="138" t="s">
        <v>79</v>
      </c>
      <c r="AY102" s="17" t="s">
        <v>130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7" t="s">
        <v>77</v>
      </c>
      <c r="BK102" s="139">
        <f>ROUND(I102*H102,2)</f>
        <v>0</v>
      </c>
      <c r="BL102" s="17" t="s">
        <v>138</v>
      </c>
      <c r="BM102" s="138" t="s">
        <v>772</v>
      </c>
    </row>
    <row r="103" spans="2:47" s="1" customFormat="1" ht="12">
      <c r="B103" s="29"/>
      <c r="D103" s="140" t="s">
        <v>140</v>
      </c>
      <c r="F103" s="141" t="s">
        <v>773</v>
      </c>
      <c r="L103" s="29"/>
      <c r="M103" s="176"/>
      <c r="N103" s="177"/>
      <c r="O103" s="177"/>
      <c r="P103" s="177"/>
      <c r="Q103" s="177"/>
      <c r="R103" s="177"/>
      <c r="S103" s="177"/>
      <c r="T103" s="178"/>
      <c r="AT103" s="17" t="s">
        <v>140</v>
      </c>
      <c r="AU103" s="17" t="s">
        <v>79</v>
      </c>
    </row>
    <row r="104" spans="2:12" s="1" customFormat="1" ht="6.9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29"/>
    </row>
  </sheetData>
  <autoFilter ref="C89:K103"/>
  <mergeCells count="11">
    <mergeCell ref="E82:H82"/>
    <mergeCell ref="E7:H7"/>
    <mergeCell ref="E9:H9"/>
    <mergeCell ref="E11:H11"/>
    <mergeCell ref="E29:H29"/>
    <mergeCell ref="E50:H50"/>
    <mergeCell ref="L2:V2"/>
    <mergeCell ref="E52:H52"/>
    <mergeCell ref="E54:H54"/>
    <mergeCell ref="E78:H78"/>
    <mergeCell ref="E80:H80"/>
  </mergeCells>
  <hyperlinks>
    <hyperlink ref="F94" r:id="rId1" display="https://podminky.urs.cz/item/CS_URS_2023_01/013254000"/>
    <hyperlink ref="F97" r:id="rId2" display="https://podminky.urs.cz/item/CS_URS_2023_01/030001000"/>
    <hyperlink ref="F100" r:id="rId3" display="https://podminky.urs.cz/item/CS_URS_2023_01/045002000"/>
    <hyperlink ref="F103" r:id="rId4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09"/>
  <sheetViews>
    <sheetView showGridLines="0" workbookViewId="0" topLeftCell="A85">
      <selection activeCell="I91" sqref="I91:I10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100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751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148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ROUND(J88,2)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ROUND((SUM(BE88:BE108)),2)</f>
        <v>0</v>
      </c>
      <c r="I35" s="90">
        <v>0.21</v>
      </c>
      <c r="J35" s="80">
        <f>ROUND(((SUM(BE88:BE108))*I35),2)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ROUND((SUM(BF88:BF108)),2)</f>
        <v>0</v>
      </c>
      <c r="I36" s="90">
        <v>0.15</v>
      </c>
      <c r="J36" s="80">
        <f>ROUND(((SUM(BF88:BF108))*I36),2)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ROUND((SUM(BG88:BG108)),2)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ROUND((SUM(BH88:BH108)),2)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ROUND((SUM(BI88:BI108)),2)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751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1 - Chodník, úsek 00,00-200,00 M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J88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149</v>
      </c>
      <c r="E64" s="102"/>
      <c r="F64" s="102"/>
      <c r="G64" s="102"/>
      <c r="H64" s="102"/>
      <c r="I64" s="102"/>
      <c r="J64" s="103">
        <f>J89</f>
        <v>0</v>
      </c>
      <c r="L64" s="100"/>
    </row>
    <row r="65" spans="2:12" s="9" customFormat="1" ht="19.95" customHeight="1">
      <c r="B65" s="104"/>
      <c r="D65" s="105" t="s">
        <v>150</v>
      </c>
      <c r="E65" s="106"/>
      <c r="F65" s="106"/>
      <c r="G65" s="106"/>
      <c r="H65" s="106"/>
      <c r="I65" s="106"/>
      <c r="J65" s="107">
        <f>J90</f>
        <v>0</v>
      </c>
      <c r="L65" s="104"/>
    </row>
    <row r="66" spans="2:12" s="9" customFormat="1" ht="19.95" customHeight="1">
      <c r="B66" s="104"/>
      <c r="D66" s="105" t="s">
        <v>154</v>
      </c>
      <c r="E66" s="106"/>
      <c r="F66" s="106"/>
      <c r="G66" s="106"/>
      <c r="H66" s="106"/>
      <c r="I66" s="106"/>
      <c r="J66" s="107">
        <f>J99</f>
        <v>0</v>
      </c>
      <c r="L66" s="104"/>
    </row>
    <row r="67" spans="2:12" s="1" customFormat="1" ht="21.75" customHeight="1">
      <c r="B67" s="29"/>
      <c r="L67" s="29"/>
    </row>
    <row r="68" spans="2:12" s="1" customFormat="1" ht="6.9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29"/>
    </row>
    <row r="72" spans="2:12" s="1" customFormat="1" ht="6.9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29"/>
    </row>
    <row r="73" spans="2:12" s="1" customFormat="1" ht="24.9" customHeight="1">
      <c r="B73" s="29"/>
      <c r="C73" s="21" t="s">
        <v>114</v>
      </c>
      <c r="L73" s="29"/>
    </row>
    <row r="74" spans="2:12" s="1" customFormat="1" ht="6.9" customHeight="1">
      <c r="B74" s="29"/>
      <c r="L74" s="29"/>
    </row>
    <row r="75" spans="2:12" s="1" customFormat="1" ht="12" customHeight="1">
      <c r="B75" s="29"/>
      <c r="C75" s="26" t="s">
        <v>15</v>
      </c>
      <c r="L75" s="29"/>
    </row>
    <row r="76" spans="2:12" s="1" customFormat="1" ht="16.5" customHeight="1">
      <c r="B76" s="29"/>
      <c r="E76" s="298" t="str">
        <f>E7</f>
        <v>Chodník - Dr. Milady Horákové, Šluknov - II.etapa</v>
      </c>
      <c r="F76" s="300"/>
      <c r="G76" s="300"/>
      <c r="H76" s="300"/>
      <c r="L76" s="29"/>
    </row>
    <row r="77" spans="2:12" ht="12" customHeight="1">
      <c r="B77" s="20"/>
      <c r="C77" s="26" t="s">
        <v>103</v>
      </c>
      <c r="L77" s="20"/>
    </row>
    <row r="78" spans="2:12" s="1" customFormat="1" ht="16.5" customHeight="1">
      <c r="B78" s="29"/>
      <c r="E78" s="298" t="s">
        <v>751</v>
      </c>
      <c r="F78" s="299"/>
      <c r="G78" s="299"/>
      <c r="H78" s="299"/>
      <c r="L78" s="29"/>
    </row>
    <row r="79" spans="2:12" s="1" customFormat="1" ht="12" customHeight="1">
      <c r="B79" s="29"/>
      <c r="C79" s="26" t="s">
        <v>105</v>
      </c>
      <c r="L79" s="29"/>
    </row>
    <row r="80" spans="2:12" s="1" customFormat="1" ht="16.5" customHeight="1">
      <c r="B80" s="29"/>
      <c r="E80" s="286" t="str">
        <f>E11</f>
        <v>SO 1 - Chodník, úsek 00,00-200,00 M</v>
      </c>
      <c r="F80" s="299"/>
      <c r="G80" s="299"/>
      <c r="H80" s="299"/>
      <c r="L80" s="29"/>
    </row>
    <row r="81" spans="2:12" s="1" customFormat="1" ht="6.9" customHeight="1">
      <c r="B81" s="29"/>
      <c r="L81" s="29"/>
    </row>
    <row r="82" spans="2:12" s="1" customFormat="1" ht="12" customHeight="1">
      <c r="B82" s="29"/>
      <c r="C82" s="26" t="s">
        <v>19</v>
      </c>
      <c r="F82" s="24" t="str">
        <f>F14</f>
        <v>k.ú. Šluknov</v>
      </c>
      <c r="I82" s="26" t="s">
        <v>21</v>
      </c>
      <c r="J82" s="46" t="str">
        <f>IF(J14="","",J14)</f>
        <v>13. 3. 2023</v>
      </c>
      <c r="L82" s="29"/>
    </row>
    <row r="83" spans="2:12" s="1" customFormat="1" ht="6.9" customHeight="1">
      <c r="B83" s="29"/>
      <c r="L83" s="29"/>
    </row>
    <row r="84" spans="2:12" s="1" customFormat="1" ht="15.15" customHeight="1">
      <c r="B84" s="29"/>
      <c r="C84" s="26" t="s">
        <v>23</v>
      </c>
      <c r="F84" s="24" t="str">
        <f>E17</f>
        <v>Město Šluknov</v>
      </c>
      <c r="I84" s="26" t="s">
        <v>29</v>
      </c>
      <c r="J84" s="27" t="str">
        <f>E23</f>
        <v>ProProjekt, s.r.o.</v>
      </c>
      <c r="L84" s="29"/>
    </row>
    <row r="85" spans="2:12" s="1" customFormat="1" ht="15.15" customHeight="1">
      <c r="B85" s="29"/>
      <c r="C85" s="26" t="s">
        <v>27</v>
      </c>
      <c r="F85" s="24" t="str">
        <f>IF(E20="","",E20)</f>
        <v>Bude vybrán</v>
      </c>
      <c r="I85" s="26" t="s">
        <v>32</v>
      </c>
      <c r="J85" s="27" t="str">
        <f>E26</f>
        <v>Martin Rousek</v>
      </c>
      <c r="L85" s="29"/>
    </row>
    <row r="86" spans="2:12" s="1" customFormat="1" ht="10.35" customHeight="1">
      <c r="B86" s="29"/>
      <c r="L86" s="29"/>
    </row>
    <row r="87" spans="2:20" s="10" customFormat="1" ht="29.25" customHeight="1">
      <c r="B87" s="108"/>
      <c r="C87" s="109" t="s">
        <v>115</v>
      </c>
      <c r="D87" s="110" t="s">
        <v>55</v>
      </c>
      <c r="E87" s="110" t="s">
        <v>51</v>
      </c>
      <c r="F87" s="110" t="s">
        <v>52</v>
      </c>
      <c r="G87" s="110" t="s">
        <v>116</v>
      </c>
      <c r="H87" s="110" t="s">
        <v>117</v>
      </c>
      <c r="I87" s="110" t="s">
        <v>118</v>
      </c>
      <c r="J87" s="110" t="s">
        <v>109</v>
      </c>
      <c r="K87" s="111" t="s">
        <v>119</v>
      </c>
      <c r="L87" s="108"/>
      <c r="M87" s="53" t="s">
        <v>3</v>
      </c>
      <c r="N87" s="54" t="s">
        <v>40</v>
      </c>
      <c r="O87" s="54" t="s">
        <v>120</v>
      </c>
      <c r="P87" s="54" t="s">
        <v>121</v>
      </c>
      <c r="Q87" s="54" t="s">
        <v>122</v>
      </c>
      <c r="R87" s="54" t="s">
        <v>123</v>
      </c>
      <c r="S87" s="54" t="s">
        <v>124</v>
      </c>
      <c r="T87" s="55" t="s">
        <v>125</v>
      </c>
    </row>
    <row r="88" spans="2:63" s="1" customFormat="1" ht="22.8" customHeight="1">
      <c r="B88" s="29"/>
      <c r="C88" s="58" t="s">
        <v>126</v>
      </c>
      <c r="J88" s="112">
        <f>BK88</f>
        <v>0</v>
      </c>
      <c r="L88" s="29"/>
      <c r="M88" s="56"/>
      <c r="N88" s="47"/>
      <c r="O88" s="47"/>
      <c r="P88" s="113">
        <f>P89</f>
        <v>0</v>
      </c>
      <c r="Q88" s="47"/>
      <c r="R88" s="113">
        <f>R89</f>
        <v>0</v>
      </c>
      <c r="S88" s="47"/>
      <c r="T88" s="114">
        <f>T89</f>
        <v>0</v>
      </c>
      <c r="AT88" s="17" t="s">
        <v>69</v>
      </c>
      <c r="AU88" s="17" t="s">
        <v>110</v>
      </c>
      <c r="BK88" s="115">
        <f>BK89</f>
        <v>0</v>
      </c>
    </row>
    <row r="89" spans="2:63" s="11" customFormat="1" ht="25.95" customHeight="1">
      <c r="B89" s="116"/>
      <c r="D89" s="117" t="s">
        <v>69</v>
      </c>
      <c r="E89" s="118" t="s">
        <v>156</v>
      </c>
      <c r="F89" s="118" t="s">
        <v>157</v>
      </c>
      <c r="J89" s="119">
        <f>BK89</f>
        <v>0</v>
      </c>
      <c r="L89" s="116"/>
      <c r="M89" s="120"/>
      <c r="P89" s="121">
        <f>P90+P99</f>
        <v>0</v>
      </c>
      <c r="R89" s="121">
        <f>R90+R99</f>
        <v>0</v>
      </c>
      <c r="T89" s="122">
        <f>T90+T99</f>
        <v>0</v>
      </c>
      <c r="AR89" s="117" t="s">
        <v>77</v>
      </c>
      <c r="AT89" s="123" t="s">
        <v>69</v>
      </c>
      <c r="AU89" s="123" t="s">
        <v>70</v>
      </c>
      <c r="AY89" s="117" t="s">
        <v>130</v>
      </c>
      <c r="BK89" s="124">
        <f>BK90+BK99</f>
        <v>0</v>
      </c>
    </row>
    <row r="90" spans="2:63" s="11" customFormat="1" ht="22.8" customHeight="1">
      <c r="B90" s="116"/>
      <c r="D90" s="117" t="s">
        <v>69</v>
      </c>
      <c r="E90" s="125" t="s">
        <v>77</v>
      </c>
      <c r="F90" s="125" t="s">
        <v>158</v>
      </c>
      <c r="J90" s="126">
        <f>BK90</f>
        <v>0</v>
      </c>
      <c r="L90" s="116"/>
      <c r="M90" s="120"/>
      <c r="P90" s="121">
        <f>SUM(P91:P98)</f>
        <v>0</v>
      </c>
      <c r="R90" s="121">
        <f>SUM(R91:R98)</f>
        <v>0</v>
      </c>
      <c r="T90" s="122">
        <f>SUM(T91:T98)</f>
        <v>0</v>
      </c>
      <c r="AR90" s="117" t="s">
        <v>77</v>
      </c>
      <c r="AT90" s="123" t="s">
        <v>69</v>
      </c>
      <c r="AU90" s="123" t="s">
        <v>77</v>
      </c>
      <c r="AY90" s="117" t="s">
        <v>130</v>
      </c>
      <c r="BK90" s="124">
        <f>SUM(BK91:BK98)</f>
        <v>0</v>
      </c>
    </row>
    <row r="91" spans="2:65" s="1" customFormat="1" ht="24.15" customHeight="1">
      <c r="B91" s="127"/>
      <c r="C91" s="128" t="s">
        <v>77</v>
      </c>
      <c r="D91" s="128" t="s">
        <v>133</v>
      </c>
      <c r="E91" s="129" t="s">
        <v>774</v>
      </c>
      <c r="F91" s="130" t="s">
        <v>775</v>
      </c>
      <c r="G91" s="131" t="s">
        <v>213</v>
      </c>
      <c r="H91" s="132">
        <v>18.949</v>
      </c>
      <c r="I91" s="133"/>
      <c r="J91" s="133">
        <f>ROUND(I91*H91,2)</f>
        <v>0</v>
      </c>
      <c r="K91" s="130" t="s">
        <v>137</v>
      </c>
      <c r="L91" s="29"/>
      <c r="M91" s="134" t="s">
        <v>3</v>
      </c>
      <c r="N91" s="135" t="s">
        <v>41</v>
      </c>
      <c r="O91" s="136">
        <v>0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162</v>
      </c>
      <c r="AT91" s="138" t="s">
        <v>133</v>
      </c>
      <c r="AU91" s="138" t="s">
        <v>79</v>
      </c>
      <c r="AY91" s="17" t="s">
        <v>130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77</v>
      </c>
      <c r="BK91" s="139">
        <f>ROUND(I91*H91,2)</f>
        <v>0</v>
      </c>
      <c r="BL91" s="17" t="s">
        <v>162</v>
      </c>
      <c r="BM91" s="138" t="s">
        <v>776</v>
      </c>
    </row>
    <row r="92" spans="2:47" s="1" customFormat="1" ht="12">
      <c r="B92" s="29"/>
      <c r="D92" s="140" t="s">
        <v>140</v>
      </c>
      <c r="F92" s="141" t="s">
        <v>777</v>
      </c>
      <c r="L92" s="29"/>
      <c r="M92" s="142"/>
      <c r="T92" s="50"/>
      <c r="AT92" s="17" t="s">
        <v>140</v>
      </c>
      <c r="AU92" s="17" t="s">
        <v>79</v>
      </c>
    </row>
    <row r="93" spans="2:51" s="12" customFormat="1" ht="12">
      <c r="B93" s="147"/>
      <c r="D93" s="148" t="s">
        <v>165</v>
      </c>
      <c r="E93" s="149" t="s">
        <v>3</v>
      </c>
      <c r="F93" s="150" t="s">
        <v>778</v>
      </c>
      <c r="H93" s="151">
        <v>27.07</v>
      </c>
      <c r="L93" s="147"/>
      <c r="M93" s="152"/>
      <c r="T93" s="153"/>
      <c r="AT93" s="149" t="s">
        <v>165</v>
      </c>
      <c r="AU93" s="149" t="s">
        <v>79</v>
      </c>
      <c r="AV93" s="12" t="s">
        <v>79</v>
      </c>
      <c r="AW93" s="12" t="s">
        <v>31</v>
      </c>
      <c r="AX93" s="12" t="s">
        <v>77</v>
      </c>
      <c r="AY93" s="149" t="s">
        <v>130</v>
      </c>
    </row>
    <row r="94" spans="2:51" s="12" customFormat="1" ht="12">
      <c r="B94" s="147"/>
      <c r="D94" s="148" t="s">
        <v>165</v>
      </c>
      <c r="F94" s="150" t="s">
        <v>779</v>
      </c>
      <c r="H94" s="151">
        <v>18.949</v>
      </c>
      <c r="L94" s="147"/>
      <c r="M94" s="152"/>
      <c r="T94" s="153"/>
      <c r="AT94" s="149" t="s">
        <v>165</v>
      </c>
      <c r="AU94" s="149" t="s">
        <v>79</v>
      </c>
      <c r="AV94" s="12" t="s">
        <v>79</v>
      </c>
      <c r="AW94" s="12" t="s">
        <v>4</v>
      </c>
      <c r="AX94" s="12" t="s">
        <v>77</v>
      </c>
      <c r="AY94" s="149" t="s">
        <v>130</v>
      </c>
    </row>
    <row r="95" spans="2:65" s="1" customFormat="1" ht="24.15" customHeight="1">
      <c r="B95" s="127"/>
      <c r="C95" s="128" t="s">
        <v>79</v>
      </c>
      <c r="D95" s="128" t="s">
        <v>133</v>
      </c>
      <c r="E95" s="129" t="s">
        <v>780</v>
      </c>
      <c r="F95" s="130" t="s">
        <v>781</v>
      </c>
      <c r="G95" s="131" t="s">
        <v>213</v>
      </c>
      <c r="H95" s="132">
        <v>8.121</v>
      </c>
      <c r="I95" s="133"/>
      <c r="J95" s="133">
        <f>ROUND(I95*H95,2)</f>
        <v>0</v>
      </c>
      <c r="K95" s="130" t="s">
        <v>137</v>
      </c>
      <c r="L95" s="29"/>
      <c r="M95" s="134" t="s">
        <v>3</v>
      </c>
      <c r="N95" s="135" t="s">
        <v>41</v>
      </c>
      <c r="O95" s="136">
        <v>0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162</v>
      </c>
      <c r="AT95" s="138" t="s">
        <v>133</v>
      </c>
      <c r="AU95" s="138" t="s">
        <v>79</v>
      </c>
      <c r="AY95" s="17" t="s">
        <v>130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77</v>
      </c>
      <c r="BK95" s="139">
        <f>ROUND(I95*H95,2)</f>
        <v>0</v>
      </c>
      <c r="BL95" s="17" t="s">
        <v>162</v>
      </c>
      <c r="BM95" s="138" t="s">
        <v>782</v>
      </c>
    </row>
    <row r="96" spans="2:47" s="1" customFormat="1" ht="12">
      <c r="B96" s="29"/>
      <c r="D96" s="140" t="s">
        <v>140</v>
      </c>
      <c r="F96" s="141" t="s">
        <v>783</v>
      </c>
      <c r="L96" s="29"/>
      <c r="M96" s="142"/>
      <c r="T96" s="50"/>
      <c r="AT96" s="17" t="s">
        <v>140</v>
      </c>
      <c r="AU96" s="17" t="s">
        <v>79</v>
      </c>
    </row>
    <row r="97" spans="2:51" s="12" customFormat="1" ht="12">
      <c r="B97" s="147"/>
      <c r="D97" s="148" t="s">
        <v>165</v>
      </c>
      <c r="E97" s="149" t="s">
        <v>3</v>
      </c>
      <c r="F97" s="150" t="s">
        <v>778</v>
      </c>
      <c r="H97" s="151">
        <v>27.07</v>
      </c>
      <c r="L97" s="147"/>
      <c r="M97" s="152"/>
      <c r="T97" s="153"/>
      <c r="AT97" s="149" t="s">
        <v>165</v>
      </c>
      <c r="AU97" s="149" t="s">
        <v>79</v>
      </c>
      <c r="AV97" s="12" t="s">
        <v>79</v>
      </c>
      <c r="AW97" s="12" t="s">
        <v>31</v>
      </c>
      <c r="AX97" s="12" t="s">
        <v>77</v>
      </c>
      <c r="AY97" s="149" t="s">
        <v>130</v>
      </c>
    </row>
    <row r="98" spans="2:51" s="12" customFormat="1" ht="12">
      <c r="B98" s="147"/>
      <c r="D98" s="148" t="s">
        <v>165</v>
      </c>
      <c r="F98" s="150" t="s">
        <v>784</v>
      </c>
      <c r="H98" s="151">
        <v>8.121</v>
      </c>
      <c r="L98" s="147"/>
      <c r="M98" s="152"/>
      <c r="T98" s="153"/>
      <c r="AT98" s="149" t="s">
        <v>165</v>
      </c>
      <c r="AU98" s="149" t="s">
        <v>79</v>
      </c>
      <c r="AV98" s="12" t="s">
        <v>79</v>
      </c>
      <c r="AW98" s="12" t="s">
        <v>4</v>
      </c>
      <c r="AX98" s="12" t="s">
        <v>77</v>
      </c>
      <c r="AY98" s="149" t="s">
        <v>130</v>
      </c>
    </row>
    <row r="99" spans="2:63" s="11" customFormat="1" ht="22.8" customHeight="1">
      <c r="B99" s="116"/>
      <c r="D99" s="117" t="s">
        <v>69</v>
      </c>
      <c r="E99" s="125" t="s">
        <v>354</v>
      </c>
      <c r="F99" s="125" t="s">
        <v>355</v>
      </c>
      <c r="J99" s="126">
        <f>BK99</f>
        <v>0</v>
      </c>
      <c r="L99" s="116"/>
      <c r="M99" s="120"/>
      <c r="P99" s="121">
        <f>SUM(P100:P108)</f>
        <v>0</v>
      </c>
      <c r="R99" s="121">
        <f>SUM(R100:R108)</f>
        <v>0</v>
      </c>
      <c r="T99" s="122">
        <f>SUM(T100:T108)</f>
        <v>0</v>
      </c>
      <c r="AR99" s="117" t="s">
        <v>77</v>
      </c>
      <c r="AT99" s="123" t="s">
        <v>69</v>
      </c>
      <c r="AU99" s="123" t="s">
        <v>77</v>
      </c>
      <c r="AY99" s="117" t="s">
        <v>130</v>
      </c>
      <c r="BK99" s="124">
        <f>SUM(BK100:BK108)</f>
        <v>0</v>
      </c>
    </row>
    <row r="100" spans="2:65" s="1" customFormat="1" ht="24.15" customHeight="1">
      <c r="B100" s="127"/>
      <c r="C100" s="128" t="s">
        <v>172</v>
      </c>
      <c r="D100" s="128" t="s">
        <v>133</v>
      </c>
      <c r="E100" s="129" t="s">
        <v>785</v>
      </c>
      <c r="F100" s="130" t="s">
        <v>786</v>
      </c>
      <c r="G100" s="131" t="s">
        <v>213</v>
      </c>
      <c r="H100" s="132">
        <v>0.164</v>
      </c>
      <c r="I100" s="133"/>
      <c r="J100" s="133">
        <f>ROUND(I100*H100,2)</f>
        <v>0</v>
      </c>
      <c r="K100" s="130" t="s">
        <v>137</v>
      </c>
      <c r="L100" s="29"/>
      <c r="M100" s="134" t="s">
        <v>3</v>
      </c>
      <c r="N100" s="135" t="s">
        <v>41</v>
      </c>
      <c r="O100" s="136">
        <v>0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162</v>
      </c>
      <c r="AT100" s="138" t="s">
        <v>133</v>
      </c>
      <c r="AU100" s="138" t="s">
        <v>79</v>
      </c>
      <c r="AY100" s="17" t="s">
        <v>130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77</v>
      </c>
      <c r="BK100" s="139">
        <f>ROUND(I100*H100,2)</f>
        <v>0</v>
      </c>
      <c r="BL100" s="17" t="s">
        <v>162</v>
      </c>
      <c r="BM100" s="138" t="s">
        <v>787</v>
      </c>
    </row>
    <row r="101" spans="2:47" s="1" customFormat="1" ht="12">
      <c r="B101" s="29"/>
      <c r="D101" s="140" t="s">
        <v>140</v>
      </c>
      <c r="F101" s="141" t="s">
        <v>788</v>
      </c>
      <c r="L101" s="29"/>
      <c r="M101" s="142"/>
      <c r="T101" s="50"/>
      <c r="AT101" s="17" t="s">
        <v>140</v>
      </c>
      <c r="AU101" s="17" t="s">
        <v>79</v>
      </c>
    </row>
    <row r="102" spans="2:65" s="1" customFormat="1" ht="24.15" customHeight="1">
      <c r="B102" s="127"/>
      <c r="C102" s="128" t="s">
        <v>162</v>
      </c>
      <c r="D102" s="128" t="s">
        <v>133</v>
      </c>
      <c r="E102" s="129" t="s">
        <v>789</v>
      </c>
      <c r="F102" s="130" t="s">
        <v>775</v>
      </c>
      <c r="G102" s="131" t="s">
        <v>213</v>
      </c>
      <c r="H102" s="132">
        <v>17.109</v>
      </c>
      <c r="I102" s="133"/>
      <c r="J102" s="133">
        <f>ROUND(I102*H102,2)</f>
        <v>0</v>
      </c>
      <c r="K102" s="130" t="s">
        <v>137</v>
      </c>
      <c r="L102" s="29"/>
      <c r="M102" s="134" t="s">
        <v>3</v>
      </c>
      <c r="N102" s="135" t="s">
        <v>41</v>
      </c>
      <c r="O102" s="136">
        <v>0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162</v>
      </c>
      <c r="AT102" s="138" t="s">
        <v>133</v>
      </c>
      <c r="AU102" s="138" t="s">
        <v>79</v>
      </c>
      <c r="AY102" s="17" t="s">
        <v>130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7" t="s">
        <v>77</v>
      </c>
      <c r="BK102" s="139">
        <f>ROUND(I102*H102,2)</f>
        <v>0</v>
      </c>
      <c r="BL102" s="17" t="s">
        <v>162</v>
      </c>
      <c r="BM102" s="138" t="s">
        <v>790</v>
      </c>
    </row>
    <row r="103" spans="2:47" s="1" customFormat="1" ht="12">
      <c r="B103" s="29"/>
      <c r="D103" s="140" t="s">
        <v>140</v>
      </c>
      <c r="F103" s="141" t="s">
        <v>791</v>
      </c>
      <c r="L103" s="29"/>
      <c r="M103" s="142"/>
      <c r="T103" s="50"/>
      <c r="AT103" s="17" t="s">
        <v>140</v>
      </c>
      <c r="AU103" s="17" t="s">
        <v>79</v>
      </c>
    </row>
    <row r="104" spans="2:51" s="12" customFormat="1" ht="12">
      <c r="B104" s="147"/>
      <c r="D104" s="148" t="s">
        <v>165</v>
      </c>
      <c r="E104" s="149" t="s">
        <v>3</v>
      </c>
      <c r="F104" s="150" t="s">
        <v>792</v>
      </c>
      <c r="H104" s="151">
        <v>7.018</v>
      </c>
      <c r="L104" s="147"/>
      <c r="M104" s="152"/>
      <c r="T104" s="153"/>
      <c r="AT104" s="149" t="s">
        <v>165</v>
      </c>
      <c r="AU104" s="149" t="s">
        <v>79</v>
      </c>
      <c r="AV104" s="12" t="s">
        <v>79</v>
      </c>
      <c r="AW104" s="12" t="s">
        <v>31</v>
      </c>
      <c r="AX104" s="12" t="s">
        <v>70</v>
      </c>
      <c r="AY104" s="149" t="s">
        <v>130</v>
      </c>
    </row>
    <row r="105" spans="2:51" s="12" customFormat="1" ht="12">
      <c r="B105" s="147"/>
      <c r="D105" s="148" t="s">
        <v>165</v>
      </c>
      <c r="E105" s="149" t="s">
        <v>3</v>
      </c>
      <c r="F105" s="150" t="s">
        <v>374</v>
      </c>
      <c r="H105" s="151">
        <v>10.091</v>
      </c>
      <c r="L105" s="147"/>
      <c r="M105" s="152"/>
      <c r="T105" s="153"/>
      <c r="AT105" s="149" t="s">
        <v>165</v>
      </c>
      <c r="AU105" s="149" t="s">
        <v>79</v>
      </c>
      <c r="AV105" s="12" t="s">
        <v>79</v>
      </c>
      <c r="AW105" s="12" t="s">
        <v>31</v>
      </c>
      <c r="AX105" s="12" t="s">
        <v>70</v>
      </c>
      <c r="AY105" s="149" t="s">
        <v>130</v>
      </c>
    </row>
    <row r="106" spans="2:51" s="13" customFormat="1" ht="12">
      <c r="B106" s="154"/>
      <c r="D106" s="148" t="s">
        <v>165</v>
      </c>
      <c r="E106" s="155" t="s">
        <v>3</v>
      </c>
      <c r="F106" s="156" t="s">
        <v>180</v>
      </c>
      <c r="H106" s="157">
        <v>17.108999999999998</v>
      </c>
      <c r="L106" s="154"/>
      <c r="M106" s="158"/>
      <c r="T106" s="159"/>
      <c r="AT106" s="155" t="s">
        <v>165</v>
      </c>
      <c r="AU106" s="155" t="s">
        <v>79</v>
      </c>
      <c r="AV106" s="13" t="s">
        <v>162</v>
      </c>
      <c r="AW106" s="13" t="s">
        <v>31</v>
      </c>
      <c r="AX106" s="13" t="s">
        <v>77</v>
      </c>
      <c r="AY106" s="155" t="s">
        <v>130</v>
      </c>
    </row>
    <row r="107" spans="2:65" s="1" customFormat="1" ht="24.15" customHeight="1">
      <c r="B107" s="127"/>
      <c r="C107" s="128" t="s">
        <v>129</v>
      </c>
      <c r="D107" s="128" t="s">
        <v>133</v>
      </c>
      <c r="E107" s="129" t="s">
        <v>793</v>
      </c>
      <c r="F107" s="130" t="s">
        <v>794</v>
      </c>
      <c r="G107" s="131" t="s">
        <v>213</v>
      </c>
      <c r="H107" s="132">
        <v>53.602</v>
      </c>
      <c r="I107" s="133"/>
      <c r="J107" s="133">
        <f>ROUND(I107*H107,2)</f>
        <v>0</v>
      </c>
      <c r="K107" s="130" t="s">
        <v>137</v>
      </c>
      <c r="L107" s="29"/>
      <c r="M107" s="134" t="s">
        <v>3</v>
      </c>
      <c r="N107" s="135" t="s">
        <v>41</v>
      </c>
      <c r="O107" s="136">
        <v>0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162</v>
      </c>
      <c r="AT107" s="138" t="s">
        <v>133</v>
      </c>
      <c r="AU107" s="138" t="s">
        <v>79</v>
      </c>
      <c r="AY107" s="17" t="s">
        <v>130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77</v>
      </c>
      <c r="BK107" s="139">
        <f>ROUND(I107*H107,2)</f>
        <v>0</v>
      </c>
      <c r="BL107" s="17" t="s">
        <v>162</v>
      </c>
      <c r="BM107" s="138" t="s">
        <v>795</v>
      </c>
    </row>
    <row r="108" spans="2:47" s="1" customFormat="1" ht="12">
      <c r="B108" s="29"/>
      <c r="D108" s="140" t="s">
        <v>140</v>
      </c>
      <c r="F108" s="141" t="s">
        <v>796</v>
      </c>
      <c r="L108" s="29"/>
      <c r="M108" s="176"/>
      <c r="N108" s="177"/>
      <c r="O108" s="177"/>
      <c r="P108" s="177"/>
      <c r="Q108" s="177"/>
      <c r="R108" s="177"/>
      <c r="S108" s="177"/>
      <c r="T108" s="178"/>
      <c r="AT108" s="17" t="s">
        <v>140</v>
      </c>
      <c r="AU108" s="17" t="s">
        <v>79</v>
      </c>
    </row>
    <row r="109" spans="2:12" s="1" customFormat="1" ht="6.9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29"/>
    </row>
  </sheetData>
  <autoFilter ref="C87:K108"/>
  <mergeCells count="11">
    <mergeCell ref="E80:H80"/>
    <mergeCell ref="E7:H7"/>
    <mergeCell ref="E9:H9"/>
    <mergeCell ref="E11:H11"/>
    <mergeCell ref="E29:H29"/>
    <mergeCell ref="E50:H50"/>
    <mergeCell ref="L2:V2"/>
    <mergeCell ref="E52:H52"/>
    <mergeCell ref="E54:H54"/>
    <mergeCell ref="E76:H76"/>
    <mergeCell ref="E78:H78"/>
  </mergeCells>
  <hyperlinks>
    <hyperlink ref="F92" r:id="rId1" display="https://podminky.urs.cz/item/CS_URS_2023_01/171201231"/>
    <hyperlink ref="F96" r:id="rId2" display="https://podminky.urs.cz/item/CS_URS_2023_01/171201221"/>
    <hyperlink ref="F101" r:id="rId3" display="https://podminky.urs.cz/item/CS_URS_2023_01/997221861"/>
    <hyperlink ref="F103" r:id="rId4" display="https://podminky.urs.cz/item/CS_URS_2023_01/997221873"/>
    <hyperlink ref="F108" r:id="rId5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09"/>
  <sheetViews>
    <sheetView showGridLines="0" workbookViewId="0" topLeftCell="A85">
      <selection activeCell="F97" sqref="F9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1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7" t="s">
        <v>101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ht="24.9" customHeight="1">
      <c r="B4" s="20"/>
      <c r="D4" s="21" t="s">
        <v>102</v>
      </c>
      <c r="L4" s="20"/>
      <c r="M4" s="87" t="s">
        <v>11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298" t="str">
        <f>'Rekapitulace stavby'!K6</f>
        <v>Chodník - Dr. Milady Horákové, Šluknov - II.etapa</v>
      </c>
      <c r="F7" s="300"/>
      <c r="G7" s="300"/>
      <c r="H7" s="300"/>
      <c r="L7" s="20"/>
    </row>
    <row r="8" spans="2:12" ht="12" customHeight="1">
      <c r="B8" s="20"/>
      <c r="D8" s="26" t="s">
        <v>103</v>
      </c>
      <c r="L8" s="20"/>
    </row>
    <row r="9" spans="2:12" s="1" customFormat="1" ht="16.5" customHeight="1">
      <c r="B9" s="29"/>
      <c r="E9" s="298" t="s">
        <v>751</v>
      </c>
      <c r="F9" s="299"/>
      <c r="G9" s="299"/>
      <c r="H9" s="299"/>
      <c r="L9" s="29"/>
    </row>
    <row r="10" spans="2:12" s="1" customFormat="1" ht="12" customHeight="1">
      <c r="B10" s="29"/>
      <c r="D10" s="26" t="s">
        <v>105</v>
      </c>
      <c r="L10" s="29"/>
    </row>
    <row r="11" spans="2:12" s="1" customFormat="1" ht="16.5" customHeight="1">
      <c r="B11" s="29"/>
      <c r="E11" s="286" t="s">
        <v>392</v>
      </c>
      <c r="F11" s="299"/>
      <c r="G11" s="299"/>
      <c r="H11" s="299"/>
      <c r="L11" s="29"/>
    </row>
    <row r="12" spans="2:12" s="1" customFormat="1" ht="12">
      <c r="B12" s="29"/>
      <c r="L12" s="29"/>
    </row>
    <row r="13" spans="2:12" s="1" customFormat="1" ht="12" customHeight="1">
      <c r="B13" s="29"/>
      <c r="D13" s="26" t="s">
        <v>17</v>
      </c>
      <c r="F13" s="24" t="s">
        <v>3</v>
      </c>
      <c r="I13" s="26" t="s">
        <v>18</v>
      </c>
      <c r="J13" s="24" t="s">
        <v>3</v>
      </c>
      <c r="L13" s="29"/>
    </row>
    <row r="14" spans="2:12" s="1" customFormat="1" ht="12" customHeight="1">
      <c r="B14" s="29"/>
      <c r="D14" s="26" t="s">
        <v>19</v>
      </c>
      <c r="F14" s="24" t="s">
        <v>20</v>
      </c>
      <c r="I14" s="26" t="s">
        <v>21</v>
      </c>
      <c r="J14" s="46" t="str">
        <f>'Rekapitulace stavby'!AN8</f>
        <v>13. 3. 2023</v>
      </c>
      <c r="L14" s="29"/>
    </row>
    <row r="15" spans="2:12" s="1" customFormat="1" ht="10.8" customHeight="1">
      <c r="B15" s="29"/>
      <c r="L15" s="29"/>
    </row>
    <row r="16" spans="2:12" s="1" customFormat="1" ht="12" customHeight="1">
      <c r="B16" s="29"/>
      <c r="D16" s="26" t="s">
        <v>23</v>
      </c>
      <c r="I16" s="26" t="s">
        <v>24</v>
      </c>
      <c r="J16" s="24" t="s">
        <v>3</v>
      </c>
      <c r="L16" s="29"/>
    </row>
    <row r="17" spans="2:12" s="1" customFormat="1" ht="18" customHeight="1">
      <c r="B17" s="29"/>
      <c r="E17" s="24" t="s">
        <v>25</v>
      </c>
      <c r="I17" s="26" t="s">
        <v>26</v>
      </c>
      <c r="J17" s="24" t="s">
        <v>3</v>
      </c>
      <c r="L17" s="29"/>
    </row>
    <row r="18" spans="2:12" s="1" customFormat="1" ht="6.9" customHeight="1">
      <c r="B18" s="29"/>
      <c r="L18" s="29"/>
    </row>
    <row r="19" spans="2:12" s="1" customFormat="1" ht="12" customHeight="1">
      <c r="B19" s="29"/>
      <c r="D19" s="26" t="s">
        <v>27</v>
      </c>
      <c r="I19" s="26" t="s">
        <v>24</v>
      </c>
      <c r="J19" s="24" t="s">
        <v>3</v>
      </c>
      <c r="L19" s="29"/>
    </row>
    <row r="20" spans="2:12" s="1" customFormat="1" ht="18" customHeight="1">
      <c r="B20" s="29"/>
      <c r="E20" s="24" t="s">
        <v>28</v>
      </c>
      <c r="I20" s="26" t="s">
        <v>26</v>
      </c>
      <c r="J20" s="24" t="s">
        <v>3</v>
      </c>
      <c r="L20" s="29"/>
    </row>
    <row r="21" spans="2:12" s="1" customFormat="1" ht="6.9" customHeight="1">
      <c r="B21" s="29"/>
      <c r="L21" s="29"/>
    </row>
    <row r="22" spans="2:12" s="1" customFormat="1" ht="12" customHeight="1">
      <c r="B22" s="29"/>
      <c r="D22" s="26" t="s">
        <v>29</v>
      </c>
      <c r="I22" s="26" t="s">
        <v>24</v>
      </c>
      <c r="J22" s="24" t="s">
        <v>3</v>
      </c>
      <c r="L22" s="29"/>
    </row>
    <row r="23" spans="2:12" s="1" customFormat="1" ht="18" customHeight="1">
      <c r="B23" s="29"/>
      <c r="E23" s="24" t="s">
        <v>30</v>
      </c>
      <c r="I23" s="26" t="s">
        <v>26</v>
      </c>
      <c r="J23" s="24" t="s">
        <v>3</v>
      </c>
      <c r="L23" s="29"/>
    </row>
    <row r="24" spans="2:12" s="1" customFormat="1" ht="6.9" customHeight="1">
      <c r="B24" s="29"/>
      <c r="L24" s="29"/>
    </row>
    <row r="25" spans="2:12" s="1" customFormat="1" ht="12" customHeight="1">
      <c r="B25" s="29"/>
      <c r="D25" s="26" t="s">
        <v>32</v>
      </c>
      <c r="I25" s="26" t="s">
        <v>24</v>
      </c>
      <c r="J25" s="24" t="s">
        <v>3</v>
      </c>
      <c r="L25" s="29"/>
    </row>
    <row r="26" spans="2:12" s="1" customFormat="1" ht="18" customHeight="1">
      <c r="B26" s="29"/>
      <c r="E26" s="24" t="s">
        <v>33</v>
      </c>
      <c r="I26" s="26" t="s">
        <v>26</v>
      </c>
      <c r="J26" s="24" t="s">
        <v>3</v>
      </c>
      <c r="L26" s="29"/>
    </row>
    <row r="27" spans="2:12" s="1" customFormat="1" ht="6.9" customHeight="1">
      <c r="B27" s="29"/>
      <c r="L27" s="29"/>
    </row>
    <row r="28" spans="2:12" s="1" customFormat="1" ht="12" customHeight="1">
      <c r="B28" s="29"/>
      <c r="D28" s="26" t="s">
        <v>34</v>
      </c>
      <c r="L28" s="29"/>
    </row>
    <row r="29" spans="2:12" s="7" customFormat="1" ht="16.5" customHeight="1">
      <c r="B29" s="88"/>
      <c r="E29" s="292" t="s">
        <v>3</v>
      </c>
      <c r="F29" s="292"/>
      <c r="G29" s="292"/>
      <c r="H29" s="292"/>
      <c r="L29" s="88"/>
    </row>
    <row r="30" spans="2:12" s="1" customFormat="1" ht="6.9" customHeight="1">
      <c r="B30" s="29"/>
      <c r="L30" s="29"/>
    </row>
    <row r="31" spans="2:12" s="1" customFormat="1" ht="6.9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25.35" customHeight="1">
      <c r="B32" s="29"/>
      <c r="D32" s="89" t="s">
        <v>36</v>
      </c>
      <c r="J32" s="60">
        <f>ROUND(J88,2)</f>
        <v>0</v>
      </c>
      <c r="L32" s="29"/>
    </row>
    <row r="33" spans="2:12" s="1" customFormat="1" ht="6.9" customHeight="1">
      <c r="B33" s="29"/>
      <c r="D33" s="47"/>
      <c r="E33" s="47"/>
      <c r="F33" s="47"/>
      <c r="G33" s="47"/>
      <c r="H33" s="47"/>
      <c r="I33" s="47"/>
      <c r="J33" s="47"/>
      <c r="K33" s="47"/>
      <c r="L33" s="29"/>
    </row>
    <row r="34" spans="2:12" s="1" customFormat="1" ht="14.4" customHeight="1">
      <c r="B34" s="29"/>
      <c r="F34" s="32" t="s">
        <v>38</v>
      </c>
      <c r="I34" s="32" t="s">
        <v>37</v>
      </c>
      <c r="J34" s="32" t="s">
        <v>39</v>
      </c>
      <c r="L34" s="29"/>
    </row>
    <row r="35" spans="2:12" s="1" customFormat="1" ht="14.4" customHeight="1">
      <c r="B35" s="29"/>
      <c r="D35" s="49" t="s">
        <v>40</v>
      </c>
      <c r="E35" s="26" t="s">
        <v>41</v>
      </c>
      <c r="F35" s="80">
        <f>ROUND((SUM(BE88:BE108)),2)</f>
        <v>0</v>
      </c>
      <c r="I35" s="90">
        <v>0.21</v>
      </c>
      <c r="J35" s="80">
        <f>ROUND(((SUM(BE88:BE108))*I35),2)</f>
        <v>0</v>
      </c>
      <c r="L35" s="29"/>
    </row>
    <row r="36" spans="2:12" s="1" customFormat="1" ht="14.4" customHeight="1">
      <c r="B36" s="29"/>
      <c r="E36" s="26" t="s">
        <v>42</v>
      </c>
      <c r="F36" s="80">
        <f>ROUND((SUM(BF88:BF108)),2)</f>
        <v>0</v>
      </c>
      <c r="I36" s="90">
        <v>0.15</v>
      </c>
      <c r="J36" s="80">
        <f>ROUND(((SUM(BF88:BF108))*I36),2)</f>
        <v>0</v>
      </c>
      <c r="L36" s="29"/>
    </row>
    <row r="37" spans="2:12" s="1" customFormat="1" ht="14.4" customHeight="1" hidden="1">
      <c r="B37" s="29"/>
      <c r="E37" s="26" t="s">
        <v>43</v>
      </c>
      <c r="F37" s="80">
        <f>ROUND((SUM(BG88:BG108)),2)</f>
        <v>0</v>
      </c>
      <c r="I37" s="90">
        <v>0.21</v>
      </c>
      <c r="J37" s="80">
        <f>0</f>
        <v>0</v>
      </c>
      <c r="L37" s="29"/>
    </row>
    <row r="38" spans="2:12" s="1" customFormat="1" ht="14.4" customHeight="1" hidden="1">
      <c r="B38" s="29"/>
      <c r="E38" s="26" t="s">
        <v>44</v>
      </c>
      <c r="F38" s="80">
        <f>ROUND((SUM(BH88:BH108)),2)</f>
        <v>0</v>
      </c>
      <c r="I38" s="90">
        <v>0.15</v>
      </c>
      <c r="J38" s="80">
        <f>0</f>
        <v>0</v>
      </c>
      <c r="L38" s="29"/>
    </row>
    <row r="39" spans="2:12" s="1" customFormat="1" ht="14.4" customHeight="1" hidden="1">
      <c r="B39" s="29"/>
      <c r="E39" s="26" t="s">
        <v>45</v>
      </c>
      <c r="F39" s="80">
        <f>ROUND((SUM(BI88:BI108)),2)</f>
        <v>0</v>
      </c>
      <c r="I39" s="90">
        <v>0</v>
      </c>
      <c r="J39" s="80">
        <f>0</f>
        <v>0</v>
      </c>
      <c r="L39" s="29"/>
    </row>
    <row r="40" spans="2:12" s="1" customFormat="1" ht="6.9" customHeight="1">
      <c r="B40" s="29"/>
      <c r="L40" s="29"/>
    </row>
    <row r="41" spans="2:12" s="1" customFormat="1" ht="25.35" customHeight="1">
      <c r="B41" s="29"/>
      <c r="C41" s="91"/>
      <c r="D41" s="92" t="s">
        <v>46</v>
      </c>
      <c r="E41" s="51"/>
      <c r="F41" s="51"/>
      <c r="G41" s="93" t="s">
        <v>47</v>
      </c>
      <c r="H41" s="94" t="s">
        <v>48</v>
      </c>
      <c r="I41" s="51"/>
      <c r="J41" s="95">
        <f>SUM(J32:J39)</f>
        <v>0</v>
      </c>
      <c r="K41" s="96"/>
      <c r="L41" s="29"/>
    </row>
    <row r="42" spans="2:12" s="1" customFormat="1" ht="14.4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9"/>
    </row>
    <row r="46" spans="2:12" s="1" customFormat="1" ht="6.9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29"/>
    </row>
    <row r="47" spans="2:12" s="1" customFormat="1" ht="24.9" customHeight="1">
      <c r="B47" s="29"/>
      <c r="C47" s="21" t="s">
        <v>107</v>
      </c>
      <c r="L47" s="29"/>
    </row>
    <row r="48" spans="2:12" s="1" customFormat="1" ht="6.9" customHeight="1">
      <c r="B48" s="29"/>
      <c r="L48" s="29"/>
    </row>
    <row r="49" spans="2:12" s="1" customFormat="1" ht="12" customHeight="1">
      <c r="B49" s="29"/>
      <c r="C49" s="26" t="s">
        <v>15</v>
      </c>
      <c r="L49" s="29"/>
    </row>
    <row r="50" spans="2:12" s="1" customFormat="1" ht="16.5" customHeight="1">
      <c r="B50" s="29"/>
      <c r="E50" s="298" t="str">
        <f>E7</f>
        <v>Chodník - Dr. Milady Horákové, Šluknov - II.etapa</v>
      </c>
      <c r="F50" s="300"/>
      <c r="G50" s="300"/>
      <c r="H50" s="300"/>
      <c r="L50" s="29"/>
    </row>
    <row r="51" spans="2:12" ht="12" customHeight="1">
      <c r="B51" s="20"/>
      <c r="C51" s="26" t="s">
        <v>103</v>
      </c>
      <c r="L51" s="20"/>
    </row>
    <row r="52" spans="2:12" s="1" customFormat="1" ht="16.5" customHeight="1">
      <c r="B52" s="29"/>
      <c r="E52" s="298" t="s">
        <v>751</v>
      </c>
      <c r="F52" s="299"/>
      <c r="G52" s="299"/>
      <c r="H52" s="299"/>
      <c r="L52" s="29"/>
    </row>
    <row r="53" spans="2:12" s="1" customFormat="1" ht="12" customHeight="1">
      <c r="B53" s="29"/>
      <c r="C53" s="26" t="s">
        <v>105</v>
      </c>
      <c r="L53" s="29"/>
    </row>
    <row r="54" spans="2:12" s="1" customFormat="1" ht="16.5" customHeight="1">
      <c r="B54" s="29"/>
      <c r="E54" s="286" t="str">
        <f>E11</f>
        <v>SO 2 - Chodník, úsek 200,00-432,72 M</v>
      </c>
      <c r="F54" s="299"/>
      <c r="G54" s="299"/>
      <c r="H54" s="299"/>
      <c r="L54" s="29"/>
    </row>
    <row r="55" spans="2:12" s="1" customFormat="1" ht="6.9" customHeight="1">
      <c r="B55" s="29"/>
      <c r="L55" s="29"/>
    </row>
    <row r="56" spans="2:12" s="1" customFormat="1" ht="12" customHeight="1">
      <c r="B56" s="29"/>
      <c r="C56" s="26" t="s">
        <v>19</v>
      </c>
      <c r="F56" s="24" t="str">
        <f>F14</f>
        <v>k.ú. Šluknov</v>
      </c>
      <c r="I56" s="26" t="s">
        <v>21</v>
      </c>
      <c r="J56" s="46" t="str">
        <f>IF(J14="","",J14)</f>
        <v>13. 3. 2023</v>
      </c>
      <c r="L56" s="29"/>
    </row>
    <row r="57" spans="2:12" s="1" customFormat="1" ht="6.9" customHeight="1">
      <c r="B57" s="29"/>
      <c r="L57" s="29"/>
    </row>
    <row r="58" spans="2:12" s="1" customFormat="1" ht="15.15" customHeight="1">
      <c r="B58" s="29"/>
      <c r="C58" s="26" t="s">
        <v>23</v>
      </c>
      <c r="F58" s="24" t="str">
        <f>E17</f>
        <v>Město Šluknov</v>
      </c>
      <c r="I58" s="26" t="s">
        <v>29</v>
      </c>
      <c r="J58" s="27" t="str">
        <f>E23</f>
        <v>ProProjekt, s.r.o.</v>
      </c>
      <c r="L58" s="29"/>
    </row>
    <row r="59" spans="2:12" s="1" customFormat="1" ht="15.15" customHeight="1">
      <c r="B59" s="29"/>
      <c r="C59" s="26" t="s">
        <v>27</v>
      </c>
      <c r="F59" s="24" t="str">
        <f>IF(E20="","",E20)</f>
        <v>Bude vybrán</v>
      </c>
      <c r="I59" s="26" t="s">
        <v>32</v>
      </c>
      <c r="J59" s="27" t="str">
        <f>E26</f>
        <v>Martin Rousek</v>
      </c>
      <c r="L59" s="29"/>
    </row>
    <row r="60" spans="2:12" s="1" customFormat="1" ht="10.35" customHeight="1">
      <c r="B60" s="29"/>
      <c r="L60" s="29"/>
    </row>
    <row r="61" spans="2:12" s="1" customFormat="1" ht="29.25" customHeight="1">
      <c r="B61" s="29"/>
      <c r="C61" s="97" t="s">
        <v>108</v>
      </c>
      <c r="D61" s="91"/>
      <c r="E61" s="91"/>
      <c r="F61" s="91"/>
      <c r="G61" s="91"/>
      <c r="H61" s="91"/>
      <c r="I61" s="91"/>
      <c r="J61" s="98" t="s">
        <v>109</v>
      </c>
      <c r="K61" s="91"/>
      <c r="L61" s="29"/>
    </row>
    <row r="62" spans="2:12" s="1" customFormat="1" ht="10.35" customHeight="1">
      <c r="B62" s="29"/>
      <c r="L62" s="29"/>
    </row>
    <row r="63" spans="2:47" s="1" customFormat="1" ht="22.8" customHeight="1">
      <c r="B63" s="29"/>
      <c r="C63" s="99" t="s">
        <v>68</v>
      </c>
      <c r="J63" s="60">
        <f>J88</f>
        <v>0</v>
      </c>
      <c r="L63" s="29"/>
      <c r="AU63" s="17" t="s">
        <v>110</v>
      </c>
    </row>
    <row r="64" spans="2:12" s="8" customFormat="1" ht="24.9" customHeight="1">
      <c r="B64" s="100"/>
      <c r="D64" s="101" t="s">
        <v>149</v>
      </c>
      <c r="E64" s="102"/>
      <c r="F64" s="102"/>
      <c r="G64" s="102"/>
      <c r="H64" s="102"/>
      <c r="I64" s="102"/>
      <c r="J64" s="103">
        <f>J89</f>
        <v>0</v>
      </c>
      <c r="L64" s="100"/>
    </row>
    <row r="65" spans="2:12" s="9" customFormat="1" ht="19.95" customHeight="1">
      <c r="B65" s="104"/>
      <c r="D65" s="105" t="s">
        <v>150</v>
      </c>
      <c r="E65" s="106"/>
      <c r="F65" s="106"/>
      <c r="G65" s="106"/>
      <c r="H65" s="106"/>
      <c r="I65" s="106"/>
      <c r="J65" s="107">
        <f>J90</f>
        <v>0</v>
      </c>
      <c r="L65" s="104"/>
    </row>
    <row r="66" spans="2:12" s="9" customFormat="1" ht="19.95" customHeight="1">
      <c r="B66" s="104"/>
      <c r="D66" s="105" t="s">
        <v>154</v>
      </c>
      <c r="E66" s="106"/>
      <c r="F66" s="106"/>
      <c r="G66" s="106"/>
      <c r="H66" s="106"/>
      <c r="I66" s="106"/>
      <c r="J66" s="107">
        <f>J99</f>
        <v>0</v>
      </c>
      <c r="L66" s="104"/>
    </row>
    <row r="67" spans="2:12" s="1" customFormat="1" ht="21.75" customHeight="1">
      <c r="B67" s="29"/>
      <c r="L67" s="29"/>
    </row>
    <row r="68" spans="2:12" s="1" customFormat="1" ht="6.9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29"/>
    </row>
    <row r="72" spans="2:12" s="1" customFormat="1" ht="6.9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29"/>
    </row>
    <row r="73" spans="2:12" s="1" customFormat="1" ht="24.9" customHeight="1">
      <c r="B73" s="29"/>
      <c r="C73" s="21" t="s">
        <v>114</v>
      </c>
      <c r="L73" s="29"/>
    </row>
    <row r="74" spans="2:12" s="1" customFormat="1" ht="6.9" customHeight="1">
      <c r="B74" s="29"/>
      <c r="L74" s="29"/>
    </row>
    <row r="75" spans="2:12" s="1" customFormat="1" ht="12" customHeight="1">
      <c r="B75" s="29"/>
      <c r="C75" s="26" t="s">
        <v>15</v>
      </c>
      <c r="L75" s="29"/>
    </row>
    <row r="76" spans="2:12" s="1" customFormat="1" ht="16.5" customHeight="1">
      <c r="B76" s="29"/>
      <c r="E76" s="298" t="str">
        <f>E7</f>
        <v>Chodník - Dr. Milady Horákové, Šluknov - II.etapa</v>
      </c>
      <c r="F76" s="300"/>
      <c r="G76" s="300"/>
      <c r="H76" s="300"/>
      <c r="L76" s="29"/>
    </row>
    <row r="77" spans="2:12" ht="12" customHeight="1">
      <c r="B77" s="20"/>
      <c r="C77" s="26" t="s">
        <v>103</v>
      </c>
      <c r="L77" s="20"/>
    </row>
    <row r="78" spans="2:12" s="1" customFormat="1" ht="16.5" customHeight="1">
      <c r="B78" s="29"/>
      <c r="E78" s="298" t="s">
        <v>751</v>
      </c>
      <c r="F78" s="299"/>
      <c r="G78" s="299"/>
      <c r="H78" s="299"/>
      <c r="L78" s="29"/>
    </row>
    <row r="79" spans="2:12" s="1" customFormat="1" ht="12" customHeight="1">
      <c r="B79" s="29"/>
      <c r="C79" s="26" t="s">
        <v>105</v>
      </c>
      <c r="L79" s="29"/>
    </row>
    <row r="80" spans="2:12" s="1" customFormat="1" ht="16.5" customHeight="1">
      <c r="B80" s="29"/>
      <c r="E80" s="286" t="str">
        <f>E11</f>
        <v>SO 2 - Chodník, úsek 200,00-432,72 M</v>
      </c>
      <c r="F80" s="299"/>
      <c r="G80" s="299"/>
      <c r="H80" s="299"/>
      <c r="L80" s="29"/>
    </row>
    <row r="81" spans="2:12" s="1" customFormat="1" ht="6.9" customHeight="1">
      <c r="B81" s="29"/>
      <c r="L81" s="29"/>
    </row>
    <row r="82" spans="2:12" s="1" customFormat="1" ht="12" customHeight="1">
      <c r="B82" s="29"/>
      <c r="C82" s="26" t="s">
        <v>19</v>
      </c>
      <c r="F82" s="24" t="str">
        <f>F14</f>
        <v>k.ú. Šluknov</v>
      </c>
      <c r="I82" s="26" t="s">
        <v>21</v>
      </c>
      <c r="J82" s="46" t="str">
        <f>IF(J14="","",J14)</f>
        <v>13. 3. 2023</v>
      </c>
      <c r="L82" s="29"/>
    </row>
    <row r="83" spans="2:12" s="1" customFormat="1" ht="6.9" customHeight="1">
      <c r="B83" s="29"/>
      <c r="L83" s="29"/>
    </row>
    <row r="84" spans="2:12" s="1" customFormat="1" ht="15.15" customHeight="1">
      <c r="B84" s="29"/>
      <c r="C84" s="26" t="s">
        <v>23</v>
      </c>
      <c r="F84" s="24" t="str">
        <f>E17</f>
        <v>Město Šluknov</v>
      </c>
      <c r="I84" s="26" t="s">
        <v>29</v>
      </c>
      <c r="J84" s="27" t="str">
        <f>E23</f>
        <v>ProProjekt, s.r.o.</v>
      </c>
      <c r="L84" s="29"/>
    </row>
    <row r="85" spans="2:12" s="1" customFormat="1" ht="15.15" customHeight="1">
      <c r="B85" s="29"/>
      <c r="C85" s="26" t="s">
        <v>27</v>
      </c>
      <c r="F85" s="24" t="str">
        <f>IF(E20="","",E20)</f>
        <v>Bude vybrán</v>
      </c>
      <c r="I85" s="26" t="s">
        <v>32</v>
      </c>
      <c r="J85" s="27" t="str">
        <f>E26</f>
        <v>Martin Rousek</v>
      </c>
      <c r="L85" s="29"/>
    </row>
    <row r="86" spans="2:12" s="1" customFormat="1" ht="10.35" customHeight="1">
      <c r="B86" s="29"/>
      <c r="L86" s="29"/>
    </row>
    <row r="87" spans="2:20" s="10" customFormat="1" ht="29.25" customHeight="1">
      <c r="B87" s="108"/>
      <c r="C87" s="109" t="s">
        <v>115</v>
      </c>
      <c r="D87" s="110" t="s">
        <v>55</v>
      </c>
      <c r="E87" s="110" t="s">
        <v>51</v>
      </c>
      <c r="F87" s="110" t="s">
        <v>52</v>
      </c>
      <c r="G87" s="110" t="s">
        <v>116</v>
      </c>
      <c r="H87" s="110" t="s">
        <v>117</v>
      </c>
      <c r="I87" s="110" t="s">
        <v>118</v>
      </c>
      <c r="J87" s="110" t="s">
        <v>109</v>
      </c>
      <c r="K87" s="111" t="s">
        <v>119</v>
      </c>
      <c r="L87" s="108"/>
      <c r="M87" s="53" t="s">
        <v>3</v>
      </c>
      <c r="N87" s="54" t="s">
        <v>40</v>
      </c>
      <c r="O87" s="54" t="s">
        <v>120</v>
      </c>
      <c r="P87" s="54" t="s">
        <v>121</v>
      </c>
      <c r="Q87" s="54" t="s">
        <v>122</v>
      </c>
      <c r="R87" s="54" t="s">
        <v>123</v>
      </c>
      <c r="S87" s="54" t="s">
        <v>124</v>
      </c>
      <c r="T87" s="55" t="s">
        <v>125</v>
      </c>
    </row>
    <row r="88" spans="2:63" s="1" customFormat="1" ht="22.8" customHeight="1">
      <c r="B88" s="29"/>
      <c r="C88" s="58" t="s">
        <v>126</v>
      </c>
      <c r="J88" s="112">
        <f>BK88</f>
        <v>0</v>
      </c>
      <c r="L88" s="29"/>
      <c r="M88" s="56"/>
      <c r="N88" s="47"/>
      <c r="O88" s="47"/>
      <c r="P88" s="113">
        <f>P89</f>
        <v>0</v>
      </c>
      <c r="Q88" s="47"/>
      <c r="R88" s="113">
        <f>R89</f>
        <v>0</v>
      </c>
      <c r="S88" s="47"/>
      <c r="T88" s="114">
        <f>T89</f>
        <v>0</v>
      </c>
      <c r="AT88" s="17" t="s">
        <v>69</v>
      </c>
      <c r="AU88" s="17" t="s">
        <v>110</v>
      </c>
      <c r="BK88" s="115">
        <f>BK89</f>
        <v>0</v>
      </c>
    </row>
    <row r="89" spans="2:63" s="11" customFormat="1" ht="25.95" customHeight="1">
      <c r="B89" s="116"/>
      <c r="D89" s="117" t="s">
        <v>69</v>
      </c>
      <c r="E89" s="118" t="s">
        <v>156</v>
      </c>
      <c r="F89" s="118" t="s">
        <v>157</v>
      </c>
      <c r="J89" s="119">
        <f>BK89</f>
        <v>0</v>
      </c>
      <c r="L89" s="116"/>
      <c r="M89" s="120"/>
      <c r="P89" s="121">
        <f>P90+P99</f>
        <v>0</v>
      </c>
      <c r="R89" s="121">
        <f>R90+R99</f>
        <v>0</v>
      </c>
      <c r="T89" s="122">
        <f>T90+T99</f>
        <v>0</v>
      </c>
      <c r="AR89" s="117" t="s">
        <v>77</v>
      </c>
      <c r="AT89" s="123" t="s">
        <v>69</v>
      </c>
      <c r="AU89" s="123" t="s">
        <v>70</v>
      </c>
      <c r="AY89" s="117" t="s">
        <v>130</v>
      </c>
      <c r="BK89" s="124">
        <f>BK90+BK99</f>
        <v>0</v>
      </c>
    </row>
    <row r="90" spans="2:63" s="11" customFormat="1" ht="22.8" customHeight="1">
      <c r="B90" s="116"/>
      <c r="D90" s="117" t="s">
        <v>69</v>
      </c>
      <c r="E90" s="125" t="s">
        <v>77</v>
      </c>
      <c r="F90" s="125" t="s">
        <v>158</v>
      </c>
      <c r="J90" s="126">
        <f>BK90</f>
        <v>0</v>
      </c>
      <c r="L90" s="116"/>
      <c r="M90" s="120"/>
      <c r="P90" s="121">
        <f>SUM(P91:P98)</f>
        <v>0</v>
      </c>
      <c r="R90" s="121">
        <f>SUM(R91:R98)</f>
        <v>0</v>
      </c>
      <c r="T90" s="122">
        <f>SUM(T91:T98)</f>
        <v>0</v>
      </c>
      <c r="AR90" s="117" t="s">
        <v>77</v>
      </c>
      <c r="AT90" s="123" t="s">
        <v>69</v>
      </c>
      <c r="AU90" s="123" t="s">
        <v>77</v>
      </c>
      <c r="AY90" s="117" t="s">
        <v>130</v>
      </c>
      <c r="BK90" s="124">
        <f>SUM(BK91:BK98)</f>
        <v>0</v>
      </c>
    </row>
    <row r="91" spans="2:65" s="1" customFormat="1" ht="24.15" customHeight="1">
      <c r="B91" s="127"/>
      <c r="C91" s="128" t="s">
        <v>77</v>
      </c>
      <c r="D91" s="128" t="s">
        <v>133</v>
      </c>
      <c r="E91" s="129" t="s">
        <v>774</v>
      </c>
      <c r="F91" s="130" t="s">
        <v>775</v>
      </c>
      <c r="G91" s="131" t="s">
        <v>213</v>
      </c>
      <c r="H91" s="132">
        <v>23.981</v>
      </c>
      <c r="I91" s="133"/>
      <c r="J91" s="133">
        <f>ROUND(I91*H91,2)</f>
        <v>0</v>
      </c>
      <c r="K91" s="130" t="s">
        <v>137</v>
      </c>
      <c r="L91" s="29"/>
      <c r="M91" s="134" t="s">
        <v>3</v>
      </c>
      <c r="N91" s="135" t="s">
        <v>41</v>
      </c>
      <c r="O91" s="136">
        <v>0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162</v>
      </c>
      <c r="AT91" s="138" t="s">
        <v>133</v>
      </c>
      <c r="AU91" s="138" t="s">
        <v>79</v>
      </c>
      <c r="AY91" s="17" t="s">
        <v>130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77</v>
      </c>
      <c r="BK91" s="139">
        <f>ROUND(I91*H91,2)</f>
        <v>0</v>
      </c>
      <c r="BL91" s="17" t="s">
        <v>162</v>
      </c>
      <c r="BM91" s="138" t="s">
        <v>797</v>
      </c>
    </row>
    <row r="92" spans="2:47" s="1" customFormat="1" ht="12">
      <c r="B92" s="29"/>
      <c r="D92" s="140" t="s">
        <v>140</v>
      </c>
      <c r="F92" s="141" t="s">
        <v>777</v>
      </c>
      <c r="L92" s="29"/>
      <c r="M92" s="142"/>
      <c r="T92" s="50"/>
      <c r="AT92" s="17" t="s">
        <v>140</v>
      </c>
      <c r="AU92" s="17" t="s">
        <v>79</v>
      </c>
    </row>
    <row r="93" spans="2:51" s="12" customFormat="1" ht="12">
      <c r="B93" s="147"/>
      <c r="D93" s="148" t="s">
        <v>165</v>
      </c>
      <c r="E93" s="149" t="s">
        <v>3</v>
      </c>
      <c r="F93" s="150" t="s">
        <v>798</v>
      </c>
      <c r="H93" s="151">
        <v>34.258</v>
      </c>
      <c r="L93" s="147"/>
      <c r="M93" s="152"/>
      <c r="T93" s="153"/>
      <c r="AT93" s="149" t="s">
        <v>165</v>
      </c>
      <c r="AU93" s="149" t="s">
        <v>79</v>
      </c>
      <c r="AV93" s="12" t="s">
        <v>79</v>
      </c>
      <c r="AW93" s="12" t="s">
        <v>31</v>
      </c>
      <c r="AX93" s="12" t="s">
        <v>77</v>
      </c>
      <c r="AY93" s="149" t="s">
        <v>130</v>
      </c>
    </row>
    <row r="94" spans="2:51" s="12" customFormat="1" ht="12">
      <c r="B94" s="147"/>
      <c r="D94" s="148" t="s">
        <v>165</v>
      </c>
      <c r="F94" s="150" t="s">
        <v>799</v>
      </c>
      <c r="H94" s="151">
        <v>23.981</v>
      </c>
      <c r="L94" s="147"/>
      <c r="M94" s="152"/>
      <c r="T94" s="153"/>
      <c r="AT94" s="149" t="s">
        <v>165</v>
      </c>
      <c r="AU94" s="149" t="s">
        <v>79</v>
      </c>
      <c r="AV94" s="12" t="s">
        <v>79</v>
      </c>
      <c r="AW94" s="12" t="s">
        <v>4</v>
      </c>
      <c r="AX94" s="12" t="s">
        <v>77</v>
      </c>
      <c r="AY94" s="149" t="s">
        <v>130</v>
      </c>
    </row>
    <row r="95" spans="2:65" s="1" customFormat="1" ht="24.15" customHeight="1">
      <c r="B95" s="127"/>
      <c r="C95" s="128" t="s">
        <v>79</v>
      </c>
      <c r="D95" s="128" t="s">
        <v>133</v>
      </c>
      <c r="E95" s="129" t="s">
        <v>780</v>
      </c>
      <c r="F95" s="130" t="s">
        <v>781</v>
      </c>
      <c r="G95" s="131" t="s">
        <v>213</v>
      </c>
      <c r="H95" s="132">
        <v>10.277</v>
      </c>
      <c r="I95" s="133"/>
      <c r="J95" s="133">
        <f>ROUND(I95*H95,2)</f>
        <v>0</v>
      </c>
      <c r="K95" s="130" t="s">
        <v>137</v>
      </c>
      <c r="L95" s="29"/>
      <c r="M95" s="134" t="s">
        <v>3</v>
      </c>
      <c r="N95" s="135" t="s">
        <v>41</v>
      </c>
      <c r="O95" s="136">
        <v>0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162</v>
      </c>
      <c r="AT95" s="138" t="s">
        <v>133</v>
      </c>
      <c r="AU95" s="138" t="s">
        <v>79</v>
      </c>
      <c r="AY95" s="17" t="s">
        <v>130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77</v>
      </c>
      <c r="BK95" s="139">
        <f>ROUND(I95*H95,2)</f>
        <v>0</v>
      </c>
      <c r="BL95" s="17" t="s">
        <v>162</v>
      </c>
      <c r="BM95" s="138" t="s">
        <v>800</v>
      </c>
    </row>
    <row r="96" spans="2:47" s="1" customFormat="1" ht="12">
      <c r="B96" s="29"/>
      <c r="D96" s="140" t="s">
        <v>140</v>
      </c>
      <c r="F96" s="141" t="s">
        <v>783</v>
      </c>
      <c r="L96" s="29"/>
      <c r="M96" s="142"/>
      <c r="T96" s="50"/>
      <c r="AT96" s="17" t="s">
        <v>140</v>
      </c>
      <c r="AU96" s="17" t="s">
        <v>79</v>
      </c>
    </row>
    <row r="97" spans="2:51" s="12" customFormat="1" ht="12">
      <c r="B97" s="147"/>
      <c r="D97" s="148" t="s">
        <v>165</v>
      </c>
      <c r="E97" s="149" t="s">
        <v>3</v>
      </c>
      <c r="F97" s="150" t="s">
        <v>798</v>
      </c>
      <c r="H97" s="151">
        <v>34.258</v>
      </c>
      <c r="L97" s="147"/>
      <c r="M97" s="152"/>
      <c r="T97" s="153"/>
      <c r="AT97" s="149" t="s">
        <v>165</v>
      </c>
      <c r="AU97" s="149" t="s">
        <v>79</v>
      </c>
      <c r="AV97" s="12" t="s">
        <v>79</v>
      </c>
      <c r="AW97" s="12" t="s">
        <v>31</v>
      </c>
      <c r="AX97" s="12" t="s">
        <v>77</v>
      </c>
      <c r="AY97" s="149" t="s">
        <v>130</v>
      </c>
    </row>
    <row r="98" spans="2:51" s="12" customFormat="1" ht="12">
      <c r="B98" s="147"/>
      <c r="D98" s="148" t="s">
        <v>165</v>
      </c>
      <c r="F98" s="150" t="s">
        <v>801</v>
      </c>
      <c r="H98" s="151">
        <v>10.277</v>
      </c>
      <c r="L98" s="147"/>
      <c r="M98" s="152"/>
      <c r="T98" s="153"/>
      <c r="AT98" s="149" t="s">
        <v>165</v>
      </c>
      <c r="AU98" s="149" t="s">
        <v>79</v>
      </c>
      <c r="AV98" s="12" t="s">
        <v>79</v>
      </c>
      <c r="AW98" s="12" t="s">
        <v>4</v>
      </c>
      <c r="AX98" s="12" t="s">
        <v>77</v>
      </c>
      <c r="AY98" s="149" t="s">
        <v>130</v>
      </c>
    </row>
    <row r="99" spans="2:63" s="11" customFormat="1" ht="22.8" customHeight="1">
      <c r="B99" s="116"/>
      <c r="D99" s="117" t="s">
        <v>69</v>
      </c>
      <c r="E99" s="125" t="s">
        <v>354</v>
      </c>
      <c r="F99" s="125" t="s">
        <v>355</v>
      </c>
      <c r="J99" s="126">
        <f>BK99</f>
        <v>0</v>
      </c>
      <c r="L99" s="116"/>
      <c r="M99" s="120"/>
      <c r="P99" s="121">
        <f>SUM(P100:P108)</f>
        <v>0</v>
      </c>
      <c r="R99" s="121">
        <f>SUM(R100:R108)</f>
        <v>0</v>
      </c>
      <c r="T99" s="122">
        <f>SUM(T100:T108)</f>
        <v>0</v>
      </c>
      <c r="AR99" s="117" t="s">
        <v>77</v>
      </c>
      <c r="AT99" s="123" t="s">
        <v>69</v>
      </c>
      <c r="AU99" s="123" t="s">
        <v>77</v>
      </c>
      <c r="AY99" s="117" t="s">
        <v>130</v>
      </c>
      <c r="BK99" s="124">
        <f>SUM(BK100:BK108)</f>
        <v>0</v>
      </c>
    </row>
    <row r="100" spans="2:65" s="1" customFormat="1" ht="24.15" customHeight="1">
      <c r="B100" s="127"/>
      <c r="C100" s="128" t="s">
        <v>172</v>
      </c>
      <c r="D100" s="128" t="s">
        <v>133</v>
      </c>
      <c r="E100" s="129" t="s">
        <v>802</v>
      </c>
      <c r="F100" s="130" t="s">
        <v>786</v>
      </c>
      <c r="G100" s="131" t="s">
        <v>213</v>
      </c>
      <c r="H100" s="132">
        <v>0.082</v>
      </c>
      <c r="I100" s="133"/>
      <c r="J100" s="133">
        <f>ROUND(I100*H100,2)</f>
        <v>0</v>
      </c>
      <c r="K100" s="130" t="s">
        <v>137</v>
      </c>
      <c r="L100" s="29"/>
      <c r="M100" s="134" t="s">
        <v>3</v>
      </c>
      <c r="N100" s="135" t="s">
        <v>41</v>
      </c>
      <c r="O100" s="136">
        <v>0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162</v>
      </c>
      <c r="AT100" s="138" t="s">
        <v>133</v>
      </c>
      <c r="AU100" s="138" t="s">
        <v>79</v>
      </c>
      <c r="AY100" s="17" t="s">
        <v>130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77</v>
      </c>
      <c r="BK100" s="139">
        <f>ROUND(I100*H100,2)</f>
        <v>0</v>
      </c>
      <c r="BL100" s="17" t="s">
        <v>162</v>
      </c>
      <c r="BM100" s="138" t="s">
        <v>803</v>
      </c>
    </row>
    <row r="101" spans="2:47" s="1" customFormat="1" ht="12">
      <c r="B101" s="29"/>
      <c r="D101" s="140" t="s">
        <v>140</v>
      </c>
      <c r="F101" s="141" t="s">
        <v>804</v>
      </c>
      <c r="L101" s="29"/>
      <c r="M101" s="142"/>
      <c r="T101" s="50"/>
      <c r="AT101" s="17" t="s">
        <v>140</v>
      </c>
      <c r="AU101" s="17" t="s">
        <v>79</v>
      </c>
    </row>
    <row r="102" spans="2:51" s="12" customFormat="1" ht="12">
      <c r="B102" s="147"/>
      <c r="D102" s="148" t="s">
        <v>165</v>
      </c>
      <c r="E102" s="149" t="s">
        <v>3</v>
      </c>
      <c r="F102" s="150" t="s">
        <v>805</v>
      </c>
      <c r="H102" s="151">
        <v>0.082</v>
      </c>
      <c r="L102" s="147"/>
      <c r="M102" s="152"/>
      <c r="T102" s="153"/>
      <c r="AT102" s="149" t="s">
        <v>165</v>
      </c>
      <c r="AU102" s="149" t="s">
        <v>79</v>
      </c>
      <c r="AV102" s="12" t="s">
        <v>79</v>
      </c>
      <c r="AW102" s="12" t="s">
        <v>31</v>
      </c>
      <c r="AX102" s="12" t="s">
        <v>77</v>
      </c>
      <c r="AY102" s="149" t="s">
        <v>130</v>
      </c>
    </row>
    <row r="103" spans="2:65" s="1" customFormat="1" ht="24.15" customHeight="1">
      <c r="B103" s="127"/>
      <c r="C103" s="128" t="s">
        <v>162</v>
      </c>
      <c r="D103" s="128" t="s">
        <v>133</v>
      </c>
      <c r="E103" s="129" t="s">
        <v>806</v>
      </c>
      <c r="F103" s="130" t="s">
        <v>807</v>
      </c>
      <c r="G103" s="131" t="s">
        <v>213</v>
      </c>
      <c r="H103" s="132">
        <v>1.545</v>
      </c>
      <c r="I103" s="133"/>
      <c r="J103" s="133">
        <f>ROUND(I103*H103,2)</f>
        <v>0</v>
      </c>
      <c r="K103" s="130" t="s">
        <v>137</v>
      </c>
      <c r="L103" s="29"/>
      <c r="M103" s="134" t="s">
        <v>3</v>
      </c>
      <c r="N103" s="135" t="s">
        <v>41</v>
      </c>
      <c r="O103" s="136">
        <v>0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162</v>
      </c>
      <c r="AT103" s="138" t="s">
        <v>133</v>
      </c>
      <c r="AU103" s="138" t="s">
        <v>79</v>
      </c>
      <c r="AY103" s="17" t="s">
        <v>130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77</v>
      </c>
      <c r="BK103" s="139">
        <f>ROUND(I103*H103,2)</f>
        <v>0</v>
      </c>
      <c r="BL103" s="17" t="s">
        <v>162</v>
      </c>
      <c r="BM103" s="138" t="s">
        <v>808</v>
      </c>
    </row>
    <row r="104" spans="2:47" s="1" customFormat="1" ht="12">
      <c r="B104" s="29"/>
      <c r="D104" s="140" t="s">
        <v>140</v>
      </c>
      <c r="F104" s="141" t="s">
        <v>809</v>
      </c>
      <c r="L104" s="29"/>
      <c r="M104" s="142"/>
      <c r="T104" s="50"/>
      <c r="AT104" s="17" t="s">
        <v>140</v>
      </c>
      <c r="AU104" s="17" t="s">
        <v>79</v>
      </c>
    </row>
    <row r="105" spans="2:51" s="12" customFormat="1" ht="12">
      <c r="B105" s="147"/>
      <c r="D105" s="148" t="s">
        <v>165</v>
      </c>
      <c r="E105" s="149" t="s">
        <v>3</v>
      </c>
      <c r="F105" s="150" t="s">
        <v>810</v>
      </c>
      <c r="H105" s="151">
        <v>1.545</v>
      </c>
      <c r="L105" s="147"/>
      <c r="M105" s="152"/>
      <c r="T105" s="153"/>
      <c r="AT105" s="149" t="s">
        <v>165</v>
      </c>
      <c r="AU105" s="149" t="s">
        <v>79</v>
      </c>
      <c r="AV105" s="12" t="s">
        <v>79</v>
      </c>
      <c r="AW105" s="12" t="s">
        <v>31</v>
      </c>
      <c r="AX105" s="12" t="s">
        <v>77</v>
      </c>
      <c r="AY105" s="149" t="s">
        <v>130</v>
      </c>
    </row>
    <row r="106" spans="2:65" s="1" customFormat="1" ht="24.15" customHeight="1">
      <c r="B106" s="127"/>
      <c r="C106" s="128" t="s">
        <v>129</v>
      </c>
      <c r="D106" s="128" t="s">
        <v>133</v>
      </c>
      <c r="E106" s="129" t="s">
        <v>811</v>
      </c>
      <c r="F106" s="130" t="s">
        <v>812</v>
      </c>
      <c r="G106" s="131" t="s">
        <v>213</v>
      </c>
      <c r="H106" s="132">
        <v>2</v>
      </c>
      <c r="I106" s="133"/>
      <c r="J106" s="133">
        <f>ROUND(I106*H106,2)</f>
        <v>0</v>
      </c>
      <c r="K106" s="130" t="s">
        <v>137</v>
      </c>
      <c r="L106" s="29"/>
      <c r="M106" s="134" t="s">
        <v>3</v>
      </c>
      <c r="N106" s="135" t="s">
        <v>41</v>
      </c>
      <c r="O106" s="136">
        <v>0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162</v>
      </c>
      <c r="AT106" s="138" t="s">
        <v>133</v>
      </c>
      <c r="AU106" s="138" t="s">
        <v>79</v>
      </c>
      <c r="AY106" s="17" t="s">
        <v>130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77</v>
      </c>
      <c r="BK106" s="139">
        <f>ROUND(I106*H106,2)</f>
        <v>0</v>
      </c>
      <c r="BL106" s="17" t="s">
        <v>162</v>
      </c>
      <c r="BM106" s="138" t="s">
        <v>813</v>
      </c>
    </row>
    <row r="107" spans="2:47" s="1" customFormat="1" ht="12">
      <c r="B107" s="29"/>
      <c r="D107" s="140" t="s">
        <v>140</v>
      </c>
      <c r="F107" s="141" t="s">
        <v>814</v>
      </c>
      <c r="L107" s="29"/>
      <c r="M107" s="142"/>
      <c r="T107" s="50"/>
      <c r="AT107" s="17" t="s">
        <v>140</v>
      </c>
      <c r="AU107" s="17" t="s">
        <v>79</v>
      </c>
    </row>
    <row r="108" spans="2:51" s="12" customFormat="1" ht="12">
      <c r="B108" s="147"/>
      <c r="D108" s="148" t="s">
        <v>165</v>
      </c>
      <c r="E108" s="149" t="s">
        <v>3</v>
      </c>
      <c r="F108" s="150" t="s">
        <v>815</v>
      </c>
      <c r="H108" s="151">
        <v>2</v>
      </c>
      <c r="L108" s="147"/>
      <c r="M108" s="179"/>
      <c r="N108" s="180"/>
      <c r="O108" s="180"/>
      <c r="P108" s="180"/>
      <c r="Q108" s="180"/>
      <c r="R108" s="180"/>
      <c r="S108" s="180"/>
      <c r="T108" s="181"/>
      <c r="AT108" s="149" t="s">
        <v>165</v>
      </c>
      <c r="AU108" s="149" t="s">
        <v>79</v>
      </c>
      <c r="AV108" s="12" t="s">
        <v>79</v>
      </c>
      <c r="AW108" s="12" t="s">
        <v>31</v>
      </c>
      <c r="AX108" s="12" t="s">
        <v>77</v>
      </c>
      <c r="AY108" s="149" t="s">
        <v>130</v>
      </c>
    </row>
    <row r="109" spans="2:12" s="1" customFormat="1" ht="6.9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29"/>
    </row>
  </sheetData>
  <autoFilter ref="C87:K108"/>
  <mergeCells count="11">
    <mergeCell ref="E80:H80"/>
    <mergeCell ref="E7:H7"/>
    <mergeCell ref="E9:H9"/>
    <mergeCell ref="E11:H11"/>
    <mergeCell ref="E29:H29"/>
    <mergeCell ref="E50:H50"/>
    <mergeCell ref="L2:V2"/>
    <mergeCell ref="E52:H52"/>
    <mergeCell ref="E54:H54"/>
    <mergeCell ref="E76:H76"/>
    <mergeCell ref="E78:H78"/>
  </mergeCells>
  <hyperlinks>
    <hyperlink ref="F92" r:id="rId1" display="https://podminky.urs.cz/item/CS_URS_2023_01/171201231"/>
    <hyperlink ref="F96" r:id="rId2" display="https://podminky.urs.cz/item/CS_URS_2023_01/171201221"/>
    <hyperlink ref="F101" r:id="rId3" display="https://podminky.urs.cz/item/CS_URS_2023_01/997013861"/>
    <hyperlink ref="F104" r:id="rId4" display="https://podminky.urs.cz/item/CS_URS_2023_01/997013811"/>
    <hyperlink ref="F107" r:id="rId5" display="https://podminky.urs.cz/item/CS_URS_2023_01/99722165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Mgr. Martin Chroust</cp:lastModifiedBy>
  <dcterms:created xsi:type="dcterms:W3CDTF">2023-03-14T12:47:41Z</dcterms:created>
  <dcterms:modified xsi:type="dcterms:W3CDTF">2024-03-21T06:45:38Z</dcterms:modified>
  <cp:category/>
  <cp:version/>
  <cp:contentType/>
  <cp:contentStatus/>
</cp:coreProperties>
</file>