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28" yWindow="65428" windowWidth="23256" windowHeight="12576" activeTab="2"/>
  </bookViews>
  <sheets>
    <sheet name="Rekapitulace stavby" sheetId="1" r:id="rId1"/>
    <sheet name="01a - SO 101 Přímé výdaje" sheetId="2" r:id="rId2"/>
    <sheet name="01c - SO 101 Nepřímé náklady" sheetId="4" r:id="rId3"/>
    <sheet name="05b - VRN Nepřímé náklady" sheetId="11" r:id="rId4"/>
  </sheets>
  <definedNames>
    <definedName name="_xlnm._FilterDatabase" localSheetId="1" hidden="1">'01a - SO 101 Přímé výdaje'!$C$128:$K$208</definedName>
    <definedName name="_xlnm._FilterDatabase" localSheetId="2" hidden="1">'01c - SO 101 Nepřímé náklady'!$C$121:$K$129</definedName>
    <definedName name="_xlnm._FilterDatabase" localSheetId="3" hidden="1">'05b - VRN Nepřímé náklady'!$C$122:$K$133</definedName>
    <definedName name="_xlnm.Print_Area" localSheetId="1">'01a - SO 101 Přímé výdaje'!$C$4:$J$76,'01a - SO 101 Přímé výdaje'!$C$82:$J$108,'01a - SO 101 Přímé výdaje'!$C$114:$K$208</definedName>
    <definedName name="_xlnm.Print_Area" localSheetId="2">'01c - SO 101 Nepřímé náklady'!$C$4:$J$76,'01c - SO 101 Nepřímé náklady'!$C$82:$J$101,'01c - SO 101 Nepřímé náklady'!$C$107:$K$129</definedName>
    <definedName name="_xlnm.Print_Area" localSheetId="3">'05b - VRN Nepřímé náklady'!$C$4:$J$76,'05b - VRN Nepřímé náklady'!$C$82:$J$102,'05b - VRN Nepřímé náklady'!$C$108:$K$133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'01a - SO 101 Přímé výdaje'!$128:$128</definedName>
    <definedName name="_xlnm.Print_Titles" localSheetId="2">'01c - SO 101 Nepřímé náklady'!$121:$121</definedName>
    <definedName name="_xlnm.Print_Titles" localSheetId="3">'05b - VRN Nepřímé náklady'!$122:$122</definedName>
  </definedNames>
  <calcPr calcId="181029"/>
</workbook>
</file>

<file path=xl/sharedStrings.xml><?xml version="1.0" encoding="utf-8"?>
<sst xmlns="http://schemas.openxmlformats.org/spreadsheetml/2006/main" count="1410" uniqueCount="351">
  <si>
    <t>Export Komplet</t>
  </si>
  <si>
    <t/>
  </si>
  <si>
    <t>2.0</t>
  </si>
  <si>
    <t>False</t>
  </si>
  <si>
    <t>{45ddce70-6ec6-4f71-9272-eaf75775d63e}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</si>
  <si>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</si>
  <si>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</si>
  <si>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</si>
  <si>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</si>
  <si>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</si>
  <si>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</si>
  <si>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</si>
  <si>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</si>
  <si>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</si>
  <si>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</si>
  <si>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</si>
  <si>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</si>
  <si>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Šluknov</t>
  </si>
  <si>
    <t>Datum:</t>
  </si>
  <si>
    <t>24. 11. 2022</t>
  </si>
  <si>
    <t>Zadavatel:</t>
  </si>
  <si>
    <t>IČ:</t>
  </si>
  <si>
    <t>Město Šluknov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</si>
  <si>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</si>
  <si>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</si>
  <si>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</si>
  <si>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</si>
  <si>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</si>
  <si>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</si>
  <si>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</si>
  <si>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</si>
  <si>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</si>
  <si>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</si>
  <si>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</si>
  <si>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</si>
  <si>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</si>
  <si>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</si>
  <si>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</si>
  <si>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</si>
  <si>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</si>
  <si>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</si>
  <si>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</si>
  <si>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</si>
  <si>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</si>
  <si>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</si>
  <si>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</si>
  <si>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</si>
  <si>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</si>
  <si>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</si>
  <si>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</si>
  <si>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</si>
  <si>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</si>
  <si>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</si>
  <si>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</si>
  <si>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</si>
  <si>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</si>
  <si>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</si>
  <si>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</si>
  <si>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</si>
  <si>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</si>
  <si>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</si>
  <si>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</si>
  <si>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</si>
  <si>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</si>
  <si>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</si>
  <si>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</si>
  <si>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</si>
  <si>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</si>
  <si>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</si>
  <si>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</si>
  <si>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</si>
  <si>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</si>
  <si>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</si>
  <si>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</si>
  <si>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</si>
  <si>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</si>
  <si>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</si>
  <si>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{ab9585c9-1539-4926-ad80-54d35397e9d9}</t>
  </si>
  <si>
    <t>2</t>
  </si>
  <si>
    <t>/</t>
  </si>
  <si>
    <t>01a</t>
  </si>
  <si>
    <t>SO 101 Přímé výdaje</t>
  </si>
  <si>
    <t>Soupis</t>
  </si>
  <si>
    <t>{a62046d3-7b9a-4447-bd02-1a53ed3b8aef}</t>
  </si>
  <si>
    <t>01c</t>
  </si>
  <si>
    <t>SO 101 Nepřímé náklady</t>
  </si>
  <si>
    <t>{c71ef080-b121-4f5a-a057-6b8eb5cf1261}</t>
  </si>
  <si>
    <t>05</t>
  </si>
  <si>
    <t>Vedlejší rozpočtové náklady</t>
  </si>
  <si>
    <t>{5bdaa978-4bc1-413f-8c84-d103f7d1fdcb}</t>
  </si>
  <si>
    <t>05b</t>
  </si>
  <si>
    <t>VRN Nepřímé náklady</t>
  </si>
  <si>
    <t>{93c49031-2580-4410-9cd3-8e2929b8b56e}</t>
  </si>
  <si>
    <t>předláždění</t>
  </si>
  <si>
    <t>rozebrání a opětovné položení stávající dlažby</t>
  </si>
  <si>
    <t>m2</t>
  </si>
  <si>
    <t>59,7</t>
  </si>
  <si>
    <t>oprava</t>
  </si>
  <si>
    <t>vybourání a plná skladba komunikace</t>
  </si>
  <si>
    <t>264,5</t>
  </si>
  <si>
    <t>KRYCÍ LIST SOUPISU PRACÍ</t>
  </si>
  <si>
    <t>drén</t>
  </si>
  <si>
    <t>drenáž flex.PVC</t>
  </si>
  <si>
    <t>m</t>
  </si>
  <si>
    <t>213,3</t>
  </si>
  <si>
    <t>zeleň</t>
  </si>
  <si>
    <t>celková plocha zeleně z příčných řezů z tabulky kubatru</t>
  </si>
  <si>
    <t>32,4</t>
  </si>
  <si>
    <t>ornice</t>
  </si>
  <si>
    <t>ornice tl.20cm</t>
  </si>
  <si>
    <t>m3</t>
  </si>
  <si>
    <t>6,48</t>
  </si>
  <si>
    <t>mozaika</t>
  </si>
  <si>
    <t>mozaiková dlažba</t>
  </si>
  <si>
    <t>469,7</t>
  </si>
  <si>
    <t>Objekt:</t>
  </si>
  <si>
    <t>chodníky</t>
  </si>
  <si>
    <t>signální,varovné pásy s lemováním hladkou plochou</t>
  </si>
  <si>
    <t>45,6</t>
  </si>
  <si>
    <t>01 - SO 101 Úsek v km ZÚ - 0,63203</t>
  </si>
  <si>
    <t>ZD_chodníky</t>
  </si>
  <si>
    <t>chodníky za zámkové dlažby</t>
  </si>
  <si>
    <t>225,04</t>
  </si>
  <si>
    <t>Soupis:</t>
  </si>
  <si>
    <t>signální_umělá</t>
  </si>
  <si>
    <t>slepecká dlažba</t>
  </si>
  <si>
    <t>26,7</t>
  </si>
  <si>
    <t>01a - SO 101 Přímé výdaje</t>
  </si>
  <si>
    <t>desky_š25cm</t>
  </si>
  <si>
    <t>řezané žulové desky tryskaný povrch - hladká plocha š.25cm</t>
  </si>
  <si>
    <t>18,9</t>
  </si>
  <si>
    <t>ZD_šedá</t>
  </si>
  <si>
    <t>zámková dlažba přírodní</t>
  </si>
  <si>
    <t>209,44</t>
  </si>
  <si>
    <t>ZD_slepecká</t>
  </si>
  <si>
    <t>zámková dlažba barevná pro nevidomé</t>
  </si>
  <si>
    <t>15,6</t>
  </si>
  <si>
    <t>27275850</t>
  </si>
  <si>
    <t>VPH s.r.o.</t>
  </si>
  <si>
    <t>CZ27275850</t>
  </si>
  <si>
    <t>ing.Žílová Helena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</si>
  <si>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</si>
  <si>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</si>
  <si>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</si>
  <si>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</si>
  <si>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</si>
  <si>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</si>
  <si>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</si>
  <si>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</si>
  <si>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</si>
  <si>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</si>
  <si>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</si>
  <si>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</si>
  <si>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</si>
  <si>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</si>
  <si>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</si>
  <si>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</si>
  <si>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</si>
  <si>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</si>
  <si>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</si>
  <si>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</si>
  <si>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</si>
  <si>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</si>
  <si>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</si>
  <si>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</si>
  <si>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</si>
  <si>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</si>
  <si>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</si>
  <si>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</si>
  <si>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</si>
  <si>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</si>
  <si>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</si>
  <si>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</si>
  <si>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CS ÚRS 2022 02</t>
  </si>
  <si>
    <t>4</t>
  </si>
  <si>
    <t>PP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</si>
  <si>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</si>
  <si>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</si>
  <si>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88773336</t>
  </si>
  <si>
    <t>3</t>
  </si>
  <si>
    <t>VV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</si>
  <si>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</si>
  <si>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</si>
  <si>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-323753142</t>
  </si>
  <si>
    <t>5</t>
  </si>
  <si>
    <t>8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</si>
  <si>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</si>
  <si>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</si>
  <si>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-759874997</t>
  </si>
  <si>
    <t>9</t>
  </si>
  <si>
    <t>113201112</t>
  </si>
  <si>
    <t>Vytrhání obrub s vybouráním lože, s přemístěním hmot na skládku na vzdálenost do 3 m nebo s naložením na dopravní prostředek silničních ležatých</t>
  </si>
  <si>
    <t>1072058519</t>
  </si>
  <si>
    <t>Vytrhání obrub  s vybouráním lože, s přemístěním hmot na skládku na vzdálenost do 3 m nebo s naložením na dopravní prostředek silničních ležatých</t>
  </si>
  <si>
    <t>M</t>
  </si>
  <si>
    <t>t</t>
  </si>
  <si>
    <t>138023725</t>
  </si>
  <si>
    <t>16</t>
  </si>
  <si>
    <t>171151103</t>
  </si>
  <si>
    <t>Uložení sypanin do násypů strojně s rozprostřením sypaniny ve vrstvách a s hrubým urovnáním zhutněných z hornin soudržných jakékoliv třídy těžitelnosti</t>
  </si>
  <si>
    <t>-105800255</t>
  </si>
  <si>
    <t>181351103</t>
  </si>
  <si>
    <t>Rozprostření a urovnání ornice v rovině nebo ve svahu sklonu do 1:5 strojně při souvislé ploše přes 100 do 500 m2, tl. vrstvy do 200 mm</t>
  </si>
  <si>
    <t>160189980</t>
  </si>
  <si>
    <t>181411131</t>
  </si>
  <si>
    <t>Založení trávníku na půdě předem připravené plochy do 1000 m2 výsevem včetně utažení parkového v rovině nebo na svahu do 1:5</t>
  </si>
  <si>
    <t>839630780</t>
  </si>
  <si>
    <t>00572410</t>
  </si>
  <si>
    <t>osivo směs travní parková</t>
  </si>
  <si>
    <t>kg</t>
  </si>
  <si>
    <t>148957835</t>
  </si>
  <si>
    <t>181951112</t>
  </si>
  <si>
    <t>Úprava pláně vyrovnáním výškových rozdílů strojně v hornině třídy těžitelnosti I, skupiny 1 až 3 se zhutněním</t>
  </si>
  <si>
    <t>-100829744</t>
  </si>
  <si>
    <t>kus</t>
  </si>
  <si>
    <t>32</t>
  </si>
  <si>
    <t>Vodorovné konstrukce</t>
  </si>
  <si>
    <t>451577777</t>
  </si>
  <si>
    <t>Podklad nebo lože pod dlažbu (přídlažbu) v ploše vodorovné nebo ve sklonu do 1:5, tloušťky od 30 do 100 mm z kameniva těženého</t>
  </si>
  <si>
    <t>-952663519</t>
  </si>
  <si>
    <t>Podklad nebo lože pod dlažbu (přídlažbu)  v ploše vodorovné nebo ve sklonu do 1:5, tloušťky od 30 do 100 mm z kameniva těženého</t>
  </si>
  <si>
    <t>Komunikace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</si>
  <si>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</si>
  <si>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</si>
  <si>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1532270602</t>
  </si>
  <si>
    <t>Kladení dlažby z kostek  s provedením lože do tl. 50 mm, s vyplněním spár, s dvojím beraněním a se smetením přebytečného materiálu na krajnici drobných z kamene, do lože z kameniva těženého</t>
  </si>
  <si>
    <t>RM150000</t>
  </si>
  <si>
    <t xml:space="preserve">řezané žulové desky  25x25x8cm strany řezané, tryskaný povrch </t>
  </si>
  <si>
    <t>-832286326</t>
  </si>
  <si>
    <t>řezané žulové desky  25x25x8cm strany řezané, tryskaný povrch</t>
  </si>
  <si>
    <t>P</t>
  </si>
  <si>
    <t>RM180000</t>
  </si>
  <si>
    <t>umělý kámen - signální.varovné pásy - nekontrastní</t>
  </si>
  <si>
    <t>267329221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</si>
  <si>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</si>
  <si>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</si>
  <si>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-1995070510</t>
  </si>
  <si>
    <t>Kladení dlažby z mozaiky komunikací pro pěší  s vyplněním spár, s dvojím beraněním a se smetením přebytečného materiálu na vzdálenost do 3 m jednobarevné, s ložem tl. do 40 mm z kameniva</t>
  </si>
  <si>
    <t>58381007</t>
  </si>
  <si>
    <t>190201862</t>
  </si>
  <si>
    <t>596211214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</si>
  <si>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Pří</t>
  </si>
  <si>
    <t>-1853359336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</si>
  <si>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Příplatek k cenám za dlažbu z prvků dvou barev</t>
  </si>
  <si>
    <t>Ostatní konstrukce a práce, bourání</t>
  </si>
  <si>
    <t>914511111</t>
  </si>
  <si>
    <t>Montáž sloupku dopravních značek délky do 3,5 m do betonového základu</t>
  </si>
  <si>
    <t>-205380732</t>
  </si>
  <si>
    <t>Montáž sloupku dopravních značek  délky do 3,5 m do betonového základu</t>
  </si>
  <si>
    <t>916241113</t>
  </si>
  <si>
    <t>Osazení obrubníku kamenného se zřízením lože, s vyplněním a zatřením spár cementovou maltou ležatého s boční opěrou z betonu prostého, do lože z betonu prostého</t>
  </si>
  <si>
    <t>393939463</t>
  </si>
  <si>
    <t>58380007</t>
  </si>
  <si>
    <t>obrubník kamenný žulový přímý 1000x150x250mm</t>
  </si>
  <si>
    <t>1235476164</t>
  </si>
  <si>
    <t>916241213</t>
  </si>
  <si>
    <t>Osazení obrubníku kamenného se zřízením lože, s vyplněním a zatřením spár cementovou maltou stojatého s boční opěrou z betonu prostého, do lože z betonu prostého</t>
  </si>
  <si>
    <t>2127636028</t>
  </si>
  <si>
    <t>58380220.1</t>
  </si>
  <si>
    <t>krajník kamenný žulový řezaný 5x20x30-60 cm</t>
  </si>
  <si>
    <t>464981236</t>
  </si>
  <si>
    <t>919731123</t>
  </si>
  <si>
    <t>Zarovnání styčné plochy podkladu nebo krytu podél vybourané části komunikace nebo zpevněné plochy živičné tl. přes 100 do 200 mm</t>
  </si>
  <si>
    <t>-541815123</t>
  </si>
  <si>
    <t>Zarovnání styčné plochy podkladu nebo krytu podél vybourané části komunikace nebo zpevněné plochy  živičné tl. přes 100 do 200 mm</t>
  </si>
  <si>
    <t>919735113</t>
  </si>
  <si>
    <t>Řezání stávajícího živičného krytu nebo podkladu hloubky přes 100 do 150 mm</t>
  </si>
  <si>
    <t>-253703995</t>
  </si>
  <si>
    <t>Řezání stávajícího živičného krytu nebo podkladu  hloubky přes 100 do 150 mm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</si>
  <si>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</si>
  <si>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</si>
  <si>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1827069902</t>
  </si>
  <si>
    <t>Odstranění dopravních nebo orientačních značek se sloupkem  s uložením hmot na vzdálenost do 20 m nebo s naložením na dopravní prostředek, se zásypem jam a jeho zhutněním s betonovou patkou</t>
  </si>
  <si>
    <t>997</t>
  </si>
  <si>
    <t>Přesun sutě</t>
  </si>
  <si>
    <t>-832450913</t>
  </si>
  <si>
    <t>Vodorovná doprava suti  bez naložení, ale se složením a s hrubým urovnáním ze sypkých materiálů, na vzdálenost do 1 km</t>
  </si>
  <si>
    <t>34599274</t>
  </si>
  <si>
    <t>Vodorovná doprava suti  bez naložení, ale se složením a s hrubým urovnáním z kusových materiálů, na vzdálenost do 1 km</t>
  </si>
  <si>
    <t>998</t>
  </si>
  <si>
    <t>Přesun hmot</t>
  </si>
  <si>
    <t>998223011</t>
  </si>
  <si>
    <t>Přesun hmot pro pozemní komunikace s krytem dlážděným dopravní vzdálenost do 200 m jakékoliv délky objektu</t>
  </si>
  <si>
    <t>-341281849</t>
  </si>
  <si>
    <t>Přesun hmot pro pozemní komunikace s krytem dlážděným  dopravní vzdálenost do 200 m jakékoliv délky objektu</t>
  </si>
  <si>
    <t>PSV</t>
  </si>
  <si>
    <t>Práce a dodávky PSV</t>
  </si>
  <si>
    <t>711</t>
  </si>
  <si>
    <t>Izolace proti vodě, vlhkosti a plynům</t>
  </si>
  <si>
    <t>711161273</t>
  </si>
  <si>
    <t>Provedení izolace proti zemní vlhkosti nopovou fólií na ploše svislé S z nopové fólie</t>
  </si>
  <si>
    <t>1754806939</t>
  </si>
  <si>
    <t>28323005</t>
  </si>
  <si>
    <t>fólie profilovaná (nopová) drenážní HDPE s výškou nopů 8mm</t>
  </si>
  <si>
    <t>282376143</t>
  </si>
  <si>
    <t>711161384</t>
  </si>
  <si>
    <t>Izolace proti zemní vlhkosti a beztlakové vodě nopovými fóliemi ostatní ukončení izolace provětrávací lištou</t>
  </si>
  <si>
    <t>2089509669</t>
  </si>
  <si>
    <t>998711101</t>
  </si>
  <si>
    <t>Přesun hmot pro izolace proti vodě, vlhkosti a plynům stanovený z hmotnosti přesunovaného materiálu vodorovná dopravní vzdálenost do 50 m v objektech výšky do 6 m</t>
  </si>
  <si>
    <t>-527760126</t>
  </si>
  <si>
    <t>Přesun hmot pro izolace proti vodě, vlhkosti a plynům  stanovený z hmotnosti přesunovaného materiálu vodorovná dopravní vzdálenost do 50 m v objektech výšky do 6 m</t>
  </si>
  <si>
    <t>01c - SO 101 Nepřímé náklady</t>
  </si>
  <si>
    <t>997221861</t>
  </si>
  <si>
    <t>Poplatek za uložení stavebního odpadu na recyklační skládce (skládkovné) z prostého betonu pod kódem 17 01 01</t>
  </si>
  <si>
    <t>-1915098528</t>
  </si>
  <si>
    <t>Poplatek za uložení stavebního odpadu na recyklační skládce (skládkovné) z prostého betonu zatříděného do Katalogu odpadů pod kódem 17 01 01</t>
  </si>
  <si>
    <t>997221873</t>
  </si>
  <si>
    <t>Poplatek za uložení stavebního odpadu na recyklační skládce (skládkovné) zeminy a kamení zatříděného do Katalogu odpadů pod kódem 17 05 04</t>
  </si>
  <si>
    <t>-549836892</t>
  </si>
  <si>
    <t>05 - Vedlejší rozpočtové náklady</t>
  </si>
  <si>
    <t>VRN - Vedlejší rozpočtové náklady</t>
  </si>
  <si>
    <t>VRN</t>
  </si>
  <si>
    <t>Kč</t>
  </si>
  <si>
    <t>1024</t>
  </si>
  <si>
    <t>05b - VRN Nepřímé náklady</t>
  </si>
  <si>
    <t xml:space="preserve">    VRN3 - Zařízení staveniště</t>
  </si>
  <si>
    <t xml:space="preserve">    VRN7 - Provozní vlivy</t>
  </si>
  <si>
    <t>VRN3</t>
  </si>
  <si>
    <t>Zařízení staveniště</t>
  </si>
  <si>
    <t>030001000</t>
  </si>
  <si>
    <t>-1763814265</t>
  </si>
  <si>
    <t>034303000</t>
  </si>
  <si>
    <t>Dopravní značení na staveništi</t>
  </si>
  <si>
    <t>358309173</t>
  </si>
  <si>
    <t>Poznámka k položce:
Zajištění povolení zvláštního užívání pro realizaci stavby vč. osazení a údržby přechodného dopravního značení po celou dobu výstavby</t>
  </si>
  <si>
    <t>VRN7</t>
  </si>
  <si>
    <t>Provozní vlivy</t>
  </si>
  <si>
    <t>071002000</t>
  </si>
  <si>
    <t>Provoz investora, třetích osob</t>
  </si>
  <si>
    <t>-1837839124</t>
  </si>
  <si>
    <t>Oprava chodníku v ul. TGM ve Šluknově</t>
  </si>
  <si>
    <t>kostka dlažební žula drobná 8/10 syenit</t>
  </si>
  <si>
    <t>2"vybourání a zpětné osazení stávajících značek</t>
  </si>
  <si>
    <t>18*0,78</t>
  </si>
  <si>
    <t>Vodorovná doprava suti bez naložení, ale se složením a s hrubým urovnáním ze sypkých materiálů do koncového zařízení či skládku zhotovitele k dalšímu využití</t>
  </si>
  <si>
    <t>997221551R</t>
  </si>
  <si>
    <t>997221561R</t>
  </si>
  <si>
    <t>Vodorovná doprava suti bez naložení, ale se složením a s hrubým urovnáním z kusových materiálů koncového zařízení či skládku zhotovitele k dalšímu využití</t>
  </si>
  <si>
    <t>obrubník kamenný žulový obloukový R 3,0 150x250 mm</t>
  </si>
  <si>
    <t>58380017</t>
  </si>
  <si>
    <t>SO 101 Chodník</t>
  </si>
  <si>
    <t>kostka dlažební žula mozaika 6/4 syenit</t>
  </si>
  <si>
    <t>58381008</t>
  </si>
  <si>
    <t>Chodník TGM</t>
  </si>
  <si>
    <t>demontáž a zpětná montáž stávajících značek</t>
  </si>
  <si>
    <t>obrubníky + dlažba</t>
  </si>
  <si>
    <t>desky a hmatová dlažba</t>
  </si>
  <si>
    <t>10364101R</t>
  </si>
  <si>
    <t>zemina pro terénní úpravy -  ornice s dopravou na stavbu</t>
  </si>
  <si>
    <t>zemina pro terénní úpravy -  ornice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</si>
</sst>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19" fillId="4" borderId="22" xfId="0" applyNumberFormat="1" applyFont="1" applyFill="1" applyBorder="1" applyAlignment="1" applyProtection="1">
      <alignment vertical="center"/>
      <protection locked="0"/>
    </xf>
    <xf numFmtId="4" fontId="35" fillId="4" borderId="22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19" fillId="3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 topLeftCell="A19">
      <selection activeCell="AK36" sqref="AK3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" customHeight="1">
      <c r="AR2" s="186" t="s">
        <v>5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4" t="s">
        <v>6</v>
      </c>
      <c r="BT2" s="14" t="s">
        <v>7</v>
      </c>
    </row>
    <row r="3" spans="2:72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ht="12" customHeight="1">
      <c r="B5" s="17"/>
      <c r="D5" s="20" t="s">
        <v>12</v>
      </c>
      <c r="K5" s="198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R5" s="17"/>
      <c r="BS5" s="14" t="s">
        <v>6</v>
      </c>
    </row>
    <row r="6" spans="2:71" ht="36.9" customHeight="1">
      <c r="B6" s="17"/>
      <c r="D6" s="22" t="s">
        <v>13</v>
      </c>
      <c r="K6" s="201" t="s">
        <v>331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R6" s="17"/>
      <c r="BS6" s="14" t="s">
        <v>6</v>
      </c>
    </row>
    <row r="7" spans="2:7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2:7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2:71" ht="14.4" customHeight="1">
      <c r="B9" s="17"/>
      <c r="AR9" s="17"/>
      <c r="BS9" s="14" t="s">
        <v>6</v>
      </c>
    </row>
    <row r="10" spans="2:7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2:71" ht="18.45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2:71" ht="6.9" customHeight="1">
      <c r="B12" s="17"/>
      <c r="AR12" s="17"/>
      <c r="BS12" s="14" t="s">
        <v>6</v>
      </c>
    </row>
    <row r="13" spans="2:7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2:71" ht="13.2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2:71" ht="6.9" customHeight="1">
      <c r="B15" s="17"/>
      <c r="AR15" s="17"/>
      <c r="BS15" s="14" t="s">
        <v>3</v>
      </c>
    </row>
    <row r="16" spans="2:7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2:71" ht="18.45" customHeight="1">
      <c r="B17" s="17"/>
      <c r="E17" s="21" t="s">
        <v>25</v>
      </c>
      <c r="AK17" s="23" t="s">
        <v>23</v>
      </c>
      <c r="AN17" s="21" t="s">
        <v>1</v>
      </c>
      <c r="AR17" s="17"/>
      <c r="BS17" s="14" t="s">
        <v>27</v>
      </c>
    </row>
    <row r="18" spans="2:71" ht="6.9" customHeight="1">
      <c r="B18" s="17"/>
      <c r="AR18" s="17"/>
      <c r="BS18" s="14" t="s">
        <v>6</v>
      </c>
    </row>
    <row r="19" spans="2:71" ht="12" customHeight="1">
      <c r="B19" s="17"/>
      <c r="D19" s="23" t="s">
        <v>28</v>
      </c>
      <c r="AK19" s="23" t="s">
        <v>21</v>
      </c>
      <c r="AN19" s="21" t="s">
        <v>1</v>
      </c>
      <c r="AR19" s="17"/>
      <c r="BS19" s="14" t="s">
        <v>6</v>
      </c>
    </row>
    <row r="20" spans="2:71" ht="18.45" customHeight="1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27</v>
      </c>
    </row>
    <row r="21" spans="2:44" ht="6.9" customHeight="1">
      <c r="B21" s="17"/>
      <c r="AR21" s="17"/>
    </row>
    <row r="22" spans="2:44" ht="12" customHeight="1">
      <c r="B22" s="17"/>
      <c r="D22" s="23" t="s">
        <v>29</v>
      </c>
      <c r="AR22" s="17"/>
    </row>
    <row r="23" spans="2:44" ht="16.5" customHeight="1">
      <c r="B23" s="17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7"/>
    </row>
    <row r="24" spans="2:44" ht="6.9" customHeight="1">
      <c r="B24" s="17"/>
      <c r="AR24" s="17"/>
    </row>
    <row r="25" spans="2:44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25.95" customHeight="1">
      <c r="B26" s="26"/>
      <c r="D26" s="27" t="s">
        <v>30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79">
        <f>ROUND(AG94,2)</f>
        <v>0</v>
      </c>
      <c r="AL26" s="180"/>
      <c r="AM26" s="180"/>
      <c r="AN26" s="180"/>
      <c r="AO26" s="180"/>
      <c r="AR26" s="26"/>
    </row>
    <row r="27" spans="2:44" s="1" customFormat="1" ht="6.9" customHeight="1">
      <c r="B27" s="26"/>
      <c r="AR27" s="26"/>
    </row>
    <row r="28" spans="2:44" s="1" customFormat="1" ht="13.2">
      <c r="B28" s="26"/>
      <c r="L28" s="181" t="s">
        <v>31</v>
      </c>
      <c r="M28" s="181"/>
      <c r="N28" s="181"/>
      <c r="O28" s="181"/>
      <c r="P28" s="181"/>
      <c r="W28" s="181" t="s">
        <v>32</v>
      </c>
      <c r="X28" s="181"/>
      <c r="Y28" s="181"/>
      <c r="Z28" s="181"/>
      <c r="AA28" s="181"/>
      <c r="AB28" s="181"/>
      <c r="AC28" s="181"/>
      <c r="AD28" s="181"/>
      <c r="AE28" s="181"/>
      <c r="AK28" s="181" t="s">
        <v>33</v>
      </c>
      <c r="AL28" s="181"/>
      <c r="AM28" s="181"/>
      <c r="AN28" s="181"/>
      <c r="AO28" s="181"/>
      <c r="AR28" s="26"/>
    </row>
    <row r="29" spans="2:44" s="2" customFormat="1" ht="14.4" customHeight="1">
      <c r="B29" s="30"/>
      <c r="D29" s="23" t="s">
        <v>34</v>
      </c>
      <c r="F29" s="23" t="s">
        <v>35</v>
      </c>
      <c r="L29" s="178">
        <v>0.21</v>
      </c>
      <c r="M29" s="168"/>
      <c r="N29" s="168"/>
      <c r="O29" s="168"/>
      <c r="P29" s="168"/>
      <c r="W29" s="167">
        <f>AK26*0.21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AK26+W29</f>
        <v>0</v>
      </c>
      <c r="AL29" s="168"/>
      <c r="AM29" s="168"/>
      <c r="AN29" s="168"/>
      <c r="AO29" s="168"/>
      <c r="AR29" s="30"/>
    </row>
    <row r="30" spans="2:44" s="2" customFormat="1" ht="14.4" customHeight="1">
      <c r="B30" s="30"/>
      <c r="F30" s="23" t="s">
        <v>36</v>
      </c>
      <c r="L30" s="178">
        <v>0.15</v>
      </c>
      <c r="M30" s="168"/>
      <c r="N30" s="168"/>
      <c r="O30" s="168"/>
      <c r="P30" s="168"/>
      <c r="W30" s="167">
        <f>0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0</f>
        <v>0</v>
      </c>
      <c r="AL30" s="168"/>
      <c r="AM30" s="168"/>
      <c r="AN30" s="168"/>
      <c r="AO30" s="168"/>
      <c r="AR30" s="30"/>
    </row>
    <row r="31" spans="2:44" s="2" customFormat="1" ht="14.4" customHeight="1" hidden="1">
      <c r="B31" s="30"/>
      <c r="F31" s="23" t="s">
        <v>37</v>
      </c>
      <c r="L31" s="178">
        <v>0.21</v>
      </c>
      <c r="M31" s="168"/>
      <c r="N31" s="168"/>
      <c r="O31" s="168"/>
      <c r="P31" s="168"/>
      <c r="W31" s="167" t="e">
        <f>ROUND(BB94,2)</f>
        <v>#REF!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0"/>
    </row>
    <row r="32" spans="2:44" s="2" customFormat="1" ht="14.4" customHeight="1" hidden="1">
      <c r="B32" s="30"/>
      <c r="F32" s="23" t="s">
        <v>38</v>
      </c>
      <c r="L32" s="178">
        <v>0.15</v>
      </c>
      <c r="M32" s="168"/>
      <c r="N32" s="168"/>
      <c r="O32" s="168"/>
      <c r="P32" s="168"/>
      <c r="W32" s="167" t="e">
        <f>ROUND(BC94,2)</f>
        <v>#REF!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0"/>
    </row>
    <row r="33" spans="2:44" s="2" customFormat="1" ht="14.4" customHeight="1" hidden="1">
      <c r="B33" s="30"/>
      <c r="F33" s="23" t="s">
        <v>39</v>
      </c>
      <c r="L33" s="178">
        <v>0</v>
      </c>
      <c r="M33" s="168"/>
      <c r="N33" s="168"/>
      <c r="O33" s="168"/>
      <c r="P33" s="168"/>
      <c r="W33" s="167" t="e">
        <f>ROUND(BD94,2)</f>
        <v>#REF!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0"/>
    </row>
    <row r="34" spans="2:44" s="1" customFormat="1" ht="6.9" customHeight="1">
      <c r="B34" s="26"/>
      <c r="AR34" s="26"/>
    </row>
    <row r="35" spans="2:44" s="1" customFormat="1" ht="25.95" customHeight="1">
      <c r="B35" s="26"/>
      <c r="C35" s="31"/>
      <c r="D35" s="32" t="s">
        <v>40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41</v>
      </c>
      <c r="U35" s="33"/>
      <c r="V35" s="33"/>
      <c r="W35" s="33"/>
      <c r="X35" s="172" t="s">
        <v>42</v>
      </c>
      <c r="Y35" s="170"/>
      <c r="Z35" s="170"/>
      <c r="AA35" s="170"/>
      <c r="AB35" s="170"/>
      <c r="AC35" s="33"/>
      <c r="AD35" s="33"/>
      <c r="AE35" s="33"/>
      <c r="AF35" s="33"/>
      <c r="AG35" s="33"/>
      <c r="AH35" s="33"/>
      <c r="AI35" s="33"/>
      <c r="AJ35" s="33"/>
      <c r="AK35" s="169">
        <f>AK29</f>
        <v>0</v>
      </c>
      <c r="AL35" s="170"/>
      <c r="AM35" s="170"/>
      <c r="AN35" s="170"/>
      <c r="AO35" s="171"/>
      <c r="AP35" s="31"/>
      <c r="AQ35" s="31"/>
      <c r="AR35" s="26"/>
    </row>
    <row r="36" spans="2:44" s="1" customFormat="1" ht="6.9" customHeight="1">
      <c r="B36" s="26"/>
      <c r="AR36" s="26"/>
    </row>
    <row r="37" spans="2:44" s="1" customFormat="1" ht="14.4" customHeight="1">
      <c r="B37" s="26"/>
      <c r="AR37" s="26"/>
    </row>
    <row r="38" spans="2:44" ht="14.4" customHeight="1">
      <c r="B38" s="17"/>
      <c r="AR38" s="17"/>
    </row>
    <row r="39" spans="2:44" ht="14.4" customHeight="1">
      <c r="B39" s="17"/>
      <c r="AR39" s="17"/>
    </row>
    <row r="40" spans="2:44" ht="14.4" customHeight="1">
      <c r="B40" s="17"/>
      <c r="AR40" s="17"/>
    </row>
    <row r="41" spans="2:44" ht="14.4" customHeight="1">
      <c r="B41" s="17"/>
      <c r="AR41" s="17"/>
    </row>
    <row r="42" spans="2:44" ht="14.4" customHeight="1">
      <c r="B42" s="17"/>
      <c r="AR42" s="17"/>
    </row>
    <row r="43" spans="2:44" ht="14.4" customHeight="1">
      <c r="B43" s="17"/>
      <c r="AR43" s="17"/>
    </row>
    <row r="44" spans="2:44" ht="14.4" customHeight="1">
      <c r="B44" s="17"/>
      <c r="AR44" s="17"/>
    </row>
    <row r="45" spans="2:44" ht="14.4" customHeight="1">
      <c r="B45" s="17"/>
      <c r="AR45" s="17"/>
    </row>
    <row r="46" spans="2:44" ht="14.4" customHeight="1">
      <c r="B46" s="17"/>
      <c r="AR46" s="17"/>
    </row>
    <row r="47" spans="2:44" ht="14.4" customHeight="1">
      <c r="B47" s="17"/>
      <c r="AR47" s="17"/>
    </row>
    <row r="48" spans="2:44" ht="14.4" customHeight="1">
      <c r="B48" s="17"/>
      <c r="AR48" s="17"/>
    </row>
    <row r="49" spans="2:44" s="1" customFormat="1" ht="14.4" customHeight="1">
      <c r="B49" s="26"/>
      <c r="D49" s="35" t="s">
        <v>43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44</v>
      </c>
      <c r="AI49" s="36"/>
      <c r="AJ49" s="36"/>
      <c r="AK49" s="36"/>
      <c r="AL49" s="36"/>
      <c r="AM49" s="36"/>
      <c r="AN49" s="36"/>
      <c r="AO49" s="36"/>
      <c r="AR49" s="2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3.2">
      <c r="B60" s="26"/>
      <c r="D60" s="37" t="s">
        <v>45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46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45</v>
      </c>
      <c r="AI60" s="28"/>
      <c r="AJ60" s="28"/>
      <c r="AK60" s="28"/>
      <c r="AL60" s="28"/>
      <c r="AM60" s="37" t="s">
        <v>46</v>
      </c>
      <c r="AN60" s="28"/>
      <c r="AO60" s="28"/>
      <c r="AR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3.2">
      <c r="B64" s="26"/>
      <c r="D64" s="35" t="s">
        <v>47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48</v>
      </c>
      <c r="AI64" s="36"/>
      <c r="AJ64" s="36"/>
      <c r="AK64" s="36"/>
      <c r="AL64" s="36"/>
      <c r="AM64" s="36"/>
      <c r="AN64" s="36"/>
      <c r="AO64" s="36"/>
      <c r="AR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3.2">
      <c r="B75" s="26"/>
      <c r="D75" s="37" t="s">
        <v>45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46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45</v>
      </c>
      <c r="AI75" s="28"/>
      <c r="AJ75" s="28"/>
      <c r="AK75" s="28"/>
      <c r="AL75" s="28"/>
      <c r="AM75" s="37" t="s">
        <v>46</v>
      </c>
      <c r="AN75" s="28"/>
      <c r="AO75" s="28"/>
      <c r="AR75" s="26"/>
    </row>
    <row r="76" spans="2:44" s="1" customFormat="1" ht="12">
      <c r="B76" s="26"/>
      <c r="AR76" s="26"/>
    </row>
    <row r="77" spans="2:44" s="1" customFormat="1" ht="6.9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2:44" s="1" customFormat="1" ht="6.9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2:44" s="1" customFormat="1" ht="24.9" customHeight="1">
      <c r="B82" s="26"/>
      <c r="C82" s="18" t="s">
        <v>49</v>
      </c>
      <c r="AR82" s="26"/>
    </row>
    <row r="83" spans="2:44" s="1" customFormat="1" ht="6.9" customHeight="1">
      <c r="B83" s="26"/>
      <c r="AR83" s="26"/>
    </row>
    <row r="84" spans="2:44" s="3" customFormat="1" ht="12" customHeight="1">
      <c r="B84" s="42"/>
      <c r="C84" s="23" t="s">
        <v>12</v>
      </c>
      <c r="L84" s="3">
        <f>K5</f>
        <v>0</v>
      </c>
      <c r="AR84" s="42"/>
    </row>
    <row r="85" spans="2:44" s="4" customFormat="1" ht="36.9" customHeight="1">
      <c r="B85" s="43"/>
      <c r="C85" s="44" t="s">
        <v>13</v>
      </c>
      <c r="L85" s="173" t="str">
        <f>K6</f>
        <v>Oprava chodníku v ul. TGM ve Šluknově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R85" s="43"/>
    </row>
    <row r="86" spans="2:44" s="1" customFormat="1" ht="6.9" customHeight="1">
      <c r="B86" s="26"/>
      <c r="AR86" s="26"/>
    </row>
    <row r="87" spans="2:44" s="1" customFormat="1" ht="12" customHeight="1">
      <c r="B87" s="26"/>
      <c r="C87" s="23" t="s">
        <v>16</v>
      </c>
      <c r="L87" s="45" t="str">
        <f>IF(K8="","",K8)</f>
        <v>Šluknov</v>
      </c>
      <c r="AI87" s="23" t="s">
        <v>18</v>
      </c>
      <c r="AM87" s="191" t="str">
        <f>IF(AN8="","",AN8)</f>
        <v>24. 11. 2022</v>
      </c>
      <c r="AN87" s="191"/>
      <c r="AR87" s="26"/>
    </row>
    <row r="88" spans="2:44" s="1" customFormat="1" ht="6.9" customHeight="1">
      <c r="B88" s="26"/>
      <c r="AR88" s="26"/>
    </row>
    <row r="89" spans="2:56" s="1" customFormat="1" ht="15.15" customHeight="1">
      <c r="B89" s="26"/>
      <c r="C89" s="23" t="s">
        <v>20</v>
      </c>
      <c r="L89" s="3" t="str">
        <f>IF(E11="","",E11)</f>
        <v>Město Šluknov</v>
      </c>
      <c r="AI89" s="23" t="s">
        <v>26</v>
      </c>
      <c r="AM89" s="192" t="str">
        <f>IF(E17="","",E17)</f>
        <v xml:space="preserve"> </v>
      </c>
      <c r="AN89" s="193"/>
      <c r="AO89" s="193"/>
      <c r="AP89" s="193"/>
      <c r="AR89" s="26"/>
      <c r="AS89" s="194" t="s">
        <v>50</v>
      </c>
      <c r="AT89" s="195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2:56" s="1" customFormat="1" ht="15.15" customHeight="1">
      <c r="B90" s="26"/>
      <c r="C90" s="23" t="s">
        <v>24</v>
      </c>
      <c r="L90" s="3" t="str">
        <f>IF(E14="","",E14)</f>
        <v xml:space="preserve"> </v>
      </c>
      <c r="AI90" s="23" t="s">
        <v>28</v>
      </c>
      <c r="AM90" s="192" t="str">
        <f>IF(E20="","",E20)</f>
        <v xml:space="preserve"> </v>
      </c>
      <c r="AN90" s="193"/>
      <c r="AO90" s="193"/>
      <c r="AP90" s="193"/>
      <c r="AR90" s="26"/>
      <c r="AS90" s="196"/>
      <c r="AT90" s="197"/>
      <c r="BD90" s="49"/>
    </row>
    <row r="91" spans="2:56" s="1" customFormat="1" ht="10.8" customHeight="1">
      <c r="B91" s="26"/>
      <c r="AR91" s="26"/>
      <c r="AS91" s="196"/>
      <c r="AT91" s="197"/>
      <c r="BD91" s="49"/>
    </row>
    <row r="92" spans="2:56" s="1" customFormat="1" ht="29.25" customHeight="1">
      <c r="B92" s="26"/>
      <c r="C92" s="185" t="s">
        <v>51</v>
      </c>
      <c r="D92" s="176"/>
      <c r="E92" s="176"/>
      <c r="F92" s="176"/>
      <c r="G92" s="176"/>
      <c r="H92" s="50"/>
      <c r="I92" s="175" t="s">
        <v>52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88" t="s">
        <v>53</v>
      </c>
      <c r="AH92" s="176"/>
      <c r="AI92" s="176"/>
      <c r="AJ92" s="176"/>
      <c r="AK92" s="176"/>
      <c r="AL92" s="176"/>
      <c r="AM92" s="176"/>
      <c r="AN92" s="175" t="s">
        <v>54</v>
      </c>
      <c r="AO92" s="176"/>
      <c r="AP92" s="199"/>
      <c r="AQ92" s="51" t="s">
        <v>55</v>
      </c>
      <c r="AR92" s="26"/>
      <c r="AS92" s="52" t="s">
        <v>56</v>
      </c>
      <c r="AT92" s="53" t="s">
        <v>57</v>
      </c>
      <c r="AU92" s="53" t="s">
        <v>58</v>
      </c>
      <c r="AV92" s="53" t="s">
        <v>59</v>
      </c>
      <c r="AW92" s="53" t="s">
        <v>60</v>
      </c>
      <c r="AX92" s="53" t="s">
        <v>61</v>
      </c>
      <c r="AY92" s="53" t="s">
        <v>62</v>
      </c>
      <c r="AZ92" s="53" t="s">
        <v>63</v>
      </c>
      <c r="BA92" s="53" t="s">
        <v>64</v>
      </c>
      <c r="BB92" s="53" t="s">
        <v>65</v>
      </c>
      <c r="BC92" s="53" t="s">
        <v>66</v>
      </c>
      <c r="BD92" s="54" t="s">
        <v>67</v>
      </c>
    </row>
    <row r="93" spans="2:56" s="1" customFormat="1" ht="10.8" customHeight="1">
      <c r="B93" s="26"/>
      <c r="AR93" s="26"/>
      <c r="AS93" s="55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2:90" s="5" customFormat="1" ht="32.4" customHeight="1">
      <c r="B94" s="56"/>
      <c r="C94" s="57" t="s">
        <v>68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203">
        <f>ROUND(AG95+AG98,2)</f>
        <v>0</v>
      </c>
      <c r="AH94" s="203"/>
      <c r="AI94" s="203"/>
      <c r="AJ94" s="203"/>
      <c r="AK94" s="203"/>
      <c r="AL94" s="203"/>
      <c r="AM94" s="203"/>
      <c r="AN94" s="204">
        <f>AG94*1.21</f>
        <v>0</v>
      </c>
      <c r="AO94" s="204"/>
      <c r="AP94" s="204"/>
      <c r="AQ94" s="60" t="s">
        <v>1</v>
      </c>
      <c r="AR94" s="56"/>
      <c r="AS94" s="61" t="e">
        <f>ROUND(AS95+#REF!+#REF!+#REF!+AS98,2)</f>
        <v>#REF!</v>
      </c>
      <c r="AT94" s="62" t="e">
        <f aca="true" t="shared" si="0" ref="AT94:AT99">ROUND(SUM(AV94:AW94),2)</f>
        <v>#REF!</v>
      </c>
      <c r="AU94" s="63" t="e">
        <f>ROUND(AU95+#REF!+#REF!+#REF!+AU98,5)</f>
        <v>#REF!</v>
      </c>
      <c r="AV94" s="62" t="e">
        <f>ROUND(AZ94*L29,2)</f>
        <v>#REF!</v>
      </c>
      <c r="AW94" s="62" t="e">
        <f>ROUND(BA94*L30,2)</f>
        <v>#REF!</v>
      </c>
      <c r="AX94" s="62" t="e">
        <f>ROUND(BB94*L29,2)</f>
        <v>#REF!</v>
      </c>
      <c r="AY94" s="62" t="e">
        <f>ROUND(BC94*L30,2)</f>
        <v>#REF!</v>
      </c>
      <c r="AZ94" s="62" t="e">
        <f>ROUND(AZ95+#REF!+#REF!+#REF!+AZ98,2)</f>
        <v>#REF!</v>
      </c>
      <c r="BA94" s="62" t="e">
        <f>ROUND(BA95+#REF!+#REF!+#REF!+BA98,2)</f>
        <v>#REF!</v>
      </c>
      <c r="BB94" s="62" t="e">
        <f>ROUND(BB95+#REF!+#REF!+#REF!+BB98,2)</f>
        <v>#REF!</v>
      </c>
      <c r="BC94" s="62" t="e">
        <f>ROUND(BC95+#REF!+#REF!+#REF!+BC98,2)</f>
        <v>#REF!</v>
      </c>
      <c r="BD94" s="64" t="e">
        <f>ROUND(BD95+#REF!+#REF!+#REF!+BD98,2)</f>
        <v>#REF!</v>
      </c>
      <c r="BS94" s="65" t="s">
        <v>69</v>
      </c>
      <c r="BT94" s="65" t="s">
        <v>70</v>
      </c>
      <c r="BU94" s="66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2:91" s="6" customFormat="1" ht="16.5" customHeight="1">
      <c r="B95" s="67"/>
      <c r="C95" s="68"/>
      <c r="D95" s="177" t="s">
        <v>74</v>
      </c>
      <c r="E95" s="177"/>
      <c r="F95" s="177"/>
      <c r="G95" s="177"/>
      <c r="H95" s="177"/>
      <c r="I95" s="69"/>
      <c r="J95" s="177" t="s">
        <v>341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89">
        <f>ROUND(SUM(AG96:AG97),2)</f>
        <v>0</v>
      </c>
      <c r="AH95" s="190"/>
      <c r="AI95" s="190"/>
      <c r="AJ95" s="190"/>
      <c r="AK95" s="190"/>
      <c r="AL95" s="190"/>
      <c r="AM95" s="190"/>
      <c r="AN95" s="200">
        <f aca="true" t="shared" si="1" ref="AN95:AN99">SUM(AG95,AT95)</f>
        <v>0</v>
      </c>
      <c r="AO95" s="190"/>
      <c r="AP95" s="190"/>
      <c r="AQ95" s="70" t="s">
        <v>75</v>
      </c>
      <c r="AR95" s="67"/>
      <c r="AS95" s="71">
        <f>ROUND(SUM(AS96:AS97),2)</f>
        <v>0</v>
      </c>
      <c r="AT95" s="72">
        <f t="shared" si="0"/>
        <v>0</v>
      </c>
      <c r="AU95" s="73" t="e">
        <f>ROUND(SUM(AU96:AU97),5)</f>
        <v>#REF!</v>
      </c>
      <c r="AV95" s="72">
        <f>ROUND(AZ95*L29,2)</f>
        <v>0</v>
      </c>
      <c r="AW95" s="72">
        <f>ROUND(BA95*L30,2)</f>
        <v>0</v>
      </c>
      <c r="AX95" s="72">
        <f>ROUND(BB95*L29,2)</f>
        <v>0</v>
      </c>
      <c r="AY95" s="72">
        <f>ROUND(BC95*L30,2)</f>
        <v>0</v>
      </c>
      <c r="AZ95" s="72">
        <f>ROUND(SUM(AZ96:AZ97),2)</f>
        <v>0</v>
      </c>
      <c r="BA95" s="72">
        <f>ROUND(SUM(BA96:BA97),2)</f>
        <v>0</v>
      </c>
      <c r="BB95" s="72">
        <f>ROUND(SUM(BB96:BB97),2)</f>
        <v>0</v>
      </c>
      <c r="BC95" s="72">
        <f>ROUND(SUM(BC96:BC97),2)</f>
        <v>0</v>
      </c>
      <c r="BD95" s="74">
        <f>ROUND(SUM(BD96:BD97),2)</f>
        <v>0</v>
      </c>
      <c r="BS95" s="75" t="s">
        <v>69</v>
      </c>
      <c r="BT95" s="75" t="s">
        <v>76</v>
      </c>
      <c r="BU95" s="75" t="s">
        <v>71</v>
      </c>
      <c r="BV95" s="75" t="s">
        <v>72</v>
      </c>
      <c r="BW95" s="75" t="s">
        <v>77</v>
      </c>
      <c r="BX95" s="75" t="s">
        <v>4</v>
      </c>
      <c r="CL95" s="75" t="s">
        <v>1</v>
      </c>
      <c r="CM95" s="75" t="s">
        <v>78</v>
      </c>
    </row>
    <row r="96" spans="1:90" s="3" customFormat="1" ht="16.5" customHeight="1">
      <c r="A96" s="76" t="s">
        <v>79</v>
      </c>
      <c r="B96" s="42"/>
      <c r="C96" s="9"/>
      <c r="D96" s="9"/>
      <c r="E96" s="182" t="s">
        <v>80</v>
      </c>
      <c r="F96" s="182"/>
      <c r="G96" s="182"/>
      <c r="H96" s="182"/>
      <c r="I96" s="182"/>
      <c r="J96" s="9"/>
      <c r="K96" s="182" t="s">
        <v>81</v>
      </c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3">
        <f>'01a - SO 101 Přímé výdaje'!J32</f>
        <v>0</v>
      </c>
      <c r="AH96" s="184"/>
      <c r="AI96" s="184"/>
      <c r="AJ96" s="184"/>
      <c r="AK96" s="184"/>
      <c r="AL96" s="184"/>
      <c r="AM96" s="184"/>
      <c r="AN96" s="183">
        <f t="shared" si="1"/>
        <v>0</v>
      </c>
      <c r="AO96" s="184"/>
      <c r="AP96" s="184"/>
      <c r="AQ96" s="77" t="s">
        <v>82</v>
      </c>
      <c r="AR96" s="42"/>
      <c r="AS96" s="78">
        <v>0</v>
      </c>
      <c r="AT96" s="79">
        <f t="shared" si="0"/>
        <v>0</v>
      </c>
      <c r="AU96" s="80" t="e">
        <f>'01a - SO 101 Přímé výdaje'!P129</f>
        <v>#REF!</v>
      </c>
      <c r="AV96" s="79">
        <f>'01a - SO 101 Přímé výdaje'!J35</f>
        <v>0</v>
      </c>
      <c r="AW96" s="79">
        <f>'01a - SO 101 Přímé výdaje'!J36</f>
        <v>0</v>
      </c>
      <c r="AX96" s="79">
        <f>'01a - SO 101 Přímé výdaje'!J37</f>
        <v>0</v>
      </c>
      <c r="AY96" s="79">
        <f>'01a - SO 101 Přímé výdaje'!J38</f>
        <v>0</v>
      </c>
      <c r="AZ96" s="79">
        <f>'01a - SO 101 Přímé výdaje'!F35</f>
        <v>0</v>
      </c>
      <c r="BA96" s="79">
        <f>'01a - SO 101 Přímé výdaje'!F36</f>
        <v>0</v>
      </c>
      <c r="BB96" s="79">
        <f>'01a - SO 101 Přímé výdaje'!F37</f>
        <v>0</v>
      </c>
      <c r="BC96" s="79">
        <f>'01a - SO 101 Přímé výdaje'!F38</f>
        <v>0</v>
      </c>
      <c r="BD96" s="81">
        <f>'01a - SO 101 Přímé výdaje'!F39</f>
        <v>0</v>
      </c>
      <c r="BT96" s="21" t="s">
        <v>78</v>
      </c>
      <c r="BV96" s="21" t="s">
        <v>72</v>
      </c>
      <c r="BW96" s="21" t="s">
        <v>83</v>
      </c>
      <c r="BX96" s="21" t="s">
        <v>77</v>
      </c>
      <c r="CL96" s="21" t="s">
        <v>1</v>
      </c>
    </row>
    <row r="97" spans="1:90" s="3" customFormat="1" ht="16.5" customHeight="1">
      <c r="A97" s="76" t="s">
        <v>79</v>
      </c>
      <c r="B97" s="42"/>
      <c r="C97" s="9"/>
      <c r="D97" s="9"/>
      <c r="E97" s="182" t="s">
        <v>84</v>
      </c>
      <c r="F97" s="182"/>
      <c r="G97" s="182"/>
      <c r="H97" s="182"/>
      <c r="I97" s="182"/>
      <c r="J97" s="9"/>
      <c r="K97" s="182" t="s">
        <v>85</v>
      </c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3">
        <f>'01c - SO 101 Nepřímé náklady'!J32</f>
        <v>0</v>
      </c>
      <c r="AH97" s="184"/>
      <c r="AI97" s="184"/>
      <c r="AJ97" s="184"/>
      <c r="AK97" s="184"/>
      <c r="AL97" s="184"/>
      <c r="AM97" s="184"/>
      <c r="AN97" s="183">
        <f t="shared" si="1"/>
        <v>0</v>
      </c>
      <c r="AO97" s="184"/>
      <c r="AP97" s="184"/>
      <c r="AQ97" s="77" t="s">
        <v>82</v>
      </c>
      <c r="AR97" s="42"/>
      <c r="AS97" s="78">
        <v>0</v>
      </c>
      <c r="AT97" s="79">
        <f t="shared" si="0"/>
        <v>0</v>
      </c>
      <c r="AU97" s="80">
        <f>'01c - SO 101 Nepřímé náklady'!P122</f>
        <v>0</v>
      </c>
      <c r="AV97" s="79">
        <f>'01c - SO 101 Nepřímé náklady'!J35</f>
        <v>0</v>
      </c>
      <c r="AW97" s="79">
        <f>'01c - SO 101 Nepřímé náklady'!J36</f>
        <v>0</v>
      </c>
      <c r="AX97" s="79">
        <f>'01c - SO 101 Nepřímé náklady'!J37</f>
        <v>0</v>
      </c>
      <c r="AY97" s="79">
        <f>'01c - SO 101 Nepřímé náklady'!J38</f>
        <v>0</v>
      </c>
      <c r="AZ97" s="79">
        <f>'01c - SO 101 Nepřímé náklady'!F35</f>
        <v>0</v>
      </c>
      <c r="BA97" s="79">
        <f>'01c - SO 101 Nepřímé náklady'!F36</f>
        <v>0</v>
      </c>
      <c r="BB97" s="79">
        <f>'01c - SO 101 Nepřímé náklady'!F37</f>
        <v>0</v>
      </c>
      <c r="BC97" s="79">
        <f>'01c - SO 101 Nepřímé náklady'!F38</f>
        <v>0</v>
      </c>
      <c r="BD97" s="81">
        <f>'01c - SO 101 Nepřímé náklady'!F39</f>
        <v>0</v>
      </c>
      <c r="BT97" s="21" t="s">
        <v>78</v>
      </c>
      <c r="BV97" s="21" t="s">
        <v>72</v>
      </c>
      <c r="BW97" s="21" t="s">
        <v>86</v>
      </c>
      <c r="BX97" s="21" t="s">
        <v>77</v>
      </c>
      <c r="CL97" s="21" t="s">
        <v>1</v>
      </c>
    </row>
    <row r="98" spans="2:91" s="6" customFormat="1" ht="16.5" customHeight="1">
      <c r="B98" s="67"/>
      <c r="C98" s="68"/>
      <c r="D98" s="177" t="s">
        <v>87</v>
      </c>
      <c r="E98" s="177"/>
      <c r="F98" s="177"/>
      <c r="G98" s="177"/>
      <c r="H98" s="177"/>
      <c r="I98" s="69"/>
      <c r="J98" s="177" t="s">
        <v>88</v>
      </c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89">
        <f>ROUND(SUM(AG99:AG99),2)</f>
        <v>0</v>
      </c>
      <c r="AH98" s="190"/>
      <c r="AI98" s="190"/>
      <c r="AJ98" s="190"/>
      <c r="AK98" s="190"/>
      <c r="AL98" s="190"/>
      <c r="AM98" s="190"/>
      <c r="AN98" s="200">
        <f t="shared" si="1"/>
        <v>0</v>
      </c>
      <c r="AO98" s="190"/>
      <c r="AP98" s="190"/>
      <c r="AQ98" s="70" t="s">
        <v>75</v>
      </c>
      <c r="AR98" s="67"/>
      <c r="AS98" s="71">
        <f>ROUND(SUM(AS99:AS99),2)</f>
        <v>0</v>
      </c>
      <c r="AT98" s="72">
        <f t="shared" si="0"/>
        <v>0</v>
      </c>
      <c r="AU98" s="73">
        <f>ROUND(SUM(AU99:AU99),5)</f>
        <v>0</v>
      </c>
      <c r="AV98" s="72">
        <f>ROUND(AZ98*L29,2)</f>
        <v>0</v>
      </c>
      <c r="AW98" s="72">
        <f>ROUND(BA98*L30,2)</f>
        <v>0</v>
      </c>
      <c r="AX98" s="72">
        <f>ROUND(BB98*L29,2)</f>
        <v>0</v>
      </c>
      <c r="AY98" s="72">
        <f>ROUND(BC98*L30,2)</f>
        <v>0</v>
      </c>
      <c r="AZ98" s="72">
        <f>ROUND(SUM(AZ99:AZ99),2)</f>
        <v>0</v>
      </c>
      <c r="BA98" s="72">
        <f>ROUND(SUM(BA99:BA99),2)</f>
        <v>0</v>
      </c>
      <c r="BB98" s="72">
        <f>ROUND(SUM(BB99:BB99),2)</f>
        <v>0</v>
      </c>
      <c r="BC98" s="72">
        <f>ROUND(SUM(BC99:BC99),2)</f>
        <v>0</v>
      </c>
      <c r="BD98" s="74">
        <f>ROUND(SUM(BD99:BD99),2)</f>
        <v>0</v>
      </c>
      <c r="BS98" s="75" t="s">
        <v>69</v>
      </c>
      <c r="BT98" s="75" t="s">
        <v>76</v>
      </c>
      <c r="BU98" s="75" t="s">
        <v>71</v>
      </c>
      <c r="BV98" s="75" t="s">
        <v>72</v>
      </c>
      <c r="BW98" s="75" t="s">
        <v>89</v>
      </c>
      <c r="BX98" s="75" t="s">
        <v>4</v>
      </c>
      <c r="CL98" s="75" t="s">
        <v>1</v>
      </c>
      <c r="CM98" s="75" t="s">
        <v>78</v>
      </c>
    </row>
    <row r="99" spans="1:90" s="3" customFormat="1" ht="16.5" customHeight="1">
      <c r="A99" s="76" t="s">
        <v>79</v>
      </c>
      <c r="B99" s="42"/>
      <c r="C99" s="9"/>
      <c r="D99" s="9"/>
      <c r="E99" s="182" t="s">
        <v>90</v>
      </c>
      <c r="F99" s="182"/>
      <c r="G99" s="182"/>
      <c r="H99" s="182"/>
      <c r="I99" s="182"/>
      <c r="J99" s="9"/>
      <c r="K99" s="182" t="s">
        <v>91</v>
      </c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3">
        <f>'05b - VRN Nepřímé náklady'!J32</f>
        <v>0</v>
      </c>
      <c r="AH99" s="184"/>
      <c r="AI99" s="184"/>
      <c r="AJ99" s="184"/>
      <c r="AK99" s="184"/>
      <c r="AL99" s="184"/>
      <c r="AM99" s="184"/>
      <c r="AN99" s="183">
        <f t="shared" si="1"/>
        <v>0</v>
      </c>
      <c r="AO99" s="184"/>
      <c r="AP99" s="184"/>
      <c r="AQ99" s="77" t="s">
        <v>82</v>
      </c>
      <c r="AR99" s="42"/>
      <c r="AS99" s="82">
        <v>0</v>
      </c>
      <c r="AT99" s="83">
        <f t="shared" si="0"/>
        <v>0</v>
      </c>
      <c r="AU99" s="84">
        <f>'05b - VRN Nepřímé náklady'!P123</f>
        <v>0</v>
      </c>
      <c r="AV99" s="83">
        <f>'05b - VRN Nepřímé náklady'!J35</f>
        <v>0</v>
      </c>
      <c r="AW99" s="83">
        <f>'05b - VRN Nepřímé náklady'!J36</f>
        <v>0</v>
      </c>
      <c r="AX99" s="83">
        <f>'05b - VRN Nepřímé náklady'!J37</f>
        <v>0</v>
      </c>
      <c r="AY99" s="83">
        <f>'05b - VRN Nepřímé náklady'!J38</f>
        <v>0</v>
      </c>
      <c r="AZ99" s="83">
        <f>'05b - VRN Nepřímé náklady'!F35</f>
        <v>0</v>
      </c>
      <c r="BA99" s="83">
        <f>'05b - VRN Nepřímé náklady'!F36</f>
        <v>0</v>
      </c>
      <c r="BB99" s="83">
        <f>'05b - VRN Nepřímé náklady'!F37</f>
        <v>0</v>
      </c>
      <c r="BC99" s="83">
        <f>'05b - VRN Nepřímé náklady'!F38</f>
        <v>0</v>
      </c>
      <c r="BD99" s="85">
        <f>'05b - VRN Nepřímé náklady'!F39</f>
        <v>0</v>
      </c>
      <c r="BT99" s="21" t="s">
        <v>78</v>
      </c>
      <c r="BV99" s="21" t="s">
        <v>72</v>
      </c>
      <c r="BW99" s="21" t="s">
        <v>92</v>
      </c>
      <c r="BX99" s="21" t="s">
        <v>89</v>
      </c>
      <c r="CL99" s="21" t="s">
        <v>1</v>
      </c>
    </row>
    <row r="100" spans="2:44" s="1" customFormat="1" ht="30" customHeight="1">
      <c r="B100" s="26"/>
      <c r="AR100" s="26"/>
    </row>
    <row r="101" spans="2:44" s="1" customFormat="1" ht="6.9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26"/>
    </row>
  </sheetData>
  <mergeCells count="56">
    <mergeCell ref="AN96:AP96"/>
    <mergeCell ref="AN97:AP97"/>
    <mergeCell ref="AN99:AP99"/>
    <mergeCell ref="AG99:AM99"/>
    <mergeCell ref="AG94:AM94"/>
    <mergeCell ref="AN94:AP94"/>
    <mergeCell ref="AN98:AP98"/>
    <mergeCell ref="AG98:AM98"/>
    <mergeCell ref="AG96:AM96"/>
    <mergeCell ref="AR2:BE2"/>
    <mergeCell ref="AG92:AM92"/>
    <mergeCell ref="AG95:AM95"/>
    <mergeCell ref="AM87:AN87"/>
    <mergeCell ref="AM89:AP89"/>
    <mergeCell ref="AM90:AP90"/>
    <mergeCell ref="AS89:AT91"/>
    <mergeCell ref="K5:AJ5"/>
    <mergeCell ref="AN92:AP92"/>
    <mergeCell ref="AN95:AP95"/>
    <mergeCell ref="W31:AE31"/>
    <mergeCell ref="L32:P32"/>
    <mergeCell ref="W32:AE32"/>
    <mergeCell ref="AK32:AO32"/>
    <mergeCell ref="K6:AJ6"/>
    <mergeCell ref="E23:AN23"/>
    <mergeCell ref="K96:AF96"/>
    <mergeCell ref="K97:AF97"/>
    <mergeCell ref="C92:G92"/>
    <mergeCell ref="D95:H95"/>
    <mergeCell ref="E97:I97"/>
    <mergeCell ref="E96:I96"/>
    <mergeCell ref="E99:I99"/>
    <mergeCell ref="K99:AF99"/>
    <mergeCell ref="D98:H98"/>
    <mergeCell ref="J98:AF98"/>
    <mergeCell ref="AG97:AM97"/>
    <mergeCell ref="AK26:AO26"/>
    <mergeCell ref="AK28:AO28"/>
    <mergeCell ref="L28:P28"/>
    <mergeCell ref="W28:AE28"/>
    <mergeCell ref="W29:AE29"/>
    <mergeCell ref="AK29:AO29"/>
    <mergeCell ref="L29:P29"/>
    <mergeCell ref="J95:AF95"/>
    <mergeCell ref="L33:P33"/>
    <mergeCell ref="W33:AE33"/>
    <mergeCell ref="AK30:AO30"/>
    <mergeCell ref="W30:AE30"/>
    <mergeCell ref="L30:P30"/>
    <mergeCell ref="L31:P31"/>
    <mergeCell ref="AK31:AO31"/>
    <mergeCell ref="AK33:AO33"/>
    <mergeCell ref="AK35:AO35"/>
    <mergeCell ref="X35:AB35"/>
    <mergeCell ref="L85:AJ85"/>
    <mergeCell ref="I92:AF92"/>
  </mergeCells>
  <hyperlinks>
    <hyperlink ref="A96" location="'01a - SO 101 Přímé výdaje'!C2" display="/"/>
    <hyperlink ref="A97" location="'01c - SO 101 Nepřímé náklady'!C2" display="/"/>
    <hyperlink ref="A99" location="'05b - VRN Nepřímé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9"/>
  <sheetViews>
    <sheetView showGridLines="0" workbookViewId="0" topLeftCell="A199">
      <selection activeCell="F191" sqref="F19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" customHeight="1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83</v>
      </c>
      <c r="AZ2" s="86" t="s">
        <v>93</v>
      </c>
      <c r="BA2" s="86" t="s">
        <v>94</v>
      </c>
      <c r="BB2" s="86" t="s">
        <v>95</v>
      </c>
      <c r="BC2" s="86" t="s">
        <v>96</v>
      </c>
      <c r="BD2" s="86" t="s">
        <v>78</v>
      </c>
    </row>
    <row r="3" spans="2:5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  <c r="AZ3" s="86" t="s">
        <v>97</v>
      </c>
      <c r="BA3" s="86" t="s">
        <v>98</v>
      </c>
      <c r="BB3" s="86" t="s">
        <v>95</v>
      </c>
      <c r="BC3" s="86" t="s">
        <v>99</v>
      </c>
      <c r="BD3" s="86" t="s">
        <v>78</v>
      </c>
    </row>
    <row r="4" spans="2:56" ht="24.9" customHeight="1">
      <c r="B4" s="17"/>
      <c r="D4" s="18" t="s">
        <v>100</v>
      </c>
      <c r="L4" s="17"/>
      <c r="M4" s="87" t="s">
        <v>10</v>
      </c>
      <c r="AT4" s="14" t="s">
        <v>3</v>
      </c>
      <c r="AZ4" s="86" t="s">
        <v>101</v>
      </c>
      <c r="BA4" s="86" t="s">
        <v>102</v>
      </c>
      <c r="BB4" s="86" t="s">
        <v>103</v>
      </c>
      <c r="BC4" s="86" t="s">
        <v>104</v>
      </c>
      <c r="BD4" s="86" t="s">
        <v>78</v>
      </c>
    </row>
    <row r="5" spans="2:56" ht="6.9" customHeight="1">
      <c r="B5" s="17"/>
      <c r="L5" s="17"/>
      <c r="AZ5" s="86" t="s">
        <v>105</v>
      </c>
      <c r="BA5" s="86" t="s">
        <v>106</v>
      </c>
      <c r="BB5" s="86" t="s">
        <v>95</v>
      </c>
      <c r="BC5" s="86" t="s">
        <v>107</v>
      </c>
      <c r="BD5" s="86" t="s">
        <v>78</v>
      </c>
    </row>
    <row r="6" spans="2:56" ht="12" customHeight="1">
      <c r="B6" s="17"/>
      <c r="D6" s="23" t="s">
        <v>13</v>
      </c>
      <c r="L6" s="17"/>
      <c r="AZ6" s="86" t="s">
        <v>108</v>
      </c>
      <c r="BA6" s="86" t="s">
        <v>109</v>
      </c>
      <c r="BB6" s="86" t="s">
        <v>110</v>
      </c>
      <c r="BC6" s="86" t="s">
        <v>111</v>
      </c>
      <c r="BD6" s="86" t="s">
        <v>78</v>
      </c>
    </row>
    <row r="7" spans="2:56" ht="16.5" customHeight="1">
      <c r="B7" s="17"/>
      <c r="E7" s="206" t="str">
        <f>'Rekapitulace stavby'!K6</f>
        <v>Oprava chodníku v ul. TGM ve Šluknově</v>
      </c>
      <c r="F7" s="207"/>
      <c r="G7" s="207"/>
      <c r="H7" s="207"/>
      <c r="L7" s="17"/>
      <c r="AZ7" s="86" t="s">
        <v>112</v>
      </c>
      <c r="BA7" s="86" t="s">
        <v>113</v>
      </c>
      <c r="BB7" s="86" t="s">
        <v>95</v>
      </c>
      <c r="BC7" s="86" t="s">
        <v>114</v>
      </c>
      <c r="BD7" s="86" t="s">
        <v>78</v>
      </c>
    </row>
    <row r="8" spans="2:56" ht="12" customHeight="1">
      <c r="B8" s="17"/>
      <c r="D8" s="23" t="s">
        <v>115</v>
      </c>
      <c r="L8" s="17"/>
      <c r="AZ8" s="86" t="s">
        <v>116</v>
      </c>
      <c r="BA8" s="86" t="s">
        <v>117</v>
      </c>
      <c r="BB8" s="86" t="s">
        <v>95</v>
      </c>
      <c r="BC8" s="86" t="s">
        <v>118</v>
      </c>
      <c r="BD8" s="86" t="s">
        <v>78</v>
      </c>
    </row>
    <row r="9" spans="2:56" s="1" customFormat="1" ht="16.5" customHeight="1">
      <c r="B9" s="26"/>
      <c r="E9" s="206" t="s">
        <v>119</v>
      </c>
      <c r="F9" s="205"/>
      <c r="G9" s="205"/>
      <c r="H9" s="205"/>
      <c r="L9" s="26"/>
      <c r="AZ9" s="86" t="s">
        <v>120</v>
      </c>
      <c r="BA9" s="86" t="s">
        <v>121</v>
      </c>
      <c r="BB9" s="86" t="s">
        <v>95</v>
      </c>
      <c r="BC9" s="86" t="s">
        <v>122</v>
      </c>
      <c r="BD9" s="86" t="s">
        <v>78</v>
      </c>
    </row>
    <row r="10" spans="2:56" s="1" customFormat="1" ht="12" customHeight="1">
      <c r="B10" s="26"/>
      <c r="D10" s="23" t="s">
        <v>123</v>
      </c>
      <c r="L10" s="26"/>
      <c r="AZ10" s="86" t="s">
        <v>124</v>
      </c>
      <c r="BA10" s="86" t="s">
        <v>125</v>
      </c>
      <c r="BB10" s="86" t="s">
        <v>95</v>
      </c>
      <c r="BC10" s="86" t="s">
        <v>126</v>
      </c>
      <c r="BD10" s="86" t="s">
        <v>78</v>
      </c>
    </row>
    <row r="11" spans="2:56" s="1" customFormat="1" ht="16.5" customHeight="1">
      <c r="B11" s="26"/>
      <c r="E11" s="173" t="s">
        <v>127</v>
      </c>
      <c r="F11" s="205"/>
      <c r="G11" s="205"/>
      <c r="H11" s="205"/>
      <c r="L11" s="26"/>
      <c r="AZ11" s="86" t="s">
        <v>128</v>
      </c>
      <c r="BA11" s="86" t="s">
        <v>129</v>
      </c>
      <c r="BB11" s="86" t="s">
        <v>95</v>
      </c>
      <c r="BC11" s="86" t="s">
        <v>130</v>
      </c>
      <c r="BD11" s="86" t="s">
        <v>78</v>
      </c>
    </row>
    <row r="12" spans="2:56" s="1" customFormat="1" ht="12">
      <c r="B12" s="26"/>
      <c r="L12" s="26"/>
      <c r="AZ12" s="86" t="s">
        <v>131</v>
      </c>
      <c r="BA12" s="86" t="s">
        <v>132</v>
      </c>
      <c r="BB12" s="86" t="s">
        <v>95</v>
      </c>
      <c r="BC12" s="86" t="s">
        <v>133</v>
      </c>
      <c r="BD12" s="86" t="s">
        <v>78</v>
      </c>
    </row>
    <row r="13" spans="2:56" s="1" customFormat="1" ht="12" customHeight="1">
      <c r="B13" s="26"/>
      <c r="D13" s="23" t="s">
        <v>14</v>
      </c>
      <c r="F13" s="21" t="s">
        <v>1</v>
      </c>
      <c r="I13" s="23" t="s">
        <v>15</v>
      </c>
      <c r="J13" s="21" t="s">
        <v>1</v>
      </c>
      <c r="L13" s="26"/>
      <c r="AZ13" s="86" t="s">
        <v>134</v>
      </c>
      <c r="BA13" s="86" t="s">
        <v>135</v>
      </c>
      <c r="BB13" s="86" t="s">
        <v>95</v>
      </c>
      <c r="BC13" s="86" t="s">
        <v>136</v>
      </c>
      <c r="BD13" s="86" t="s">
        <v>78</v>
      </c>
    </row>
    <row r="14" spans="2:12" s="1" customFormat="1" ht="12" customHeight="1">
      <c r="B14" s="26"/>
      <c r="D14" s="23" t="s">
        <v>16</v>
      </c>
      <c r="F14" s="21" t="s">
        <v>25</v>
      </c>
      <c r="I14" s="23" t="s">
        <v>18</v>
      </c>
      <c r="J14" s="46"/>
      <c r="L14" s="26"/>
    </row>
    <row r="15" spans="2:12" s="1" customFormat="1" ht="10.8" customHeight="1">
      <c r="B15" s="26"/>
      <c r="L15" s="26"/>
    </row>
    <row r="16" spans="2:12" s="1" customFormat="1" ht="12" customHeight="1">
      <c r="B16" s="26"/>
      <c r="D16" s="23" t="s">
        <v>20</v>
      </c>
      <c r="I16" s="23" t="s">
        <v>21</v>
      </c>
      <c r="J16" s="21" t="s">
        <v>1</v>
      </c>
      <c r="L16" s="26"/>
    </row>
    <row r="17" spans="2:12" s="1" customFormat="1" ht="18" customHeight="1">
      <c r="B17" s="26"/>
      <c r="E17" s="21" t="s">
        <v>22</v>
      </c>
      <c r="I17" s="23" t="s">
        <v>23</v>
      </c>
      <c r="J17" s="21" t="s">
        <v>1</v>
      </c>
      <c r="L17" s="26"/>
    </row>
    <row r="18" spans="2:12" s="1" customFormat="1" ht="6.9" customHeight="1">
      <c r="B18" s="26"/>
      <c r="L18" s="26"/>
    </row>
    <row r="19" spans="2:12" s="1" customFormat="1" ht="12" customHeight="1">
      <c r="B19" s="26"/>
      <c r="D19" s="23" t="s">
        <v>24</v>
      </c>
      <c r="I19" s="23" t="s">
        <v>21</v>
      </c>
      <c r="J19" s="21" t="s">
        <v>1</v>
      </c>
      <c r="L19" s="26"/>
    </row>
    <row r="20" spans="2:12" s="1" customFormat="1" ht="18" customHeight="1">
      <c r="B20" s="26"/>
      <c r="E20" s="21" t="s">
        <v>25</v>
      </c>
      <c r="I20" s="23" t="s">
        <v>23</v>
      </c>
      <c r="J20" s="21" t="s">
        <v>1</v>
      </c>
      <c r="L20" s="26"/>
    </row>
    <row r="21" spans="2:12" s="1" customFormat="1" ht="6.9" customHeight="1">
      <c r="B21" s="26"/>
      <c r="L21" s="26"/>
    </row>
    <row r="22" spans="2:12" s="1" customFormat="1" ht="12" customHeight="1">
      <c r="B22" s="26"/>
      <c r="D22" s="23" t="s">
        <v>26</v>
      </c>
      <c r="I22" s="23" t="s">
        <v>21</v>
      </c>
      <c r="J22" s="21" t="s">
        <v>137</v>
      </c>
      <c r="L22" s="26"/>
    </row>
    <row r="23" spans="2:12" s="1" customFormat="1" ht="18" customHeight="1">
      <c r="B23" s="26"/>
      <c r="E23" s="21" t="s">
        <v>138</v>
      </c>
      <c r="I23" s="23" t="s">
        <v>23</v>
      </c>
      <c r="J23" s="21" t="s">
        <v>139</v>
      </c>
      <c r="L23" s="26"/>
    </row>
    <row r="24" spans="2:12" s="1" customFormat="1" ht="6.9" customHeight="1">
      <c r="B24" s="26"/>
      <c r="L24" s="26"/>
    </row>
    <row r="25" spans="2:12" s="1" customFormat="1" ht="12" customHeight="1">
      <c r="B25" s="26"/>
      <c r="D25" s="23" t="s">
        <v>28</v>
      </c>
      <c r="I25" s="23" t="s">
        <v>21</v>
      </c>
      <c r="J25" s="21" t="s">
        <v>1</v>
      </c>
      <c r="L25" s="26"/>
    </row>
    <row r="26" spans="2:12" s="1" customFormat="1" ht="18" customHeight="1">
      <c r="B26" s="26"/>
      <c r="E26" s="21" t="s">
        <v>140</v>
      </c>
      <c r="I26" s="23" t="s">
        <v>23</v>
      </c>
      <c r="J26" s="21" t="s">
        <v>1</v>
      </c>
      <c r="L26" s="26"/>
    </row>
    <row r="27" spans="2:12" s="1" customFormat="1" ht="6.9" customHeight="1">
      <c r="B27" s="26"/>
      <c r="L27" s="26"/>
    </row>
    <row r="28" spans="2:12" s="1" customFormat="1" ht="12" customHeight="1">
      <c r="B28" s="26"/>
      <c r="D28" s="23" t="s">
        <v>29</v>
      </c>
      <c r="L28" s="26"/>
    </row>
    <row r="29" spans="2:12" s="7" customFormat="1" ht="16.5" customHeight="1">
      <c r="B29" s="88"/>
      <c r="E29" s="202" t="s">
        <v>1</v>
      </c>
      <c r="F29" s="202"/>
      <c r="G29" s="202"/>
      <c r="H29" s="202"/>
      <c r="L29" s="88"/>
    </row>
    <row r="30" spans="2:12" s="1" customFormat="1" ht="6.9" customHeight="1">
      <c r="B30" s="26"/>
      <c r="L30" s="26"/>
    </row>
    <row r="31" spans="2:12" s="1" customFormat="1" ht="6.9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25.35" customHeight="1">
      <c r="B32" s="26"/>
      <c r="D32" s="89" t="s">
        <v>30</v>
      </c>
      <c r="J32" s="59">
        <f>ROUND(J129,2)</f>
        <v>0</v>
      </c>
      <c r="L32" s="26"/>
    </row>
    <row r="33" spans="2:12" s="1" customFormat="1" ht="6.9" customHeight="1">
      <c r="B33" s="26"/>
      <c r="D33" s="47"/>
      <c r="E33" s="47"/>
      <c r="F33" s="47"/>
      <c r="G33" s="47"/>
      <c r="H33" s="47"/>
      <c r="I33" s="47"/>
      <c r="J33" s="47"/>
      <c r="K33" s="47"/>
      <c r="L33" s="26"/>
    </row>
    <row r="34" spans="2:12" s="1" customFormat="1" ht="14.4" customHeight="1">
      <c r="B34" s="26"/>
      <c r="F34" s="29" t="s">
        <v>32</v>
      </c>
      <c r="I34" s="29" t="s">
        <v>31</v>
      </c>
      <c r="J34" s="29" t="s">
        <v>33</v>
      </c>
      <c r="L34" s="26"/>
    </row>
    <row r="35" spans="2:12" s="1" customFormat="1" ht="14.4" customHeight="1">
      <c r="B35" s="26"/>
      <c r="D35" s="90" t="s">
        <v>34</v>
      </c>
      <c r="E35" s="23" t="s">
        <v>35</v>
      </c>
      <c r="F35" s="79">
        <f>ROUND((SUM(BE129:BE208)),2)</f>
        <v>0</v>
      </c>
      <c r="I35" s="91">
        <v>0.21</v>
      </c>
      <c r="J35" s="79">
        <f>ROUND(((SUM(BE129:BE208))*I35),2)</f>
        <v>0</v>
      </c>
      <c r="L35" s="26"/>
    </row>
    <row r="36" spans="2:12" s="1" customFormat="1" ht="14.4" customHeight="1">
      <c r="B36" s="26"/>
      <c r="E36" s="23" t="s">
        <v>36</v>
      </c>
      <c r="F36" s="79">
        <f>ROUND((SUM(BF129:BF208)),2)</f>
        <v>0</v>
      </c>
      <c r="I36" s="91">
        <v>0.15</v>
      </c>
      <c r="J36" s="79">
        <f>ROUND(((SUM(BF129:BF208))*I36),2)</f>
        <v>0</v>
      </c>
      <c r="L36" s="26"/>
    </row>
    <row r="37" spans="2:12" s="1" customFormat="1" ht="14.4" customHeight="1" hidden="1">
      <c r="B37" s="26"/>
      <c r="E37" s="23" t="s">
        <v>37</v>
      </c>
      <c r="F37" s="79">
        <f>ROUND((SUM(BG129:BG208)),2)</f>
        <v>0</v>
      </c>
      <c r="I37" s="91">
        <v>0.21</v>
      </c>
      <c r="J37" s="79">
        <f>0</f>
        <v>0</v>
      </c>
      <c r="L37" s="26"/>
    </row>
    <row r="38" spans="2:12" s="1" customFormat="1" ht="14.4" customHeight="1" hidden="1">
      <c r="B38" s="26"/>
      <c r="E38" s="23" t="s">
        <v>38</v>
      </c>
      <c r="F38" s="79">
        <f>ROUND((SUM(BH129:BH208)),2)</f>
        <v>0</v>
      </c>
      <c r="I38" s="91">
        <v>0.15</v>
      </c>
      <c r="J38" s="79">
        <f>0</f>
        <v>0</v>
      </c>
      <c r="L38" s="26"/>
    </row>
    <row r="39" spans="2:12" s="1" customFormat="1" ht="14.4" customHeight="1" hidden="1">
      <c r="B39" s="26"/>
      <c r="E39" s="23" t="s">
        <v>39</v>
      </c>
      <c r="F39" s="79">
        <f>ROUND((SUM(BI129:BI208)),2)</f>
        <v>0</v>
      </c>
      <c r="I39" s="91">
        <v>0</v>
      </c>
      <c r="J39" s="79">
        <f>0</f>
        <v>0</v>
      </c>
      <c r="L39" s="26"/>
    </row>
    <row r="40" spans="2:12" s="1" customFormat="1" ht="6.9" customHeight="1">
      <c r="B40" s="26"/>
      <c r="L40" s="26"/>
    </row>
    <row r="41" spans="2:12" s="1" customFormat="1" ht="25.35" customHeight="1">
      <c r="B41" s="26"/>
      <c r="C41" s="92"/>
      <c r="D41" s="93" t="s">
        <v>40</v>
      </c>
      <c r="E41" s="50"/>
      <c r="F41" s="50"/>
      <c r="G41" s="94" t="s">
        <v>41</v>
      </c>
      <c r="H41" s="95" t="s">
        <v>42</v>
      </c>
      <c r="I41" s="50"/>
      <c r="J41" s="96">
        <f>SUM(J32:J39)</f>
        <v>0</v>
      </c>
      <c r="K41" s="97"/>
      <c r="L41" s="26"/>
    </row>
    <row r="42" spans="2:12" s="1" customFormat="1" ht="14.4" customHeight="1">
      <c r="B42" s="26"/>
      <c r="L42" s="26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26"/>
      <c r="D50" s="35" t="s">
        <v>43</v>
      </c>
      <c r="E50" s="36"/>
      <c r="F50" s="36"/>
      <c r="G50" s="35" t="s">
        <v>44</v>
      </c>
      <c r="H50" s="36"/>
      <c r="I50" s="36"/>
      <c r="J50" s="36"/>
      <c r="K50" s="36"/>
      <c r="L50" s="2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3.2">
      <c r="B61" s="26"/>
      <c r="D61" s="37" t="s">
        <v>45</v>
      </c>
      <c r="E61" s="28"/>
      <c r="F61" s="98" t="s">
        <v>46</v>
      </c>
      <c r="G61" s="37" t="s">
        <v>45</v>
      </c>
      <c r="H61" s="28"/>
      <c r="I61" s="28"/>
      <c r="J61" s="99" t="s">
        <v>46</v>
      </c>
      <c r="K61" s="28"/>
      <c r="L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3.2">
      <c r="B65" s="26"/>
      <c r="D65" s="35" t="s">
        <v>47</v>
      </c>
      <c r="E65" s="36"/>
      <c r="F65" s="36"/>
      <c r="G65" s="35" t="s">
        <v>48</v>
      </c>
      <c r="H65" s="36"/>
      <c r="I65" s="36"/>
      <c r="J65" s="36"/>
      <c r="K65" s="36"/>
      <c r="L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3.2">
      <c r="B76" s="26"/>
      <c r="D76" s="37" t="s">
        <v>45</v>
      </c>
      <c r="E76" s="28"/>
      <c r="F76" s="98" t="s">
        <v>46</v>
      </c>
      <c r="G76" s="37" t="s">
        <v>45</v>
      </c>
      <c r="H76" s="28"/>
      <c r="I76" s="28"/>
      <c r="J76" s="99" t="s">
        <v>46</v>
      </c>
      <c r="K76" s="28"/>
      <c r="L76" s="26"/>
    </row>
    <row r="77" spans="2:12" s="1" customFormat="1" ht="14.4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12" s="1" customFormat="1" ht="6.9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" customHeight="1">
      <c r="B82" s="26"/>
      <c r="C82" s="18" t="s">
        <v>141</v>
      </c>
      <c r="L82" s="26"/>
    </row>
    <row r="83" spans="2:12" s="1" customFormat="1" ht="6.9" customHeight="1">
      <c r="B83" s="26"/>
      <c r="L83" s="26"/>
    </row>
    <row r="84" spans="2:12" s="1" customFormat="1" ht="12" customHeight="1">
      <c r="B84" s="26"/>
      <c r="C84" s="23" t="s">
        <v>13</v>
      </c>
      <c r="L84" s="26"/>
    </row>
    <row r="85" spans="2:12" s="1" customFormat="1" ht="16.5" customHeight="1">
      <c r="B85" s="26"/>
      <c r="E85" s="206" t="str">
        <f>E7</f>
        <v>Oprava chodníku v ul. TGM ve Šluknově</v>
      </c>
      <c r="F85" s="207"/>
      <c r="G85" s="207"/>
      <c r="H85" s="207"/>
      <c r="L85" s="26"/>
    </row>
    <row r="86" spans="2:12" ht="12" customHeight="1">
      <c r="B86" s="17"/>
      <c r="C86" s="23" t="s">
        <v>115</v>
      </c>
      <c r="L86" s="17"/>
    </row>
    <row r="87" spans="2:12" s="1" customFormat="1" ht="16.5" customHeight="1">
      <c r="B87" s="26"/>
      <c r="E87" s="206" t="s">
        <v>344</v>
      </c>
      <c r="F87" s="205"/>
      <c r="G87" s="205"/>
      <c r="H87" s="205"/>
      <c r="L87" s="26"/>
    </row>
    <row r="88" spans="2:12" s="1" customFormat="1" ht="12" customHeight="1">
      <c r="B88" s="26"/>
      <c r="C88" s="23" t="s">
        <v>123</v>
      </c>
      <c r="L88" s="26"/>
    </row>
    <row r="89" spans="2:12" s="1" customFormat="1" ht="16.5" customHeight="1">
      <c r="B89" s="26"/>
      <c r="E89" s="173" t="str">
        <f>E11</f>
        <v>01a - SO 101 Přímé výdaje</v>
      </c>
      <c r="F89" s="205"/>
      <c r="G89" s="205"/>
      <c r="H89" s="205"/>
      <c r="L89" s="26"/>
    </row>
    <row r="90" spans="2:12" s="1" customFormat="1" ht="6.9" customHeight="1">
      <c r="B90" s="26"/>
      <c r="L90" s="26"/>
    </row>
    <row r="91" spans="2:12" s="1" customFormat="1" ht="12" customHeight="1">
      <c r="B91" s="26"/>
      <c r="C91" s="23" t="s">
        <v>16</v>
      </c>
      <c r="F91" s="21" t="str">
        <f>F14</f>
        <v xml:space="preserve"> </v>
      </c>
      <c r="I91" s="23" t="s">
        <v>18</v>
      </c>
      <c r="J91" s="46" t="str">
        <f>IF(J14="","",J14)</f>
        <v/>
      </c>
      <c r="L91" s="26"/>
    </row>
    <row r="92" spans="2:12" s="1" customFormat="1" ht="6.9" customHeight="1">
      <c r="B92" s="26"/>
      <c r="L92" s="26"/>
    </row>
    <row r="93" spans="2:12" s="1" customFormat="1" ht="15.15" customHeight="1">
      <c r="B93" s="26"/>
      <c r="C93" s="23" t="s">
        <v>20</v>
      </c>
      <c r="F93" s="21" t="str">
        <f>E17</f>
        <v>Město Šluknov</v>
      </c>
      <c r="I93" s="23" t="s">
        <v>26</v>
      </c>
      <c r="J93" s="24"/>
      <c r="L93" s="26"/>
    </row>
    <row r="94" spans="2:12" s="1" customFormat="1" ht="15.15" customHeight="1">
      <c r="B94" s="26"/>
      <c r="C94" s="23" t="s">
        <v>24</v>
      </c>
      <c r="F94" s="21" t="str">
        <f>IF(E20="","",E20)</f>
        <v xml:space="preserve"> </v>
      </c>
      <c r="I94" s="23" t="s">
        <v>28</v>
      </c>
      <c r="J94" s="24"/>
      <c r="L94" s="26"/>
    </row>
    <row r="95" spans="2:12" s="1" customFormat="1" ht="10.35" customHeight="1">
      <c r="B95" s="26"/>
      <c r="L95" s="26"/>
    </row>
    <row r="96" spans="2:12" s="1" customFormat="1" ht="29.25" customHeight="1">
      <c r="B96" s="26"/>
      <c r="C96" s="100" t="s">
        <v>142</v>
      </c>
      <c r="D96" s="92"/>
      <c r="E96" s="92"/>
      <c r="F96" s="92"/>
      <c r="G96" s="92"/>
      <c r="H96" s="92"/>
      <c r="I96" s="92"/>
      <c r="J96" s="101" t="s">
        <v>143</v>
      </c>
      <c r="K96" s="92"/>
      <c r="L96" s="26"/>
    </row>
    <row r="97" spans="2:12" s="1" customFormat="1" ht="10.35" customHeight="1">
      <c r="B97" s="26"/>
      <c r="L97" s="26"/>
    </row>
    <row r="98" spans="2:47" s="1" customFormat="1" ht="22.8" customHeight="1">
      <c r="B98" s="26"/>
      <c r="C98" s="102" t="s">
        <v>144</v>
      </c>
      <c r="J98" s="59">
        <f>J129</f>
        <v>0</v>
      </c>
      <c r="L98" s="26"/>
      <c r="AU98" s="14" t="s">
        <v>145</v>
      </c>
    </row>
    <row r="99" spans="2:12" s="8" customFormat="1" ht="24.9" customHeight="1">
      <c r="B99" s="103"/>
      <c r="D99" s="104" t="s">
        <v>146</v>
      </c>
      <c r="E99" s="105"/>
      <c r="F99" s="105"/>
      <c r="G99" s="105"/>
      <c r="H99" s="105"/>
      <c r="I99" s="105"/>
      <c r="J99" s="106">
        <f>J130</f>
        <v>0</v>
      </c>
      <c r="L99" s="103"/>
    </row>
    <row r="100" spans="2:12" s="9" customFormat="1" ht="19.95" customHeight="1">
      <c r="B100" s="107"/>
      <c r="D100" s="108" t="s">
        <v>147</v>
      </c>
      <c r="E100" s="109"/>
      <c r="F100" s="109"/>
      <c r="G100" s="109"/>
      <c r="H100" s="109"/>
      <c r="I100" s="109"/>
      <c r="J100" s="110">
        <f>J131</f>
        <v>0</v>
      </c>
      <c r="L100" s="107"/>
    </row>
    <row r="101" spans="2:12" s="9" customFormat="1" ht="19.95" customHeight="1">
      <c r="B101" s="107"/>
      <c r="D101" s="108" t="s">
        <v>148</v>
      </c>
      <c r="E101" s="109"/>
      <c r="F101" s="109"/>
      <c r="G101" s="109"/>
      <c r="H101" s="109"/>
      <c r="I101" s="109"/>
      <c r="J101" s="110">
        <f>J152</f>
        <v>0</v>
      </c>
      <c r="L101" s="107"/>
    </row>
    <row r="102" spans="2:12" s="9" customFormat="1" ht="19.95" customHeight="1">
      <c r="B102" s="107"/>
      <c r="D102" s="108" t="s">
        <v>149</v>
      </c>
      <c r="E102" s="109"/>
      <c r="F102" s="109"/>
      <c r="G102" s="109"/>
      <c r="H102" s="109"/>
      <c r="I102" s="109"/>
      <c r="J102" s="110">
        <f>J155</f>
        <v>0</v>
      </c>
      <c r="L102" s="107"/>
    </row>
    <row r="103" spans="2:12" s="9" customFormat="1" ht="19.95" customHeight="1">
      <c r="B103" s="107"/>
      <c r="D103" s="108" t="s">
        <v>150</v>
      </c>
      <c r="E103" s="109"/>
      <c r="F103" s="109"/>
      <c r="G103" s="109"/>
      <c r="H103" s="109"/>
      <c r="I103" s="109"/>
      <c r="J103" s="110">
        <f>J169</f>
        <v>0</v>
      </c>
      <c r="L103" s="107"/>
    </row>
    <row r="104" spans="2:12" s="9" customFormat="1" ht="19.95" customHeight="1">
      <c r="B104" s="107"/>
      <c r="D104" s="108" t="s">
        <v>151</v>
      </c>
      <c r="E104" s="109"/>
      <c r="F104" s="109"/>
      <c r="G104" s="109"/>
      <c r="H104" s="109"/>
      <c r="I104" s="109"/>
      <c r="J104" s="110">
        <f>J190</f>
        <v>0</v>
      </c>
      <c r="L104" s="107"/>
    </row>
    <row r="105" spans="2:12" s="9" customFormat="1" ht="19.95" customHeight="1">
      <c r="B105" s="107"/>
      <c r="D105" s="108" t="s">
        <v>152</v>
      </c>
      <c r="E105" s="109"/>
      <c r="F105" s="109"/>
      <c r="G105" s="109"/>
      <c r="H105" s="109"/>
      <c r="I105" s="109"/>
      <c r="J105" s="110">
        <f>J195</f>
        <v>0</v>
      </c>
      <c r="L105" s="107"/>
    </row>
    <row r="106" spans="2:12" s="8" customFormat="1" ht="24.9" customHeight="1">
      <c r="B106" s="103"/>
      <c r="D106" s="104" t="s">
        <v>153</v>
      </c>
      <c r="E106" s="105"/>
      <c r="F106" s="105"/>
      <c r="G106" s="105"/>
      <c r="H106" s="105"/>
      <c r="I106" s="105"/>
      <c r="J106" s="106">
        <f>J198</f>
        <v>0</v>
      </c>
      <c r="L106" s="103"/>
    </row>
    <row r="107" spans="2:12" s="9" customFormat="1" ht="19.95" customHeight="1">
      <c r="B107" s="107"/>
      <c r="D107" s="108" t="s">
        <v>154</v>
      </c>
      <c r="E107" s="109"/>
      <c r="F107" s="109"/>
      <c r="G107" s="109"/>
      <c r="H107" s="109"/>
      <c r="I107" s="109"/>
      <c r="J107" s="110">
        <f>J199</f>
        <v>0</v>
      </c>
      <c r="L107" s="107"/>
    </row>
    <row r="108" spans="2:12" s="1" customFormat="1" ht="21.75" customHeight="1">
      <c r="B108" s="26"/>
      <c r="L108" s="26"/>
    </row>
    <row r="109" spans="2:12" s="1" customFormat="1" ht="6.9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26"/>
    </row>
    <row r="113" spans="2:12" s="1" customFormat="1" ht="6.9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26"/>
    </row>
    <row r="114" spans="2:12" s="1" customFormat="1" ht="24.9" customHeight="1">
      <c r="B114" s="26"/>
      <c r="C114" s="18" t="s">
        <v>155</v>
      </c>
      <c r="L114" s="26"/>
    </row>
    <row r="115" spans="2:12" s="1" customFormat="1" ht="6.9" customHeight="1">
      <c r="B115" s="26"/>
      <c r="L115" s="26"/>
    </row>
    <row r="116" spans="2:12" s="1" customFormat="1" ht="12" customHeight="1">
      <c r="B116" s="26"/>
      <c r="C116" s="23" t="s">
        <v>13</v>
      </c>
      <c r="L116" s="26"/>
    </row>
    <row r="117" spans="2:12" s="1" customFormat="1" ht="16.5" customHeight="1">
      <c r="B117" s="26"/>
      <c r="E117" s="206" t="str">
        <f>E7</f>
        <v>Oprava chodníku v ul. TGM ve Šluknově</v>
      </c>
      <c r="F117" s="207"/>
      <c r="G117" s="207"/>
      <c r="H117" s="207"/>
      <c r="L117" s="26"/>
    </row>
    <row r="118" spans="2:12" ht="12" customHeight="1">
      <c r="B118" s="17"/>
      <c r="C118" s="23" t="s">
        <v>115</v>
      </c>
      <c r="L118" s="17"/>
    </row>
    <row r="119" spans="2:12" s="1" customFormat="1" ht="16.5" customHeight="1">
      <c r="B119" s="26"/>
      <c r="E119" s="206" t="s">
        <v>344</v>
      </c>
      <c r="F119" s="205"/>
      <c r="G119" s="205"/>
      <c r="H119" s="205"/>
      <c r="L119" s="26"/>
    </row>
    <row r="120" spans="2:12" s="1" customFormat="1" ht="12" customHeight="1">
      <c r="B120" s="26"/>
      <c r="C120" s="23" t="s">
        <v>123</v>
      </c>
      <c r="L120" s="26"/>
    </row>
    <row r="121" spans="2:12" s="1" customFormat="1" ht="16.5" customHeight="1">
      <c r="B121" s="26"/>
      <c r="E121" s="173" t="str">
        <f>E11</f>
        <v>01a - SO 101 Přímé výdaje</v>
      </c>
      <c r="F121" s="205"/>
      <c r="G121" s="205"/>
      <c r="H121" s="205"/>
      <c r="L121" s="26"/>
    </row>
    <row r="122" spans="2:12" s="1" customFormat="1" ht="6.9" customHeight="1">
      <c r="B122" s="26"/>
      <c r="L122" s="26"/>
    </row>
    <row r="123" spans="2:12" s="1" customFormat="1" ht="12" customHeight="1">
      <c r="B123" s="26"/>
      <c r="C123" s="23" t="s">
        <v>16</v>
      </c>
      <c r="F123" s="21" t="str">
        <f>F14</f>
        <v xml:space="preserve"> </v>
      </c>
      <c r="I123" s="23" t="s">
        <v>18</v>
      </c>
      <c r="J123" s="46" t="str">
        <f>IF(J14="","",J14)</f>
        <v/>
      </c>
      <c r="L123" s="26"/>
    </row>
    <row r="124" spans="2:12" s="1" customFormat="1" ht="6.9" customHeight="1">
      <c r="B124" s="26"/>
      <c r="L124" s="26"/>
    </row>
    <row r="125" spans="2:12" s="1" customFormat="1" ht="15.15" customHeight="1">
      <c r="B125" s="26"/>
      <c r="C125" s="23" t="s">
        <v>20</v>
      </c>
      <c r="F125" s="21" t="str">
        <f>E17</f>
        <v>Město Šluknov</v>
      </c>
      <c r="I125" s="23" t="s">
        <v>26</v>
      </c>
      <c r="J125" s="24"/>
      <c r="L125" s="26"/>
    </row>
    <row r="126" spans="2:12" s="1" customFormat="1" ht="15.15" customHeight="1">
      <c r="B126" s="26"/>
      <c r="C126" s="23" t="s">
        <v>24</v>
      </c>
      <c r="F126" s="21" t="str">
        <f>IF(E20="","",E20)</f>
        <v xml:space="preserve"> </v>
      </c>
      <c r="I126" s="23" t="s">
        <v>28</v>
      </c>
      <c r="J126" s="24"/>
      <c r="L126" s="26"/>
    </row>
    <row r="127" spans="2:12" s="1" customFormat="1" ht="10.35" customHeight="1">
      <c r="B127" s="26"/>
      <c r="L127" s="26"/>
    </row>
    <row r="128" spans="2:20" s="10" customFormat="1" ht="29.25" customHeight="1">
      <c r="B128" s="111"/>
      <c r="C128" s="112" t="s">
        <v>156</v>
      </c>
      <c r="D128" s="113" t="s">
        <v>55</v>
      </c>
      <c r="E128" s="113" t="s">
        <v>51</v>
      </c>
      <c r="F128" s="113" t="s">
        <v>52</v>
      </c>
      <c r="G128" s="113" t="s">
        <v>157</v>
      </c>
      <c r="H128" s="113" t="s">
        <v>158</v>
      </c>
      <c r="I128" s="113" t="s">
        <v>159</v>
      </c>
      <c r="J128" s="113" t="s">
        <v>143</v>
      </c>
      <c r="K128" s="114" t="s">
        <v>160</v>
      </c>
      <c r="L128" s="111"/>
      <c r="M128" s="52" t="s">
        <v>1</v>
      </c>
      <c r="N128" s="53" t="s">
        <v>34</v>
      </c>
      <c r="O128" s="53" t="s">
        <v>161</v>
      </c>
      <c r="P128" s="53" t="s">
        <v>162</v>
      </c>
      <c r="Q128" s="53" t="s">
        <v>163</v>
      </c>
      <c r="R128" s="53" t="s">
        <v>164</v>
      </c>
      <c r="S128" s="53" t="s">
        <v>165</v>
      </c>
      <c r="T128" s="54" t="s">
        <v>166</v>
      </c>
    </row>
    <row r="129" spans="2:63" s="1" customFormat="1" ht="22.8" customHeight="1">
      <c r="B129" s="26"/>
      <c r="C129" s="57" t="s">
        <v>167</v>
      </c>
      <c r="J129" s="115">
        <f>J130+J198</f>
        <v>0</v>
      </c>
      <c r="L129" s="26"/>
      <c r="M129" s="55"/>
      <c r="N129" s="47"/>
      <c r="O129" s="47"/>
      <c r="P129" s="116" t="e">
        <f>P130+P198</f>
        <v>#REF!</v>
      </c>
      <c r="Q129" s="47"/>
      <c r="R129" s="116" t="e">
        <f>R130+R198</f>
        <v>#REF!</v>
      </c>
      <c r="S129" s="47"/>
      <c r="T129" s="117" t="e">
        <f>T130+T198</f>
        <v>#REF!</v>
      </c>
      <c r="AT129" s="14" t="s">
        <v>69</v>
      </c>
      <c r="AU129" s="14" t="s">
        <v>145</v>
      </c>
      <c r="BK129" s="118" t="e">
        <f>BK130+BK198</f>
        <v>#REF!</v>
      </c>
    </row>
    <row r="130" spans="2:63" s="11" customFormat="1" ht="25.95" customHeight="1">
      <c r="B130" s="119"/>
      <c r="D130" s="120" t="s">
        <v>69</v>
      </c>
      <c r="E130" s="121" t="s">
        <v>168</v>
      </c>
      <c r="F130" s="121" t="s">
        <v>169</v>
      </c>
      <c r="J130" s="122">
        <f>J131+J152+J155+J169+J190+J195</f>
        <v>0</v>
      </c>
      <c r="L130" s="119"/>
      <c r="M130" s="123"/>
      <c r="P130" s="124" t="e">
        <f>P131+#REF!+P152+P155+#REF!+P169+P190+P195</f>
        <v>#REF!</v>
      </c>
      <c r="R130" s="124" t="e">
        <f>R131+#REF!+R152+R155+#REF!+R169+R190+R195</f>
        <v>#REF!</v>
      </c>
      <c r="T130" s="125" t="e">
        <f>T131+#REF!+T152+T155+#REF!+T169+T190+T195</f>
        <v>#REF!</v>
      </c>
      <c r="AR130" s="120" t="s">
        <v>76</v>
      </c>
      <c r="AT130" s="126" t="s">
        <v>69</v>
      </c>
      <c r="AU130" s="126" t="s">
        <v>70</v>
      </c>
      <c r="AY130" s="120" t="s">
        <v>170</v>
      </c>
      <c r="BK130" s="127" t="e">
        <f>BK131+#REF!+BK152+BK155+#REF!+BK169+BK190+BK195</f>
        <v>#REF!</v>
      </c>
    </row>
    <row r="131" spans="2:63" s="11" customFormat="1" ht="22.8" customHeight="1">
      <c r="B131" s="119"/>
      <c r="D131" s="120" t="s">
        <v>69</v>
      </c>
      <c r="E131" s="128" t="s">
        <v>76</v>
      </c>
      <c r="F131" s="128" t="s">
        <v>171</v>
      </c>
      <c r="J131" s="129">
        <f>J132+J134+J138+J140+J142+J144+J146+J148+J150+J136</f>
        <v>0</v>
      </c>
      <c r="L131" s="119"/>
      <c r="M131" s="123"/>
      <c r="P131" s="124">
        <f>SUM(P132:P151)</f>
        <v>88.9798</v>
      </c>
      <c r="R131" s="124">
        <f>SUM(R132:R151)</f>
        <v>2.16012</v>
      </c>
      <c r="T131" s="125">
        <f>SUM(T132:T151)</f>
        <v>217.81400000000002</v>
      </c>
      <c r="AR131" s="120" t="s">
        <v>76</v>
      </c>
      <c r="AT131" s="126" t="s">
        <v>69</v>
      </c>
      <c r="AU131" s="126" t="s">
        <v>76</v>
      </c>
      <c r="AY131" s="120" t="s">
        <v>170</v>
      </c>
      <c r="BK131" s="127">
        <f>SUM(BK132:BK151)</f>
        <v>0</v>
      </c>
    </row>
    <row r="132" spans="2:65" s="1" customFormat="1" ht="66.75" customHeight="1">
      <c r="B132" s="130"/>
      <c r="C132" s="131">
        <v>1</v>
      </c>
      <c r="D132" s="131" t="s">
        <v>172</v>
      </c>
      <c r="E132" s="132" t="s">
        <v>176</v>
      </c>
      <c r="F132" s="133" t="s">
        <v>177</v>
      </c>
      <c r="G132" s="134" t="s">
        <v>95</v>
      </c>
      <c r="H132" s="135">
        <v>290</v>
      </c>
      <c r="I132" s="165"/>
      <c r="J132" s="136">
        <f>ROUND(I132*H132,2)</f>
        <v>0</v>
      </c>
      <c r="K132" s="133" t="s">
        <v>173</v>
      </c>
      <c r="L132" s="26"/>
      <c r="M132" s="137" t="s">
        <v>1</v>
      </c>
      <c r="N132" s="138" t="s">
        <v>35</v>
      </c>
      <c r="O132" s="139">
        <v>0.031</v>
      </c>
      <c r="P132" s="139">
        <f>O132*H132</f>
        <v>8.99</v>
      </c>
      <c r="Q132" s="139">
        <v>0</v>
      </c>
      <c r="R132" s="139">
        <f>Q132*H132</f>
        <v>0</v>
      </c>
      <c r="S132" s="139">
        <v>0.26</v>
      </c>
      <c r="T132" s="140">
        <f>S132*H132</f>
        <v>75.4</v>
      </c>
      <c r="AR132" s="141" t="s">
        <v>174</v>
      </c>
      <c r="AT132" s="141" t="s">
        <v>172</v>
      </c>
      <c r="AU132" s="141" t="s">
        <v>78</v>
      </c>
      <c r="AY132" s="14" t="s">
        <v>170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4" t="s">
        <v>76</v>
      </c>
      <c r="BK132" s="142">
        <f>ROUND(I132*H132,2)</f>
        <v>0</v>
      </c>
      <c r="BL132" s="14" t="s">
        <v>174</v>
      </c>
      <c r="BM132" s="141" t="s">
        <v>178</v>
      </c>
    </row>
    <row r="133" spans="2:47" s="1" customFormat="1" ht="48">
      <c r="B133" s="26"/>
      <c r="D133" s="143" t="s">
        <v>175</v>
      </c>
      <c r="F133" s="144" t="s">
        <v>177</v>
      </c>
      <c r="L133" s="26"/>
      <c r="M133" s="145"/>
      <c r="T133" s="49"/>
      <c r="AT133" s="14" t="s">
        <v>175</v>
      </c>
      <c r="AU133" s="14" t="s">
        <v>78</v>
      </c>
    </row>
    <row r="134" spans="2:65" s="1" customFormat="1" ht="66.75" customHeight="1">
      <c r="B134" s="130"/>
      <c r="C134" s="131">
        <v>2</v>
      </c>
      <c r="D134" s="131" t="s">
        <v>172</v>
      </c>
      <c r="E134" s="132" t="s">
        <v>181</v>
      </c>
      <c r="F134" s="133" t="s">
        <v>182</v>
      </c>
      <c r="G134" s="134" t="s">
        <v>95</v>
      </c>
      <c r="H134" s="135">
        <v>290</v>
      </c>
      <c r="I134" s="165"/>
      <c r="J134" s="136">
        <f>ROUND(I134*H134,2)</f>
        <v>0</v>
      </c>
      <c r="K134" s="133" t="s">
        <v>173</v>
      </c>
      <c r="L134" s="26"/>
      <c r="M134" s="137" t="s">
        <v>1</v>
      </c>
      <c r="N134" s="138" t="s">
        <v>35</v>
      </c>
      <c r="O134" s="139">
        <v>0.067</v>
      </c>
      <c r="P134" s="139">
        <f>O134*H134</f>
        <v>19.43</v>
      </c>
      <c r="Q134" s="139">
        <v>0</v>
      </c>
      <c r="R134" s="139">
        <f>Q134*H134</f>
        <v>0</v>
      </c>
      <c r="S134" s="139">
        <v>0.3</v>
      </c>
      <c r="T134" s="140">
        <f>S134*H134</f>
        <v>87</v>
      </c>
      <c r="AR134" s="141" t="s">
        <v>174</v>
      </c>
      <c r="AT134" s="141" t="s">
        <v>172</v>
      </c>
      <c r="AU134" s="141" t="s">
        <v>78</v>
      </c>
      <c r="AY134" s="14" t="s">
        <v>170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4" t="s">
        <v>76</v>
      </c>
      <c r="BK134" s="142">
        <f>ROUND(I134*H134,2)</f>
        <v>0</v>
      </c>
      <c r="BL134" s="14" t="s">
        <v>174</v>
      </c>
      <c r="BM134" s="141" t="s">
        <v>183</v>
      </c>
    </row>
    <row r="135" spans="2:47" s="1" customFormat="1" ht="38.4">
      <c r="B135" s="26"/>
      <c r="D135" s="143" t="s">
        <v>175</v>
      </c>
      <c r="F135" s="144" t="s">
        <v>182</v>
      </c>
      <c r="L135" s="26"/>
      <c r="M135" s="145"/>
      <c r="T135" s="49"/>
      <c r="AT135" s="14" t="s">
        <v>175</v>
      </c>
      <c r="AU135" s="14" t="s">
        <v>78</v>
      </c>
    </row>
    <row r="136" spans="2:65" s="1" customFormat="1" ht="55.5" customHeight="1">
      <c r="B136" s="130"/>
      <c r="C136" s="131">
        <v>3</v>
      </c>
      <c r="D136" s="131" t="s">
        <v>172</v>
      </c>
      <c r="E136" s="132" t="s">
        <v>186</v>
      </c>
      <c r="F136" s="133" t="s">
        <v>187</v>
      </c>
      <c r="G136" s="134" t="s">
        <v>95</v>
      </c>
      <c r="H136" s="135">
        <v>18</v>
      </c>
      <c r="I136" s="165"/>
      <c r="J136" s="136">
        <f>ROUND(I136*H136,2)</f>
        <v>0</v>
      </c>
      <c r="K136" s="133" t="s">
        <v>173</v>
      </c>
      <c r="L136" s="26"/>
      <c r="M136" s="137" t="s">
        <v>1</v>
      </c>
      <c r="N136" s="138" t="s">
        <v>35</v>
      </c>
      <c r="O136" s="139">
        <v>0.094</v>
      </c>
      <c r="P136" s="139">
        <f>O136*H136</f>
        <v>1.692</v>
      </c>
      <c r="Q136" s="139">
        <v>0</v>
      </c>
      <c r="R136" s="139">
        <f>Q136*H136</f>
        <v>0</v>
      </c>
      <c r="S136" s="139">
        <v>0.098</v>
      </c>
      <c r="T136" s="140">
        <f>S136*H136</f>
        <v>1.764</v>
      </c>
      <c r="AR136" s="141" t="s">
        <v>174</v>
      </c>
      <c r="AT136" s="141" t="s">
        <v>172</v>
      </c>
      <c r="AU136" s="141" t="s">
        <v>78</v>
      </c>
      <c r="AY136" s="14" t="s">
        <v>170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4" t="s">
        <v>76</v>
      </c>
      <c r="BK136" s="142">
        <f>ROUND(I136*H136,2)</f>
        <v>0</v>
      </c>
      <c r="BL136" s="14" t="s">
        <v>174</v>
      </c>
      <c r="BM136" s="141" t="s">
        <v>188</v>
      </c>
    </row>
    <row r="137" spans="2:47" s="1" customFormat="1" ht="38.4">
      <c r="B137" s="26"/>
      <c r="D137" s="143" t="s">
        <v>175</v>
      </c>
      <c r="F137" s="144" t="s">
        <v>187</v>
      </c>
      <c r="L137" s="26"/>
      <c r="M137" s="145"/>
      <c r="T137" s="49"/>
      <c r="AT137" s="14" t="s">
        <v>175</v>
      </c>
      <c r="AU137" s="14" t="s">
        <v>78</v>
      </c>
    </row>
    <row r="138" spans="2:65" s="1" customFormat="1" ht="44.25" customHeight="1">
      <c r="B138" s="130"/>
      <c r="C138" s="131">
        <v>4</v>
      </c>
      <c r="D138" s="131" t="s">
        <v>172</v>
      </c>
      <c r="E138" s="132" t="s">
        <v>190</v>
      </c>
      <c r="F138" s="133" t="s">
        <v>191</v>
      </c>
      <c r="G138" s="134" t="s">
        <v>103</v>
      </c>
      <c r="H138" s="135">
        <v>185</v>
      </c>
      <c r="I138" s="165"/>
      <c r="J138" s="136">
        <f>ROUND(I138*H138,2)</f>
        <v>0</v>
      </c>
      <c r="K138" s="133" t="s">
        <v>173</v>
      </c>
      <c r="L138" s="26"/>
      <c r="M138" s="137" t="s">
        <v>1</v>
      </c>
      <c r="N138" s="138" t="s">
        <v>35</v>
      </c>
      <c r="O138" s="139">
        <v>0.272</v>
      </c>
      <c r="P138" s="139">
        <f>O138*H138</f>
        <v>50.32</v>
      </c>
      <c r="Q138" s="139">
        <v>0</v>
      </c>
      <c r="R138" s="139">
        <f>Q138*H138</f>
        <v>0</v>
      </c>
      <c r="S138" s="139">
        <v>0.29</v>
      </c>
      <c r="T138" s="140">
        <f>S138*H138</f>
        <v>53.65</v>
      </c>
      <c r="AR138" s="141" t="s">
        <v>174</v>
      </c>
      <c r="AT138" s="141" t="s">
        <v>172</v>
      </c>
      <c r="AU138" s="141" t="s">
        <v>78</v>
      </c>
      <c r="AY138" s="14" t="s">
        <v>170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4" t="s">
        <v>76</v>
      </c>
      <c r="BK138" s="142">
        <f>ROUND(I138*H138,2)</f>
        <v>0</v>
      </c>
      <c r="BL138" s="14" t="s">
        <v>174</v>
      </c>
      <c r="BM138" s="141" t="s">
        <v>192</v>
      </c>
    </row>
    <row r="139" spans="2:47" s="1" customFormat="1" ht="28.8">
      <c r="B139" s="26"/>
      <c r="D139" s="143" t="s">
        <v>175</v>
      </c>
      <c r="F139" s="144" t="s">
        <v>193</v>
      </c>
      <c r="L139" s="26"/>
      <c r="M139" s="145"/>
      <c r="T139" s="49"/>
      <c r="AT139" s="14" t="s">
        <v>175</v>
      </c>
      <c r="AU139" s="14" t="s">
        <v>78</v>
      </c>
    </row>
    <row r="140" spans="2:65" s="1" customFormat="1" ht="23.4" customHeight="1">
      <c r="B140" s="130"/>
      <c r="C140" s="152">
        <v>5</v>
      </c>
      <c r="D140" s="152" t="s">
        <v>194</v>
      </c>
      <c r="E140" s="153" t="s">
        <v>348</v>
      </c>
      <c r="F140" s="154" t="s">
        <v>349</v>
      </c>
      <c r="G140" s="155" t="s">
        <v>195</v>
      </c>
      <c r="H140" s="156">
        <v>2.16</v>
      </c>
      <c r="I140" s="166"/>
      <c r="J140" s="157">
        <f>ROUND(I140*H140,2)</f>
        <v>0</v>
      </c>
      <c r="K140" s="154" t="s">
        <v>173</v>
      </c>
      <c r="L140" s="158"/>
      <c r="M140" s="159" t="s">
        <v>1</v>
      </c>
      <c r="N140" s="160" t="s">
        <v>35</v>
      </c>
      <c r="O140" s="139">
        <v>0</v>
      </c>
      <c r="P140" s="139">
        <f>O140*H140</f>
        <v>0</v>
      </c>
      <c r="Q140" s="139">
        <v>1</v>
      </c>
      <c r="R140" s="139">
        <f>Q140*H140</f>
        <v>2.16</v>
      </c>
      <c r="S140" s="139">
        <v>0</v>
      </c>
      <c r="T140" s="140">
        <f>S140*H140</f>
        <v>0</v>
      </c>
      <c r="AR140" s="141" t="s">
        <v>185</v>
      </c>
      <c r="AT140" s="141" t="s">
        <v>194</v>
      </c>
      <c r="AU140" s="141" t="s">
        <v>78</v>
      </c>
      <c r="AY140" s="14" t="s">
        <v>170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4" t="s">
        <v>76</v>
      </c>
      <c r="BK140" s="142">
        <f>ROUND(I140*H140,2)</f>
        <v>0</v>
      </c>
      <c r="BL140" s="14" t="s">
        <v>174</v>
      </c>
      <c r="BM140" s="141" t="s">
        <v>196</v>
      </c>
    </row>
    <row r="141" spans="2:47" s="1" customFormat="1" ht="12">
      <c r="B141" s="26"/>
      <c r="D141" s="143" t="s">
        <v>175</v>
      </c>
      <c r="F141" s="144" t="s">
        <v>350</v>
      </c>
      <c r="L141" s="26"/>
      <c r="M141" s="145"/>
      <c r="T141" s="49"/>
      <c r="AT141" s="14" t="s">
        <v>175</v>
      </c>
      <c r="AU141" s="14" t="s">
        <v>78</v>
      </c>
    </row>
    <row r="142" spans="2:65" s="1" customFormat="1" ht="44.25" customHeight="1">
      <c r="B142" s="130"/>
      <c r="C142" s="131">
        <v>6</v>
      </c>
      <c r="D142" s="131" t="s">
        <v>172</v>
      </c>
      <c r="E142" s="132" t="s">
        <v>198</v>
      </c>
      <c r="F142" s="133" t="s">
        <v>199</v>
      </c>
      <c r="G142" s="134" t="s">
        <v>110</v>
      </c>
      <c r="H142" s="135">
        <v>1.8</v>
      </c>
      <c r="I142" s="165"/>
      <c r="J142" s="136">
        <f>ROUND(I142*H142,2)</f>
        <v>0</v>
      </c>
      <c r="K142" s="133" t="s">
        <v>173</v>
      </c>
      <c r="L142" s="26"/>
      <c r="M142" s="137" t="s">
        <v>1</v>
      </c>
      <c r="N142" s="138" t="s">
        <v>35</v>
      </c>
      <c r="O142" s="139">
        <v>0.131</v>
      </c>
      <c r="P142" s="139">
        <f>O142*H142</f>
        <v>0.2358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174</v>
      </c>
      <c r="AT142" s="141" t="s">
        <v>172</v>
      </c>
      <c r="AU142" s="141" t="s">
        <v>78</v>
      </c>
      <c r="AY142" s="14" t="s">
        <v>170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4" t="s">
        <v>76</v>
      </c>
      <c r="BK142" s="142">
        <f>ROUND(I142*H142,2)</f>
        <v>0</v>
      </c>
      <c r="BL142" s="14" t="s">
        <v>174</v>
      </c>
      <c r="BM142" s="141" t="s">
        <v>200</v>
      </c>
    </row>
    <row r="143" spans="2:47" s="1" customFormat="1" ht="28.8">
      <c r="B143" s="26"/>
      <c r="D143" s="143" t="s">
        <v>175</v>
      </c>
      <c r="F143" s="144" t="s">
        <v>199</v>
      </c>
      <c r="L143" s="26"/>
      <c r="M143" s="145"/>
      <c r="T143" s="49"/>
      <c r="AT143" s="14" t="s">
        <v>175</v>
      </c>
      <c r="AU143" s="14" t="s">
        <v>78</v>
      </c>
    </row>
    <row r="144" spans="2:65" s="1" customFormat="1" ht="37.8" customHeight="1">
      <c r="B144" s="130"/>
      <c r="C144" s="131">
        <v>7</v>
      </c>
      <c r="D144" s="131" t="s">
        <v>172</v>
      </c>
      <c r="E144" s="132" t="s">
        <v>201</v>
      </c>
      <c r="F144" s="133" t="s">
        <v>202</v>
      </c>
      <c r="G144" s="134" t="s">
        <v>95</v>
      </c>
      <c r="H144" s="135">
        <v>6</v>
      </c>
      <c r="I144" s="165"/>
      <c r="J144" s="136">
        <f>ROUND(I144*H144,2)</f>
        <v>0</v>
      </c>
      <c r="K144" s="133" t="s">
        <v>173</v>
      </c>
      <c r="L144" s="26"/>
      <c r="M144" s="137" t="s">
        <v>1</v>
      </c>
      <c r="N144" s="138" t="s">
        <v>35</v>
      </c>
      <c r="O144" s="139">
        <v>0.044</v>
      </c>
      <c r="P144" s="139">
        <f>O144*H144</f>
        <v>0.264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174</v>
      </c>
      <c r="AT144" s="141" t="s">
        <v>172</v>
      </c>
      <c r="AU144" s="141" t="s">
        <v>78</v>
      </c>
      <c r="AY144" s="14" t="s">
        <v>170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4" t="s">
        <v>76</v>
      </c>
      <c r="BK144" s="142">
        <f>ROUND(I144*H144,2)</f>
        <v>0</v>
      </c>
      <c r="BL144" s="14" t="s">
        <v>174</v>
      </c>
      <c r="BM144" s="141" t="s">
        <v>203</v>
      </c>
    </row>
    <row r="145" spans="2:47" s="1" customFormat="1" ht="28.8">
      <c r="B145" s="26"/>
      <c r="D145" s="143" t="s">
        <v>175</v>
      </c>
      <c r="F145" s="144" t="s">
        <v>202</v>
      </c>
      <c r="L145" s="26"/>
      <c r="M145" s="145"/>
      <c r="T145" s="49"/>
      <c r="AT145" s="14" t="s">
        <v>175</v>
      </c>
      <c r="AU145" s="14" t="s">
        <v>78</v>
      </c>
    </row>
    <row r="146" spans="2:65" s="1" customFormat="1" ht="37.8" customHeight="1">
      <c r="B146" s="130"/>
      <c r="C146" s="131">
        <v>8</v>
      </c>
      <c r="D146" s="131" t="s">
        <v>172</v>
      </c>
      <c r="E146" s="132" t="s">
        <v>204</v>
      </c>
      <c r="F146" s="133" t="s">
        <v>205</v>
      </c>
      <c r="G146" s="134" t="s">
        <v>95</v>
      </c>
      <c r="H146" s="135">
        <v>6</v>
      </c>
      <c r="I146" s="165"/>
      <c r="J146" s="136">
        <f>ROUND(I146*H146,2)</f>
        <v>0</v>
      </c>
      <c r="K146" s="133" t="s">
        <v>173</v>
      </c>
      <c r="L146" s="26"/>
      <c r="M146" s="137" t="s">
        <v>1</v>
      </c>
      <c r="N146" s="138" t="s">
        <v>35</v>
      </c>
      <c r="O146" s="139">
        <v>0.058</v>
      </c>
      <c r="P146" s="139">
        <f>O146*H146</f>
        <v>0.34800000000000003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174</v>
      </c>
      <c r="AT146" s="141" t="s">
        <v>172</v>
      </c>
      <c r="AU146" s="141" t="s">
        <v>78</v>
      </c>
      <c r="AY146" s="14" t="s">
        <v>170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4" t="s">
        <v>76</v>
      </c>
      <c r="BK146" s="142">
        <f>ROUND(I146*H146,2)</f>
        <v>0</v>
      </c>
      <c r="BL146" s="14" t="s">
        <v>174</v>
      </c>
      <c r="BM146" s="141" t="s">
        <v>206</v>
      </c>
    </row>
    <row r="147" spans="2:47" s="1" customFormat="1" ht="28.8">
      <c r="B147" s="26"/>
      <c r="D147" s="143" t="s">
        <v>175</v>
      </c>
      <c r="F147" s="144" t="s">
        <v>205</v>
      </c>
      <c r="L147" s="26"/>
      <c r="M147" s="145"/>
      <c r="T147" s="49"/>
      <c r="AT147" s="14" t="s">
        <v>175</v>
      </c>
      <c r="AU147" s="14" t="s">
        <v>78</v>
      </c>
    </row>
    <row r="148" spans="2:65" s="1" customFormat="1" ht="16.5" customHeight="1">
      <c r="B148" s="130"/>
      <c r="C148" s="152">
        <v>9</v>
      </c>
      <c r="D148" s="152" t="s">
        <v>194</v>
      </c>
      <c r="E148" s="153" t="s">
        <v>207</v>
      </c>
      <c r="F148" s="154" t="s">
        <v>208</v>
      </c>
      <c r="G148" s="155" t="s">
        <v>209</v>
      </c>
      <c r="H148" s="156">
        <v>0.12</v>
      </c>
      <c r="I148" s="166"/>
      <c r="J148" s="157">
        <f>ROUND(I148*H148,2)</f>
        <v>0</v>
      </c>
      <c r="K148" s="154" t="s">
        <v>173</v>
      </c>
      <c r="L148" s="158"/>
      <c r="M148" s="159" t="s">
        <v>1</v>
      </c>
      <c r="N148" s="160" t="s">
        <v>35</v>
      </c>
      <c r="O148" s="139">
        <v>0</v>
      </c>
      <c r="P148" s="139">
        <f>O148*H148</f>
        <v>0</v>
      </c>
      <c r="Q148" s="139">
        <v>0.001</v>
      </c>
      <c r="R148" s="139">
        <f>Q148*H148</f>
        <v>0.00012</v>
      </c>
      <c r="S148" s="139">
        <v>0</v>
      </c>
      <c r="T148" s="140">
        <f>S148*H148</f>
        <v>0</v>
      </c>
      <c r="AR148" s="141" t="s">
        <v>185</v>
      </c>
      <c r="AT148" s="141" t="s">
        <v>194</v>
      </c>
      <c r="AU148" s="141" t="s">
        <v>78</v>
      </c>
      <c r="AY148" s="14" t="s">
        <v>170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4" t="s">
        <v>76</v>
      </c>
      <c r="BK148" s="142">
        <f>ROUND(I148*H148,2)</f>
        <v>0</v>
      </c>
      <c r="BL148" s="14" t="s">
        <v>174</v>
      </c>
      <c r="BM148" s="141" t="s">
        <v>210</v>
      </c>
    </row>
    <row r="149" spans="2:47" s="1" customFormat="1" ht="12">
      <c r="B149" s="26"/>
      <c r="D149" s="143" t="s">
        <v>175</v>
      </c>
      <c r="F149" s="144" t="s">
        <v>208</v>
      </c>
      <c r="L149" s="26"/>
      <c r="M149" s="145"/>
      <c r="T149" s="49"/>
      <c r="AT149" s="14" t="s">
        <v>175</v>
      </c>
      <c r="AU149" s="14" t="s">
        <v>78</v>
      </c>
    </row>
    <row r="150" spans="2:65" s="1" customFormat="1" ht="33" customHeight="1">
      <c r="B150" s="130"/>
      <c r="C150" s="131">
        <v>10</v>
      </c>
      <c r="D150" s="131" t="s">
        <v>172</v>
      </c>
      <c r="E150" s="132" t="s">
        <v>211</v>
      </c>
      <c r="F150" s="133" t="s">
        <v>212</v>
      </c>
      <c r="G150" s="134" t="s">
        <v>95</v>
      </c>
      <c r="H150" s="135">
        <v>308</v>
      </c>
      <c r="I150" s="165"/>
      <c r="J150" s="136">
        <f>ROUND(I150*H150,2)</f>
        <v>0</v>
      </c>
      <c r="K150" s="133" t="s">
        <v>173</v>
      </c>
      <c r="L150" s="26"/>
      <c r="M150" s="137" t="s">
        <v>1</v>
      </c>
      <c r="N150" s="138" t="s">
        <v>35</v>
      </c>
      <c r="O150" s="139">
        <v>0.025</v>
      </c>
      <c r="P150" s="139">
        <f>O150*H150</f>
        <v>7.7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174</v>
      </c>
      <c r="AT150" s="141" t="s">
        <v>172</v>
      </c>
      <c r="AU150" s="141" t="s">
        <v>78</v>
      </c>
      <c r="AY150" s="14" t="s">
        <v>170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4" t="s">
        <v>76</v>
      </c>
      <c r="BK150" s="142">
        <f>ROUND(I150*H150,2)</f>
        <v>0</v>
      </c>
      <c r="BL150" s="14" t="s">
        <v>174</v>
      </c>
      <c r="BM150" s="141" t="s">
        <v>213</v>
      </c>
    </row>
    <row r="151" spans="2:47" s="1" customFormat="1" ht="19.2">
      <c r="B151" s="26"/>
      <c r="D151" s="143" t="s">
        <v>175</v>
      </c>
      <c r="F151" s="144" t="s">
        <v>212</v>
      </c>
      <c r="L151" s="26"/>
      <c r="M151" s="145"/>
      <c r="T151" s="49"/>
      <c r="AT151" s="14" t="s">
        <v>175</v>
      </c>
      <c r="AU151" s="14" t="s">
        <v>78</v>
      </c>
    </row>
    <row r="152" spans="2:63" s="11" customFormat="1" ht="22.8" customHeight="1">
      <c r="B152" s="119"/>
      <c r="D152" s="120" t="s">
        <v>69</v>
      </c>
      <c r="E152" s="128" t="s">
        <v>174</v>
      </c>
      <c r="F152" s="128" t="s">
        <v>216</v>
      </c>
      <c r="J152" s="129">
        <f>J153</f>
        <v>0</v>
      </c>
      <c r="L152" s="119"/>
      <c r="M152" s="123"/>
      <c r="P152" s="124">
        <f>SUM(P153:P154)</f>
        <v>14.5</v>
      </c>
      <c r="R152" s="124">
        <f>SUM(R153:R154)</f>
        <v>46.9568</v>
      </c>
      <c r="T152" s="125">
        <f>SUM(T153:T154)</f>
        <v>0</v>
      </c>
      <c r="AR152" s="120" t="s">
        <v>76</v>
      </c>
      <c r="AT152" s="126" t="s">
        <v>69</v>
      </c>
      <c r="AU152" s="126" t="s">
        <v>76</v>
      </c>
      <c r="AY152" s="120" t="s">
        <v>170</v>
      </c>
      <c r="BK152" s="127">
        <f>SUM(BK153:BK154)</f>
        <v>0</v>
      </c>
    </row>
    <row r="153" spans="2:65" s="1" customFormat="1" ht="44.25" customHeight="1">
      <c r="B153" s="130"/>
      <c r="C153" s="131">
        <v>11</v>
      </c>
      <c r="D153" s="131" t="s">
        <v>172</v>
      </c>
      <c r="E153" s="132" t="s">
        <v>217</v>
      </c>
      <c r="F153" s="133" t="s">
        <v>218</v>
      </c>
      <c r="G153" s="134" t="s">
        <v>95</v>
      </c>
      <c r="H153" s="135">
        <v>290</v>
      </c>
      <c r="I153" s="165"/>
      <c r="J153" s="136">
        <f>ROUND(I153*H153,2)</f>
        <v>0</v>
      </c>
      <c r="K153" s="133" t="s">
        <v>173</v>
      </c>
      <c r="L153" s="26"/>
      <c r="M153" s="137" t="s">
        <v>1</v>
      </c>
      <c r="N153" s="138" t="s">
        <v>35</v>
      </c>
      <c r="O153" s="139">
        <v>0.05</v>
      </c>
      <c r="P153" s="139">
        <f>O153*H153</f>
        <v>14.5</v>
      </c>
      <c r="Q153" s="139">
        <v>0.16192</v>
      </c>
      <c r="R153" s="139">
        <f>Q153*H153</f>
        <v>46.9568</v>
      </c>
      <c r="S153" s="139">
        <v>0</v>
      </c>
      <c r="T153" s="140">
        <f>S153*H153</f>
        <v>0</v>
      </c>
      <c r="AR153" s="141" t="s">
        <v>174</v>
      </c>
      <c r="AT153" s="141" t="s">
        <v>172</v>
      </c>
      <c r="AU153" s="141" t="s">
        <v>78</v>
      </c>
      <c r="AY153" s="14" t="s">
        <v>170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4" t="s">
        <v>76</v>
      </c>
      <c r="BK153" s="142">
        <f>ROUND(I153*H153,2)</f>
        <v>0</v>
      </c>
      <c r="BL153" s="14" t="s">
        <v>174</v>
      </c>
      <c r="BM153" s="141" t="s">
        <v>219</v>
      </c>
    </row>
    <row r="154" spans="2:47" s="1" customFormat="1" ht="28.8">
      <c r="B154" s="26"/>
      <c r="D154" s="143" t="s">
        <v>175</v>
      </c>
      <c r="F154" s="144" t="s">
        <v>220</v>
      </c>
      <c r="L154" s="26"/>
      <c r="M154" s="145"/>
      <c r="T154" s="49"/>
      <c r="AT154" s="14" t="s">
        <v>175</v>
      </c>
      <c r="AU154" s="14" t="s">
        <v>78</v>
      </c>
    </row>
    <row r="155" spans="2:63" s="11" customFormat="1" ht="22.8" customHeight="1">
      <c r="B155" s="119"/>
      <c r="D155" s="120" t="s">
        <v>69</v>
      </c>
      <c r="E155" s="128" t="s">
        <v>184</v>
      </c>
      <c r="F155" s="128" t="s">
        <v>221</v>
      </c>
      <c r="J155" s="129">
        <f>J156+J158+J159+J161+J163+J165+J166</f>
        <v>0</v>
      </c>
      <c r="L155" s="119"/>
      <c r="M155" s="123"/>
      <c r="P155" s="124">
        <f>SUM(P156:P167)</f>
        <v>418.9080000000001</v>
      </c>
      <c r="R155" s="124">
        <f>SUM(R156:R167)</f>
        <v>119.398</v>
      </c>
      <c r="T155" s="125">
        <f>SUM(T156:T167)</f>
        <v>0</v>
      </c>
      <c r="AR155" s="120" t="s">
        <v>76</v>
      </c>
      <c r="AT155" s="126" t="s">
        <v>69</v>
      </c>
      <c r="AU155" s="126" t="s">
        <v>76</v>
      </c>
      <c r="AY155" s="120" t="s">
        <v>170</v>
      </c>
      <c r="BK155" s="127">
        <f>SUM(BK156:BK167)</f>
        <v>0</v>
      </c>
    </row>
    <row r="156" spans="2:65" s="1" customFormat="1" ht="55.5" customHeight="1">
      <c r="B156" s="130"/>
      <c r="C156" s="131">
        <v>12</v>
      </c>
      <c r="D156" s="131" t="s">
        <v>172</v>
      </c>
      <c r="E156" s="132" t="s">
        <v>222</v>
      </c>
      <c r="F156" s="133" t="s">
        <v>223</v>
      </c>
      <c r="G156" s="134" t="s">
        <v>95</v>
      </c>
      <c r="H156" s="135">
        <v>18</v>
      </c>
      <c r="I156" s="165"/>
      <c r="J156" s="136">
        <f>ROUND(I156*H156,2)</f>
        <v>0</v>
      </c>
      <c r="K156" s="133" t="s">
        <v>173</v>
      </c>
      <c r="L156" s="26"/>
      <c r="M156" s="137" t="s">
        <v>1</v>
      </c>
      <c r="N156" s="138" t="s">
        <v>35</v>
      </c>
      <c r="O156" s="139">
        <v>1.106</v>
      </c>
      <c r="P156" s="139">
        <f>O156*H156</f>
        <v>19.908</v>
      </c>
      <c r="Q156" s="139">
        <v>0.1837</v>
      </c>
      <c r="R156" s="139">
        <f>Q156*H156</f>
        <v>3.3066</v>
      </c>
      <c r="S156" s="139">
        <v>0</v>
      </c>
      <c r="T156" s="140">
        <f>S156*H156</f>
        <v>0</v>
      </c>
      <c r="AR156" s="141" t="s">
        <v>174</v>
      </c>
      <c r="AT156" s="141" t="s">
        <v>172</v>
      </c>
      <c r="AU156" s="141" t="s">
        <v>78</v>
      </c>
      <c r="AY156" s="14" t="s">
        <v>170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4" t="s">
        <v>76</v>
      </c>
      <c r="BK156" s="142">
        <f>ROUND(I156*H156,2)</f>
        <v>0</v>
      </c>
      <c r="BL156" s="14" t="s">
        <v>174</v>
      </c>
      <c r="BM156" s="141" t="s">
        <v>224</v>
      </c>
    </row>
    <row r="157" spans="2:47" s="1" customFormat="1" ht="38.4">
      <c r="B157" s="26"/>
      <c r="D157" s="143" t="s">
        <v>175</v>
      </c>
      <c r="F157" s="144" t="s">
        <v>225</v>
      </c>
      <c r="L157" s="26"/>
      <c r="M157" s="145"/>
      <c r="T157" s="49"/>
      <c r="AT157" s="14" t="s">
        <v>175</v>
      </c>
      <c r="AU157" s="14" t="s">
        <v>78</v>
      </c>
    </row>
    <row r="158" spans="2:47" s="1" customFormat="1" ht="11.4">
      <c r="B158" s="26"/>
      <c r="C158" s="152">
        <v>13</v>
      </c>
      <c r="D158" s="152" t="s">
        <v>194</v>
      </c>
      <c r="E158" s="153" t="s">
        <v>238</v>
      </c>
      <c r="F158" s="154" t="s">
        <v>332</v>
      </c>
      <c r="G158" s="155" t="s">
        <v>95</v>
      </c>
      <c r="H158" s="156">
        <v>18.36</v>
      </c>
      <c r="I158" s="166"/>
      <c r="J158" s="157">
        <f>ROUND(I158*H158,2)</f>
        <v>0</v>
      </c>
      <c r="K158" s="154" t="s">
        <v>173</v>
      </c>
      <c r="L158" s="26"/>
      <c r="M158" s="145"/>
      <c r="T158" s="49"/>
      <c r="AT158" s="14"/>
      <c r="AU158" s="14"/>
    </row>
    <row r="159" spans="2:65" s="1" customFormat="1" ht="24.15" customHeight="1">
      <c r="B159" s="130"/>
      <c r="C159" s="152">
        <v>14</v>
      </c>
      <c r="D159" s="152" t="s">
        <v>194</v>
      </c>
      <c r="E159" s="153" t="s">
        <v>226</v>
      </c>
      <c r="F159" s="154" t="s">
        <v>227</v>
      </c>
      <c r="G159" s="155" t="s">
        <v>95</v>
      </c>
      <c r="H159" s="156">
        <v>3</v>
      </c>
      <c r="I159" s="166"/>
      <c r="J159" s="157">
        <f>ROUND(I159*H159,2)</f>
        <v>0</v>
      </c>
      <c r="K159" s="154" t="s">
        <v>1</v>
      </c>
      <c r="L159" s="158"/>
      <c r="M159" s="159" t="s">
        <v>1</v>
      </c>
      <c r="N159" s="160" t="s">
        <v>35</v>
      </c>
      <c r="O159" s="139">
        <v>0</v>
      </c>
      <c r="P159" s="139">
        <f>O159*H159</f>
        <v>0</v>
      </c>
      <c r="Q159" s="139">
        <v>0.266</v>
      </c>
      <c r="R159" s="139">
        <f>Q159*H159</f>
        <v>0.798</v>
      </c>
      <c r="S159" s="139">
        <v>0</v>
      </c>
      <c r="T159" s="140">
        <f>S159*H159</f>
        <v>0</v>
      </c>
      <c r="AR159" s="141" t="s">
        <v>185</v>
      </c>
      <c r="AT159" s="141" t="s">
        <v>194</v>
      </c>
      <c r="AU159" s="141" t="s">
        <v>78</v>
      </c>
      <c r="AY159" s="14" t="s">
        <v>170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4" t="s">
        <v>76</v>
      </c>
      <c r="BK159" s="142">
        <f>ROUND(I159*H159,2)</f>
        <v>0</v>
      </c>
      <c r="BL159" s="14" t="s">
        <v>174</v>
      </c>
      <c r="BM159" s="141" t="s">
        <v>228</v>
      </c>
    </row>
    <row r="160" spans="2:47" s="1" customFormat="1" ht="19.2">
      <c r="B160" s="26"/>
      <c r="D160" s="143" t="s">
        <v>175</v>
      </c>
      <c r="F160" s="144" t="s">
        <v>229</v>
      </c>
      <c r="L160" s="26"/>
      <c r="M160" s="145"/>
      <c r="T160" s="49"/>
      <c r="AT160" s="14" t="s">
        <v>175</v>
      </c>
      <c r="AU160" s="14" t="s">
        <v>78</v>
      </c>
    </row>
    <row r="161" spans="2:65" s="1" customFormat="1" ht="21.75" customHeight="1">
      <c r="B161" s="130"/>
      <c r="C161" s="152">
        <v>15</v>
      </c>
      <c r="D161" s="152" t="s">
        <v>194</v>
      </c>
      <c r="E161" s="153" t="s">
        <v>231</v>
      </c>
      <c r="F161" s="154" t="s">
        <v>232</v>
      </c>
      <c r="G161" s="155" t="s">
        <v>95</v>
      </c>
      <c r="H161" s="156">
        <v>6</v>
      </c>
      <c r="I161" s="166"/>
      <c r="J161" s="157">
        <f>ROUND(I161*H161,2)</f>
        <v>0</v>
      </c>
      <c r="K161" s="154" t="s">
        <v>1</v>
      </c>
      <c r="L161" s="158"/>
      <c r="M161" s="159" t="s">
        <v>1</v>
      </c>
      <c r="N161" s="160" t="s">
        <v>35</v>
      </c>
      <c r="O161" s="139">
        <v>0</v>
      </c>
      <c r="P161" s="139">
        <f>O161*H161</f>
        <v>0</v>
      </c>
      <c r="Q161" s="139">
        <v>0.092</v>
      </c>
      <c r="R161" s="139">
        <f>Q161*H161</f>
        <v>0.552</v>
      </c>
      <c r="S161" s="139">
        <v>0</v>
      </c>
      <c r="T161" s="140">
        <f>S161*H161</f>
        <v>0</v>
      </c>
      <c r="AR161" s="141" t="s">
        <v>185</v>
      </c>
      <c r="AT161" s="141" t="s">
        <v>194</v>
      </c>
      <c r="AU161" s="141" t="s">
        <v>78</v>
      </c>
      <c r="AY161" s="14" t="s">
        <v>170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4" t="s">
        <v>76</v>
      </c>
      <c r="BK161" s="142">
        <f>ROUND(I161*H161,2)</f>
        <v>0</v>
      </c>
      <c r="BL161" s="14" t="s">
        <v>174</v>
      </c>
      <c r="BM161" s="141" t="s">
        <v>233</v>
      </c>
    </row>
    <row r="162" spans="2:47" s="1" customFormat="1" ht="12">
      <c r="B162" s="26"/>
      <c r="D162" s="143" t="s">
        <v>175</v>
      </c>
      <c r="F162" s="144" t="s">
        <v>232</v>
      </c>
      <c r="L162" s="26"/>
      <c r="M162" s="145"/>
      <c r="T162" s="49"/>
      <c r="AT162" s="14" t="s">
        <v>175</v>
      </c>
      <c r="AU162" s="14" t="s">
        <v>78</v>
      </c>
    </row>
    <row r="163" spans="2:65" s="1" customFormat="1" ht="55.5" customHeight="1">
      <c r="B163" s="130"/>
      <c r="C163" s="131">
        <v>16</v>
      </c>
      <c r="D163" s="131" t="s">
        <v>172</v>
      </c>
      <c r="E163" s="132" t="s">
        <v>234</v>
      </c>
      <c r="F163" s="133" t="s">
        <v>235</v>
      </c>
      <c r="G163" s="134" t="s">
        <v>95</v>
      </c>
      <c r="H163" s="135">
        <v>290</v>
      </c>
      <c r="I163" s="165"/>
      <c r="J163" s="136">
        <f>ROUND(I163*H163,2)</f>
        <v>0</v>
      </c>
      <c r="K163" s="133" t="s">
        <v>173</v>
      </c>
      <c r="L163" s="26"/>
      <c r="M163" s="137" t="s">
        <v>1</v>
      </c>
      <c r="N163" s="138" t="s">
        <v>35</v>
      </c>
      <c r="O163" s="139">
        <v>1.374</v>
      </c>
      <c r="P163" s="139">
        <f>O163*H163</f>
        <v>398.46000000000004</v>
      </c>
      <c r="Q163" s="139">
        <v>0.167</v>
      </c>
      <c r="R163" s="139">
        <f>Q163*H163</f>
        <v>48.43</v>
      </c>
      <c r="S163" s="139">
        <v>0</v>
      </c>
      <c r="T163" s="140">
        <f>S163*H163</f>
        <v>0</v>
      </c>
      <c r="AR163" s="141" t="s">
        <v>174</v>
      </c>
      <c r="AT163" s="141" t="s">
        <v>172</v>
      </c>
      <c r="AU163" s="141" t="s">
        <v>78</v>
      </c>
      <c r="AY163" s="14" t="s">
        <v>170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4" t="s">
        <v>76</v>
      </c>
      <c r="BK163" s="142">
        <f>ROUND(I163*H163,2)</f>
        <v>0</v>
      </c>
      <c r="BL163" s="14" t="s">
        <v>174</v>
      </c>
      <c r="BM163" s="141" t="s">
        <v>236</v>
      </c>
    </row>
    <row r="164" spans="2:47" s="1" customFormat="1" ht="38.4">
      <c r="B164" s="26"/>
      <c r="D164" s="143" t="s">
        <v>175</v>
      </c>
      <c r="F164" s="144" t="s">
        <v>237</v>
      </c>
      <c r="L164" s="26"/>
      <c r="M164" s="145"/>
      <c r="T164" s="49"/>
      <c r="AT164" s="14" t="s">
        <v>175</v>
      </c>
      <c r="AU164" s="14" t="s">
        <v>78</v>
      </c>
    </row>
    <row r="165" spans="2:65" s="1" customFormat="1" ht="16.5" customHeight="1">
      <c r="B165" s="130"/>
      <c r="C165" s="152">
        <v>17</v>
      </c>
      <c r="D165" s="152" t="s">
        <v>194</v>
      </c>
      <c r="E165" s="153" t="s">
        <v>343</v>
      </c>
      <c r="F165" s="154" t="s">
        <v>342</v>
      </c>
      <c r="G165" s="155" t="s">
        <v>95</v>
      </c>
      <c r="H165" s="156">
        <v>298.7</v>
      </c>
      <c r="I165" s="166"/>
      <c r="J165" s="157">
        <f>ROUND(I165*H165,2)</f>
        <v>0</v>
      </c>
      <c r="K165" s="154" t="s">
        <v>173</v>
      </c>
      <c r="L165" s="158"/>
      <c r="M165" s="159" t="s">
        <v>1</v>
      </c>
      <c r="N165" s="160" t="s">
        <v>35</v>
      </c>
      <c r="O165" s="139">
        <v>0</v>
      </c>
      <c r="P165" s="139">
        <f>O165*H165</f>
        <v>0</v>
      </c>
      <c r="Q165" s="139">
        <v>0.222</v>
      </c>
      <c r="R165" s="139">
        <f>Q165*H165</f>
        <v>66.31139999999999</v>
      </c>
      <c r="S165" s="139">
        <v>0</v>
      </c>
      <c r="T165" s="140">
        <f>S165*H165</f>
        <v>0</v>
      </c>
      <c r="AR165" s="141" t="s">
        <v>185</v>
      </c>
      <c r="AT165" s="141" t="s">
        <v>194</v>
      </c>
      <c r="AU165" s="141" t="s">
        <v>78</v>
      </c>
      <c r="AY165" s="14" t="s">
        <v>170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4" t="s">
        <v>76</v>
      </c>
      <c r="BK165" s="142">
        <f>ROUND(I165*H165,2)</f>
        <v>0</v>
      </c>
      <c r="BL165" s="14" t="s">
        <v>174</v>
      </c>
      <c r="BM165" s="141" t="s">
        <v>239</v>
      </c>
    </row>
    <row r="166" spans="2:65" s="1" customFormat="1" ht="76.35" customHeight="1">
      <c r="B166" s="130"/>
      <c r="C166" s="131">
        <v>18</v>
      </c>
      <c r="D166" s="131" t="s">
        <v>172</v>
      </c>
      <c r="E166" s="132" t="s">
        <v>240</v>
      </c>
      <c r="F166" s="133" t="s">
        <v>241</v>
      </c>
      <c r="G166" s="134" t="s">
        <v>95</v>
      </c>
      <c r="H166" s="135">
        <v>9</v>
      </c>
      <c r="I166" s="165"/>
      <c r="J166" s="136">
        <f>ROUND(I166*H166,2)</f>
        <v>0</v>
      </c>
      <c r="K166" s="133" t="s">
        <v>173</v>
      </c>
      <c r="L166" s="26"/>
      <c r="M166" s="137" t="s">
        <v>1</v>
      </c>
      <c r="N166" s="138" t="s">
        <v>35</v>
      </c>
      <c r="O166" s="139">
        <v>0.06</v>
      </c>
      <c r="P166" s="139">
        <f>O166*H166</f>
        <v>0.54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174</v>
      </c>
      <c r="AT166" s="141" t="s">
        <v>172</v>
      </c>
      <c r="AU166" s="141" t="s">
        <v>78</v>
      </c>
      <c r="AY166" s="14" t="s">
        <v>170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4" t="s">
        <v>76</v>
      </c>
      <c r="BK166" s="142">
        <f>ROUND(I166*H166,2)</f>
        <v>0</v>
      </c>
      <c r="BL166" s="14" t="s">
        <v>174</v>
      </c>
      <c r="BM166" s="141" t="s">
        <v>242</v>
      </c>
    </row>
    <row r="167" spans="2:47" s="1" customFormat="1" ht="57.6">
      <c r="B167" s="26"/>
      <c r="D167" s="143" t="s">
        <v>175</v>
      </c>
      <c r="F167" s="144" t="s">
        <v>243</v>
      </c>
      <c r="L167" s="26"/>
      <c r="M167" s="145"/>
      <c r="T167" s="49"/>
      <c r="AT167" s="14" t="s">
        <v>175</v>
      </c>
      <c r="AU167" s="14" t="s">
        <v>78</v>
      </c>
    </row>
    <row r="168" spans="2:47" s="1" customFormat="1" ht="12">
      <c r="B168" s="26"/>
      <c r="D168" s="143"/>
      <c r="F168" s="144" t="s">
        <v>347</v>
      </c>
      <c r="L168" s="26"/>
      <c r="M168" s="145"/>
      <c r="T168" s="49"/>
      <c r="AT168" s="14"/>
      <c r="AU168" s="14"/>
    </row>
    <row r="169" spans="2:63" s="11" customFormat="1" ht="22.8" customHeight="1">
      <c r="B169" s="119"/>
      <c r="D169" s="120" t="s">
        <v>69</v>
      </c>
      <c r="E169" s="128" t="s">
        <v>189</v>
      </c>
      <c r="F169" s="128" t="s">
        <v>244</v>
      </c>
      <c r="J169" s="129">
        <f>J170+J175+J178+J179+J181+J183+J185+J187+J173</f>
        <v>0</v>
      </c>
      <c r="L169" s="119"/>
      <c r="M169" s="123"/>
      <c r="P169" s="124">
        <f>SUM(P170:P189)</f>
        <v>99.23599999999999</v>
      </c>
      <c r="R169" s="124">
        <f>SUM(R170:R189)</f>
        <v>44.97947</v>
      </c>
      <c r="T169" s="125">
        <f>SUM(T170:T189)</f>
        <v>0.164</v>
      </c>
      <c r="AR169" s="120" t="s">
        <v>76</v>
      </c>
      <c r="AT169" s="126" t="s">
        <v>69</v>
      </c>
      <c r="AU169" s="126" t="s">
        <v>76</v>
      </c>
      <c r="AY169" s="120" t="s">
        <v>170</v>
      </c>
      <c r="BK169" s="127">
        <f>SUM(BK170:BK189)</f>
        <v>0</v>
      </c>
    </row>
    <row r="170" spans="2:65" s="1" customFormat="1" ht="24.15" customHeight="1">
      <c r="B170" s="130"/>
      <c r="C170" s="131">
        <v>19</v>
      </c>
      <c r="D170" s="131" t="s">
        <v>172</v>
      </c>
      <c r="E170" s="132" t="s">
        <v>245</v>
      </c>
      <c r="F170" s="133" t="s">
        <v>246</v>
      </c>
      <c r="G170" s="134" t="s">
        <v>214</v>
      </c>
      <c r="H170" s="135">
        <v>2</v>
      </c>
      <c r="I170" s="165"/>
      <c r="J170" s="136">
        <f>ROUND(I170*H170,2)</f>
        <v>0</v>
      </c>
      <c r="K170" s="133" t="s">
        <v>173</v>
      </c>
      <c r="L170" s="26"/>
      <c r="M170" s="137" t="s">
        <v>1</v>
      </c>
      <c r="N170" s="138" t="s">
        <v>35</v>
      </c>
      <c r="O170" s="139">
        <v>0.416</v>
      </c>
      <c r="P170" s="139">
        <f>O170*H170</f>
        <v>0.832</v>
      </c>
      <c r="Q170" s="139">
        <v>0.10941</v>
      </c>
      <c r="R170" s="139">
        <f>Q170*H170</f>
        <v>0.21882</v>
      </c>
      <c r="S170" s="139">
        <v>0</v>
      </c>
      <c r="T170" s="140">
        <f>S170*H170</f>
        <v>0</v>
      </c>
      <c r="AR170" s="141" t="s">
        <v>174</v>
      </c>
      <c r="AT170" s="141" t="s">
        <v>172</v>
      </c>
      <c r="AU170" s="141" t="s">
        <v>78</v>
      </c>
      <c r="AY170" s="14" t="s">
        <v>170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4" t="s">
        <v>76</v>
      </c>
      <c r="BK170" s="142">
        <f>ROUND(I170*H170,2)</f>
        <v>0</v>
      </c>
      <c r="BL170" s="14" t="s">
        <v>174</v>
      </c>
      <c r="BM170" s="141" t="s">
        <v>247</v>
      </c>
    </row>
    <row r="171" spans="2:47" s="1" customFormat="1" ht="19.2">
      <c r="B171" s="26"/>
      <c r="D171" s="143" t="s">
        <v>175</v>
      </c>
      <c r="F171" s="144" t="s">
        <v>248</v>
      </c>
      <c r="L171" s="26"/>
      <c r="M171" s="145"/>
      <c r="T171" s="49"/>
      <c r="AT171" s="14" t="s">
        <v>175</v>
      </c>
      <c r="AU171" s="14" t="s">
        <v>78</v>
      </c>
    </row>
    <row r="172" spans="2:51" s="12" customFormat="1" ht="12">
      <c r="B172" s="146"/>
      <c r="D172" s="143" t="s">
        <v>180</v>
      </c>
      <c r="E172" s="147" t="s">
        <v>1</v>
      </c>
      <c r="F172" s="148" t="s">
        <v>345</v>
      </c>
      <c r="H172" s="149">
        <v>2</v>
      </c>
      <c r="L172" s="146"/>
      <c r="M172" s="150"/>
      <c r="T172" s="151"/>
      <c r="AT172" s="147" t="s">
        <v>180</v>
      </c>
      <c r="AU172" s="147" t="s">
        <v>78</v>
      </c>
      <c r="AV172" s="12" t="s">
        <v>78</v>
      </c>
      <c r="AW172" s="12" t="s">
        <v>27</v>
      </c>
      <c r="AX172" s="12" t="s">
        <v>70</v>
      </c>
      <c r="AY172" s="147" t="s">
        <v>170</v>
      </c>
    </row>
    <row r="173" spans="2:65" s="1" customFormat="1" ht="49.05" customHeight="1">
      <c r="B173" s="130"/>
      <c r="C173" s="131">
        <v>20</v>
      </c>
      <c r="D173" s="131" t="s">
        <v>172</v>
      </c>
      <c r="E173" s="132" t="s">
        <v>249</v>
      </c>
      <c r="F173" s="133" t="s">
        <v>250</v>
      </c>
      <c r="G173" s="134" t="s">
        <v>103</v>
      </c>
      <c r="H173" s="135">
        <v>125</v>
      </c>
      <c r="I173" s="165"/>
      <c r="J173" s="136">
        <f>ROUND(I173*H173,2)</f>
        <v>0</v>
      </c>
      <c r="K173" s="133" t="s">
        <v>173</v>
      </c>
      <c r="L173" s="26"/>
      <c r="M173" s="137" t="s">
        <v>1</v>
      </c>
      <c r="N173" s="138" t="s">
        <v>35</v>
      </c>
      <c r="O173" s="139">
        <v>0.309</v>
      </c>
      <c r="P173" s="139">
        <f>O173*H173</f>
        <v>38.625</v>
      </c>
      <c r="Q173" s="139">
        <v>0.16849</v>
      </c>
      <c r="R173" s="139">
        <f>Q173*H173</f>
        <v>21.06125</v>
      </c>
      <c r="S173" s="139">
        <v>0</v>
      </c>
      <c r="T173" s="140">
        <f>S173*H173</f>
        <v>0</v>
      </c>
      <c r="AR173" s="141" t="s">
        <v>174</v>
      </c>
      <c r="AT173" s="141" t="s">
        <v>172</v>
      </c>
      <c r="AU173" s="141" t="s">
        <v>78</v>
      </c>
      <c r="AY173" s="14" t="s">
        <v>170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4" t="s">
        <v>76</v>
      </c>
      <c r="BK173" s="142">
        <f>ROUND(I173*H173,2)</f>
        <v>0</v>
      </c>
      <c r="BL173" s="14" t="s">
        <v>174</v>
      </c>
      <c r="BM173" s="141" t="s">
        <v>251</v>
      </c>
    </row>
    <row r="174" spans="2:47" s="1" customFormat="1" ht="28.8">
      <c r="B174" s="26"/>
      <c r="D174" s="143" t="s">
        <v>175</v>
      </c>
      <c r="F174" s="144" t="s">
        <v>250</v>
      </c>
      <c r="L174" s="26"/>
      <c r="M174" s="145"/>
      <c r="T174" s="49"/>
      <c r="AT174" s="14" t="s">
        <v>175</v>
      </c>
      <c r="AU174" s="14" t="s">
        <v>78</v>
      </c>
    </row>
    <row r="175" spans="2:65" s="1" customFormat="1" ht="16.5" customHeight="1">
      <c r="B175" s="130"/>
      <c r="C175" s="152">
        <v>21</v>
      </c>
      <c r="D175" s="152" t="s">
        <v>194</v>
      </c>
      <c r="E175" s="153" t="s">
        <v>252</v>
      </c>
      <c r="F175" s="154" t="s">
        <v>253</v>
      </c>
      <c r="G175" s="155" t="s">
        <v>103</v>
      </c>
      <c r="H175" s="156">
        <v>117.3</v>
      </c>
      <c r="I175" s="166"/>
      <c r="J175" s="157">
        <f>ROUND(I175*H175,2)</f>
        <v>0</v>
      </c>
      <c r="K175" s="154" t="s">
        <v>173</v>
      </c>
      <c r="L175" s="158"/>
      <c r="M175" s="159" t="s">
        <v>1</v>
      </c>
      <c r="N175" s="160" t="s">
        <v>35</v>
      </c>
      <c r="O175" s="139">
        <v>0</v>
      </c>
      <c r="P175" s="139">
        <f>O175*H175</f>
        <v>0</v>
      </c>
      <c r="Q175" s="139">
        <v>0.104</v>
      </c>
      <c r="R175" s="139">
        <f>Q175*H175</f>
        <v>12.1992</v>
      </c>
      <c r="S175" s="139">
        <v>0</v>
      </c>
      <c r="T175" s="140">
        <f>S175*H175</f>
        <v>0</v>
      </c>
      <c r="AR175" s="141" t="s">
        <v>185</v>
      </c>
      <c r="AT175" s="141" t="s">
        <v>194</v>
      </c>
      <c r="AU175" s="141" t="s">
        <v>78</v>
      </c>
      <c r="AY175" s="14" t="s">
        <v>170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4" t="s">
        <v>76</v>
      </c>
      <c r="BK175" s="142">
        <f>ROUND(I175*H175,2)</f>
        <v>0</v>
      </c>
      <c r="BL175" s="14" t="s">
        <v>174</v>
      </c>
      <c r="BM175" s="141" t="s">
        <v>254</v>
      </c>
    </row>
    <row r="176" spans="2:47" s="1" customFormat="1" ht="12">
      <c r="B176" s="26"/>
      <c r="D176" s="143" t="s">
        <v>175</v>
      </c>
      <c r="F176" s="144" t="s">
        <v>253</v>
      </c>
      <c r="L176" s="26"/>
      <c r="M176" s="145"/>
      <c r="T176" s="49"/>
      <c r="AT176" s="14" t="s">
        <v>175</v>
      </c>
      <c r="AU176" s="14" t="s">
        <v>78</v>
      </c>
    </row>
    <row r="177" spans="2:47" s="1" customFormat="1" ht="12">
      <c r="B177" s="26"/>
      <c r="D177" s="143"/>
      <c r="F177" s="144"/>
      <c r="L177" s="26"/>
      <c r="M177" s="145"/>
      <c r="T177" s="49"/>
      <c r="AT177" s="14"/>
      <c r="AU177" s="14"/>
    </row>
    <row r="178" spans="2:47" s="1" customFormat="1" ht="22.8">
      <c r="B178" s="26"/>
      <c r="C178" s="152">
        <v>22</v>
      </c>
      <c r="D178" s="152" t="s">
        <v>194</v>
      </c>
      <c r="E178" s="153" t="s">
        <v>340</v>
      </c>
      <c r="F178" s="154" t="s">
        <v>339</v>
      </c>
      <c r="G178" s="155" t="s">
        <v>103</v>
      </c>
      <c r="H178" s="156">
        <v>10</v>
      </c>
      <c r="I178" s="166"/>
      <c r="J178" s="157">
        <f>ROUND(I178*H178,2)</f>
        <v>0</v>
      </c>
      <c r="K178" s="154" t="s">
        <v>173</v>
      </c>
      <c r="L178" s="26"/>
      <c r="M178" s="145"/>
      <c r="T178" s="49"/>
      <c r="AT178" s="14"/>
      <c r="AU178" s="14"/>
    </row>
    <row r="179" spans="2:65" s="1" customFormat="1" ht="49.05" customHeight="1">
      <c r="B179" s="130"/>
      <c r="C179" s="131">
        <v>23</v>
      </c>
      <c r="D179" s="131" t="s">
        <v>172</v>
      </c>
      <c r="E179" s="132" t="s">
        <v>255</v>
      </c>
      <c r="F179" s="133" t="s">
        <v>256</v>
      </c>
      <c r="G179" s="134" t="s">
        <v>103</v>
      </c>
      <c r="H179" s="135">
        <v>60</v>
      </c>
      <c r="I179" s="165"/>
      <c r="J179" s="136">
        <f>ROUND(I179*H179,2)</f>
        <v>0</v>
      </c>
      <c r="K179" s="133" t="s">
        <v>173</v>
      </c>
      <c r="L179" s="26"/>
      <c r="M179" s="137" t="s">
        <v>1</v>
      </c>
      <c r="N179" s="138" t="s">
        <v>35</v>
      </c>
      <c r="O179" s="139">
        <v>0.234</v>
      </c>
      <c r="P179" s="139">
        <f>O179*H179</f>
        <v>14.040000000000001</v>
      </c>
      <c r="Q179" s="139">
        <v>0.14067</v>
      </c>
      <c r="R179" s="139">
        <f>Q179*H179</f>
        <v>8.440199999999999</v>
      </c>
      <c r="S179" s="139">
        <v>0</v>
      </c>
      <c r="T179" s="140">
        <f>S179*H179</f>
        <v>0</v>
      </c>
      <c r="AR179" s="141" t="s">
        <v>174</v>
      </c>
      <c r="AT179" s="141" t="s">
        <v>172</v>
      </c>
      <c r="AU179" s="141" t="s">
        <v>78</v>
      </c>
      <c r="AY179" s="14" t="s">
        <v>170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4" t="s">
        <v>76</v>
      </c>
      <c r="BK179" s="142">
        <f>ROUND(I179*H179,2)</f>
        <v>0</v>
      </c>
      <c r="BL179" s="14" t="s">
        <v>174</v>
      </c>
      <c r="BM179" s="141" t="s">
        <v>257</v>
      </c>
    </row>
    <row r="180" spans="2:47" s="1" customFormat="1" ht="28.8">
      <c r="B180" s="26"/>
      <c r="D180" s="143" t="s">
        <v>175</v>
      </c>
      <c r="F180" s="144" t="s">
        <v>256</v>
      </c>
      <c r="L180" s="26"/>
      <c r="M180" s="145"/>
      <c r="T180" s="49"/>
      <c r="AT180" s="14" t="s">
        <v>175</v>
      </c>
      <c r="AU180" s="14" t="s">
        <v>78</v>
      </c>
    </row>
    <row r="181" spans="2:65" s="1" customFormat="1" ht="16.5" customHeight="1">
      <c r="B181" s="130"/>
      <c r="C181" s="152">
        <v>24</v>
      </c>
      <c r="D181" s="152" t="s">
        <v>194</v>
      </c>
      <c r="E181" s="153" t="s">
        <v>258</v>
      </c>
      <c r="F181" s="154" t="s">
        <v>259</v>
      </c>
      <c r="G181" s="155" t="s">
        <v>103</v>
      </c>
      <c r="H181" s="156">
        <v>61.2</v>
      </c>
      <c r="I181" s="166"/>
      <c r="J181" s="157">
        <f>ROUND(I181*H181,2)</f>
        <v>0</v>
      </c>
      <c r="K181" s="154" t="s">
        <v>1</v>
      </c>
      <c r="L181" s="158"/>
      <c r="M181" s="159" t="s">
        <v>1</v>
      </c>
      <c r="N181" s="160" t="s">
        <v>35</v>
      </c>
      <c r="O181" s="139">
        <v>0</v>
      </c>
      <c r="P181" s="139">
        <f>O181*H181</f>
        <v>0</v>
      </c>
      <c r="Q181" s="139">
        <v>0.05</v>
      </c>
      <c r="R181" s="139">
        <f>Q181*H181</f>
        <v>3.0600000000000005</v>
      </c>
      <c r="S181" s="139">
        <v>0</v>
      </c>
      <c r="T181" s="140">
        <f>S181*H181</f>
        <v>0</v>
      </c>
      <c r="AR181" s="141" t="s">
        <v>185</v>
      </c>
      <c r="AT181" s="141" t="s">
        <v>194</v>
      </c>
      <c r="AU181" s="141" t="s">
        <v>78</v>
      </c>
      <c r="AY181" s="14" t="s">
        <v>170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4" t="s">
        <v>76</v>
      </c>
      <c r="BK181" s="142">
        <f>ROUND(I181*H181,2)</f>
        <v>0</v>
      </c>
      <c r="BL181" s="14" t="s">
        <v>174</v>
      </c>
      <c r="BM181" s="141" t="s">
        <v>260</v>
      </c>
    </row>
    <row r="182" spans="2:47" s="1" customFormat="1" ht="12">
      <c r="B182" s="26"/>
      <c r="D182" s="143" t="s">
        <v>175</v>
      </c>
      <c r="F182" s="144" t="s">
        <v>259</v>
      </c>
      <c r="L182" s="26"/>
      <c r="M182" s="145"/>
      <c r="T182" s="49"/>
      <c r="AT182" s="14" t="s">
        <v>175</v>
      </c>
      <c r="AU182" s="14" t="s">
        <v>78</v>
      </c>
    </row>
    <row r="183" spans="2:65" s="1" customFormat="1" ht="44.25" customHeight="1">
      <c r="B183" s="130"/>
      <c r="C183" s="131">
        <v>25</v>
      </c>
      <c r="D183" s="131" t="s">
        <v>172</v>
      </c>
      <c r="E183" s="132" t="s">
        <v>261</v>
      </c>
      <c r="F183" s="133" t="s">
        <v>262</v>
      </c>
      <c r="G183" s="134" t="s">
        <v>103</v>
      </c>
      <c r="H183" s="135">
        <v>105</v>
      </c>
      <c r="I183" s="165"/>
      <c r="J183" s="136">
        <f>ROUND(I183*H183,2)</f>
        <v>0</v>
      </c>
      <c r="K183" s="133" t="s">
        <v>173</v>
      </c>
      <c r="L183" s="26"/>
      <c r="M183" s="137" t="s">
        <v>1</v>
      </c>
      <c r="N183" s="138" t="s">
        <v>35</v>
      </c>
      <c r="O183" s="139">
        <v>0.12</v>
      </c>
      <c r="P183" s="139">
        <f>O183*H183</f>
        <v>12.6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AR183" s="141" t="s">
        <v>174</v>
      </c>
      <c r="AT183" s="141" t="s">
        <v>172</v>
      </c>
      <c r="AU183" s="141" t="s">
        <v>78</v>
      </c>
      <c r="AY183" s="14" t="s">
        <v>170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4" t="s">
        <v>76</v>
      </c>
      <c r="BK183" s="142">
        <f>ROUND(I183*H183,2)</f>
        <v>0</v>
      </c>
      <c r="BL183" s="14" t="s">
        <v>174</v>
      </c>
      <c r="BM183" s="141" t="s">
        <v>263</v>
      </c>
    </row>
    <row r="184" spans="2:47" s="1" customFormat="1" ht="28.8">
      <c r="B184" s="26"/>
      <c r="D184" s="143" t="s">
        <v>175</v>
      </c>
      <c r="F184" s="144" t="s">
        <v>264</v>
      </c>
      <c r="L184" s="26"/>
      <c r="M184" s="145"/>
      <c r="T184" s="49"/>
      <c r="AT184" s="14" t="s">
        <v>175</v>
      </c>
      <c r="AU184" s="14" t="s">
        <v>78</v>
      </c>
    </row>
    <row r="185" spans="2:65" s="1" customFormat="1" ht="24.15" customHeight="1">
      <c r="B185" s="130"/>
      <c r="C185" s="131">
        <v>26</v>
      </c>
      <c r="D185" s="131" t="s">
        <v>172</v>
      </c>
      <c r="E185" s="132" t="s">
        <v>265</v>
      </c>
      <c r="F185" s="133" t="s">
        <v>266</v>
      </c>
      <c r="G185" s="134" t="s">
        <v>103</v>
      </c>
      <c r="H185" s="135">
        <v>105</v>
      </c>
      <c r="I185" s="165"/>
      <c r="J185" s="136">
        <f>ROUND(I185*H185,2)</f>
        <v>0</v>
      </c>
      <c r="K185" s="133" t="s">
        <v>173</v>
      </c>
      <c r="L185" s="26"/>
      <c r="M185" s="137" t="s">
        <v>1</v>
      </c>
      <c r="N185" s="138" t="s">
        <v>35</v>
      </c>
      <c r="O185" s="139">
        <v>0.305</v>
      </c>
      <c r="P185" s="139">
        <f>O185*H185</f>
        <v>32.025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174</v>
      </c>
      <c r="AT185" s="141" t="s">
        <v>172</v>
      </c>
      <c r="AU185" s="141" t="s">
        <v>78</v>
      </c>
      <c r="AY185" s="14" t="s">
        <v>170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4" t="s">
        <v>76</v>
      </c>
      <c r="BK185" s="142">
        <f>ROUND(I185*H185,2)</f>
        <v>0</v>
      </c>
      <c r="BL185" s="14" t="s">
        <v>174</v>
      </c>
      <c r="BM185" s="141" t="s">
        <v>267</v>
      </c>
    </row>
    <row r="186" spans="2:47" s="1" customFormat="1" ht="19.2">
      <c r="B186" s="26"/>
      <c r="D186" s="143" t="s">
        <v>175</v>
      </c>
      <c r="F186" s="144" t="s">
        <v>268</v>
      </c>
      <c r="L186" s="26"/>
      <c r="M186" s="145"/>
      <c r="T186" s="49"/>
      <c r="AT186" s="14" t="s">
        <v>175</v>
      </c>
      <c r="AU186" s="14" t="s">
        <v>78</v>
      </c>
    </row>
    <row r="187" spans="2:65" s="1" customFormat="1" ht="55.5" customHeight="1">
      <c r="B187" s="130"/>
      <c r="C187" s="131">
        <v>27</v>
      </c>
      <c r="D187" s="131" t="s">
        <v>172</v>
      </c>
      <c r="E187" s="132" t="s">
        <v>269</v>
      </c>
      <c r="F187" s="133" t="s">
        <v>270</v>
      </c>
      <c r="G187" s="134" t="s">
        <v>214</v>
      </c>
      <c r="H187" s="135">
        <v>2</v>
      </c>
      <c r="I187" s="165"/>
      <c r="J187" s="136">
        <f>ROUND(I187*H187,2)</f>
        <v>0</v>
      </c>
      <c r="K187" s="133" t="s">
        <v>173</v>
      </c>
      <c r="L187" s="26"/>
      <c r="M187" s="137" t="s">
        <v>1</v>
      </c>
      <c r="N187" s="138" t="s">
        <v>35</v>
      </c>
      <c r="O187" s="139">
        <v>0.557</v>
      </c>
      <c r="P187" s="139">
        <f>O187*H187</f>
        <v>1.114</v>
      </c>
      <c r="Q187" s="139">
        <v>0</v>
      </c>
      <c r="R187" s="139">
        <f>Q187*H187</f>
        <v>0</v>
      </c>
      <c r="S187" s="139">
        <v>0.082</v>
      </c>
      <c r="T187" s="140">
        <f>S187*H187</f>
        <v>0.164</v>
      </c>
      <c r="AR187" s="141" t="s">
        <v>174</v>
      </c>
      <c r="AT187" s="141" t="s">
        <v>172</v>
      </c>
      <c r="AU187" s="141" t="s">
        <v>78</v>
      </c>
      <c r="AY187" s="14" t="s">
        <v>170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4" t="s">
        <v>76</v>
      </c>
      <c r="BK187" s="142">
        <f>ROUND(I187*H187,2)</f>
        <v>0</v>
      </c>
      <c r="BL187" s="14" t="s">
        <v>174</v>
      </c>
      <c r="BM187" s="141" t="s">
        <v>271</v>
      </c>
    </row>
    <row r="188" spans="2:47" s="1" customFormat="1" ht="38.4">
      <c r="B188" s="26"/>
      <c r="D188" s="143" t="s">
        <v>175</v>
      </c>
      <c r="F188" s="144" t="s">
        <v>272</v>
      </c>
      <c r="L188" s="26"/>
      <c r="M188" s="145"/>
      <c r="T188" s="49"/>
      <c r="AT188" s="14" t="s">
        <v>175</v>
      </c>
      <c r="AU188" s="14" t="s">
        <v>78</v>
      </c>
    </row>
    <row r="189" spans="2:51" s="12" customFormat="1" ht="12">
      <c r="B189" s="146"/>
      <c r="D189" s="143" t="s">
        <v>180</v>
      </c>
      <c r="E189" s="147" t="s">
        <v>1</v>
      </c>
      <c r="F189" s="148" t="s">
        <v>333</v>
      </c>
      <c r="H189" s="149">
        <v>2</v>
      </c>
      <c r="L189" s="146"/>
      <c r="M189" s="150"/>
      <c r="T189" s="151"/>
      <c r="AT189" s="147" t="s">
        <v>180</v>
      </c>
      <c r="AU189" s="147" t="s">
        <v>78</v>
      </c>
      <c r="AV189" s="12" t="s">
        <v>78</v>
      </c>
      <c r="AW189" s="12" t="s">
        <v>27</v>
      </c>
      <c r="AX189" s="12" t="s">
        <v>76</v>
      </c>
      <c r="AY189" s="147" t="s">
        <v>170</v>
      </c>
    </row>
    <row r="190" spans="2:63" s="11" customFormat="1" ht="22.8" customHeight="1">
      <c r="B190" s="119"/>
      <c r="D190" s="120" t="s">
        <v>69</v>
      </c>
      <c r="E190" s="128" t="s">
        <v>273</v>
      </c>
      <c r="F190" s="128" t="s">
        <v>274</v>
      </c>
      <c r="J190" s="129">
        <f>J191+J193</f>
        <v>0</v>
      </c>
      <c r="L190" s="119"/>
      <c r="M190" s="123"/>
      <c r="P190" s="124">
        <f>SUM(P191:P194)</f>
        <v>2.85272</v>
      </c>
      <c r="R190" s="124">
        <f>SUM(R191:R194)</f>
        <v>0</v>
      </c>
      <c r="T190" s="125">
        <f>SUM(T191:T194)</f>
        <v>0</v>
      </c>
      <c r="AR190" s="120" t="s">
        <v>76</v>
      </c>
      <c r="AT190" s="126" t="s">
        <v>69</v>
      </c>
      <c r="AU190" s="126" t="s">
        <v>76</v>
      </c>
      <c r="AY190" s="120" t="s">
        <v>170</v>
      </c>
      <c r="BK190" s="127">
        <f>SUM(BK191:BK194)</f>
        <v>0</v>
      </c>
    </row>
    <row r="191" spans="2:65" s="1" customFormat="1" ht="43.8" customHeight="1">
      <c r="B191" s="130"/>
      <c r="C191" s="131">
        <v>28</v>
      </c>
      <c r="D191" s="131" t="s">
        <v>172</v>
      </c>
      <c r="E191" s="132" t="s">
        <v>336</v>
      </c>
      <c r="F191" s="133" t="s">
        <v>335</v>
      </c>
      <c r="G191" s="134" t="s">
        <v>195</v>
      </c>
      <c r="H191" s="135">
        <v>29</v>
      </c>
      <c r="I191" s="165"/>
      <c r="J191" s="136">
        <f>ROUND(I191*H191,2)</f>
        <v>0</v>
      </c>
      <c r="K191" s="133" t="s">
        <v>173</v>
      </c>
      <c r="L191" s="26"/>
      <c r="M191" s="137" t="s">
        <v>1</v>
      </c>
      <c r="N191" s="138" t="s">
        <v>35</v>
      </c>
      <c r="O191" s="139">
        <v>0.03</v>
      </c>
      <c r="P191" s="139">
        <f>O191*H191</f>
        <v>0.87</v>
      </c>
      <c r="Q191" s="139">
        <v>0</v>
      </c>
      <c r="R191" s="139">
        <f>Q191*H191</f>
        <v>0</v>
      </c>
      <c r="S191" s="139">
        <v>0</v>
      </c>
      <c r="T191" s="140">
        <f>S191*H191</f>
        <v>0</v>
      </c>
      <c r="AR191" s="141" t="s">
        <v>174</v>
      </c>
      <c r="AT191" s="141" t="s">
        <v>172</v>
      </c>
      <c r="AU191" s="141" t="s">
        <v>78</v>
      </c>
      <c r="AY191" s="14" t="s">
        <v>170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4" t="s">
        <v>76</v>
      </c>
      <c r="BK191" s="142">
        <f>ROUND(I191*H191,2)</f>
        <v>0</v>
      </c>
      <c r="BL191" s="14" t="s">
        <v>174</v>
      </c>
      <c r="BM191" s="141" t="s">
        <v>275</v>
      </c>
    </row>
    <row r="192" spans="2:47" s="1" customFormat="1" ht="28.8">
      <c r="B192" s="26"/>
      <c r="D192" s="143" t="s">
        <v>175</v>
      </c>
      <c r="F192" s="144" t="s">
        <v>276</v>
      </c>
      <c r="L192" s="26"/>
      <c r="M192" s="145"/>
      <c r="T192" s="49"/>
      <c r="AT192" s="14" t="s">
        <v>175</v>
      </c>
      <c r="AU192" s="14" t="s">
        <v>78</v>
      </c>
    </row>
    <row r="193" spans="2:65" s="1" customFormat="1" ht="45" customHeight="1">
      <c r="B193" s="130"/>
      <c r="C193" s="131">
        <v>29</v>
      </c>
      <c r="D193" s="131" t="s">
        <v>172</v>
      </c>
      <c r="E193" s="132" t="s">
        <v>337</v>
      </c>
      <c r="F193" s="133" t="s">
        <v>338</v>
      </c>
      <c r="G193" s="134" t="s">
        <v>195</v>
      </c>
      <c r="H193" s="135">
        <v>61.96</v>
      </c>
      <c r="I193" s="165"/>
      <c r="J193" s="136">
        <f>ROUND(I193*H193,2)</f>
        <v>0</v>
      </c>
      <c r="K193" s="133" t="s">
        <v>173</v>
      </c>
      <c r="L193" s="26"/>
      <c r="M193" s="137" t="s">
        <v>1</v>
      </c>
      <c r="N193" s="138" t="s">
        <v>35</v>
      </c>
      <c r="O193" s="139">
        <v>0.032</v>
      </c>
      <c r="P193" s="139">
        <f>O193*H193</f>
        <v>1.98272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174</v>
      </c>
      <c r="AT193" s="141" t="s">
        <v>172</v>
      </c>
      <c r="AU193" s="141" t="s">
        <v>78</v>
      </c>
      <c r="AY193" s="14" t="s">
        <v>170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4" t="s">
        <v>76</v>
      </c>
      <c r="BK193" s="142">
        <f>ROUND(I193*H193,2)</f>
        <v>0</v>
      </c>
      <c r="BL193" s="14" t="s">
        <v>174</v>
      </c>
      <c r="BM193" s="141" t="s">
        <v>277</v>
      </c>
    </row>
    <row r="194" spans="2:47" s="1" customFormat="1" ht="28.8">
      <c r="B194" s="26"/>
      <c r="D194" s="143" t="s">
        <v>175</v>
      </c>
      <c r="F194" s="144" t="s">
        <v>278</v>
      </c>
      <c r="L194" s="26"/>
      <c r="M194" s="145"/>
      <c r="T194" s="49"/>
      <c r="AT194" s="14" t="s">
        <v>175</v>
      </c>
      <c r="AU194" s="14" t="s">
        <v>78</v>
      </c>
    </row>
    <row r="195" spans="2:63" s="11" customFormat="1" ht="22.8" customHeight="1">
      <c r="B195" s="119"/>
      <c r="D195" s="120" t="s">
        <v>69</v>
      </c>
      <c r="E195" s="128" t="s">
        <v>279</v>
      </c>
      <c r="F195" s="128" t="s">
        <v>280</v>
      </c>
      <c r="J195" s="129">
        <f>J196</f>
        <v>0</v>
      </c>
      <c r="L195" s="119"/>
      <c r="M195" s="123"/>
      <c r="P195" s="124">
        <f>SUM(P196:P197)</f>
        <v>46.846000000000004</v>
      </c>
      <c r="R195" s="124">
        <f>SUM(R196:R197)</f>
        <v>0</v>
      </c>
      <c r="T195" s="125">
        <f>SUM(T196:T197)</f>
        <v>0</v>
      </c>
      <c r="AR195" s="120" t="s">
        <v>76</v>
      </c>
      <c r="AT195" s="126" t="s">
        <v>69</v>
      </c>
      <c r="AU195" s="126" t="s">
        <v>76</v>
      </c>
      <c r="AY195" s="120" t="s">
        <v>170</v>
      </c>
      <c r="BK195" s="127">
        <f>SUM(BK196:BK197)</f>
        <v>0</v>
      </c>
    </row>
    <row r="196" spans="2:65" s="1" customFormat="1" ht="37.8" customHeight="1">
      <c r="B196" s="130"/>
      <c r="C196" s="131">
        <v>30</v>
      </c>
      <c r="D196" s="131" t="s">
        <v>172</v>
      </c>
      <c r="E196" s="132" t="s">
        <v>281</v>
      </c>
      <c r="F196" s="133" t="s">
        <v>282</v>
      </c>
      <c r="G196" s="134" t="s">
        <v>195</v>
      </c>
      <c r="H196" s="135">
        <v>118</v>
      </c>
      <c r="I196" s="165"/>
      <c r="J196" s="136">
        <f>ROUND(I196*H196,2)</f>
        <v>0</v>
      </c>
      <c r="K196" s="133" t="s">
        <v>173</v>
      </c>
      <c r="L196" s="26"/>
      <c r="M196" s="137" t="s">
        <v>1</v>
      </c>
      <c r="N196" s="138" t="s">
        <v>35</v>
      </c>
      <c r="O196" s="139">
        <v>0.397</v>
      </c>
      <c r="P196" s="139">
        <f>O196*H196</f>
        <v>46.846000000000004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174</v>
      </c>
      <c r="AT196" s="141" t="s">
        <v>172</v>
      </c>
      <c r="AU196" s="141" t="s">
        <v>78</v>
      </c>
      <c r="AY196" s="14" t="s">
        <v>170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4" t="s">
        <v>76</v>
      </c>
      <c r="BK196" s="142">
        <f>ROUND(I196*H196,2)</f>
        <v>0</v>
      </c>
      <c r="BL196" s="14" t="s">
        <v>174</v>
      </c>
      <c r="BM196" s="141" t="s">
        <v>283</v>
      </c>
    </row>
    <row r="197" spans="2:47" s="1" customFormat="1" ht="19.2">
      <c r="B197" s="26"/>
      <c r="D197" s="143" t="s">
        <v>175</v>
      </c>
      <c r="F197" s="144" t="s">
        <v>284</v>
      </c>
      <c r="L197" s="26"/>
      <c r="M197" s="145"/>
      <c r="T197" s="49"/>
      <c r="AT197" s="14" t="s">
        <v>175</v>
      </c>
      <c r="AU197" s="14" t="s">
        <v>78</v>
      </c>
    </row>
    <row r="198" spans="2:63" s="11" customFormat="1" ht="25.95" customHeight="1">
      <c r="B198" s="119"/>
      <c r="D198" s="120" t="s">
        <v>69</v>
      </c>
      <c r="E198" s="121" t="s">
        <v>285</v>
      </c>
      <c r="F198" s="121" t="s">
        <v>286</v>
      </c>
      <c r="J198" s="122">
        <f>J199</f>
        <v>0</v>
      </c>
      <c r="L198" s="119"/>
      <c r="M198" s="123"/>
      <c r="P198" s="124">
        <f>P199</f>
        <v>2.8879829999999997</v>
      </c>
      <c r="R198" s="124">
        <f>R199</f>
        <v>0.0085842</v>
      </c>
      <c r="T198" s="125">
        <f>T199</f>
        <v>0</v>
      </c>
      <c r="AR198" s="120" t="s">
        <v>78</v>
      </c>
      <c r="AT198" s="126" t="s">
        <v>69</v>
      </c>
      <c r="AU198" s="126" t="s">
        <v>70</v>
      </c>
      <c r="AY198" s="120" t="s">
        <v>170</v>
      </c>
      <c r="BK198" s="127">
        <f>BK199</f>
        <v>0</v>
      </c>
    </row>
    <row r="199" spans="2:63" s="11" customFormat="1" ht="22.8" customHeight="1">
      <c r="B199" s="119"/>
      <c r="D199" s="120" t="s">
        <v>69</v>
      </c>
      <c r="E199" s="128" t="s">
        <v>287</v>
      </c>
      <c r="F199" s="128" t="s">
        <v>288</v>
      </c>
      <c r="J199" s="129">
        <f>J200+J203+J205+J207</f>
        <v>0</v>
      </c>
      <c r="L199" s="119"/>
      <c r="M199" s="123"/>
      <c r="P199" s="124">
        <f>SUM(P200:P208)</f>
        <v>2.8879829999999997</v>
      </c>
      <c r="R199" s="124">
        <f>SUM(R200:R208)</f>
        <v>0.0085842</v>
      </c>
      <c r="T199" s="125">
        <f>SUM(T200:T208)</f>
        <v>0</v>
      </c>
      <c r="AR199" s="120" t="s">
        <v>78</v>
      </c>
      <c r="AT199" s="126" t="s">
        <v>69</v>
      </c>
      <c r="AU199" s="126" t="s">
        <v>76</v>
      </c>
      <c r="AY199" s="120" t="s">
        <v>170</v>
      </c>
      <c r="BK199" s="127">
        <f>SUM(BK200:BK208)</f>
        <v>0</v>
      </c>
    </row>
    <row r="200" spans="2:65" s="1" customFormat="1" ht="24.15" customHeight="1">
      <c r="B200" s="130"/>
      <c r="C200" s="131">
        <v>31</v>
      </c>
      <c r="D200" s="131" t="s">
        <v>172</v>
      </c>
      <c r="E200" s="132" t="s">
        <v>289</v>
      </c>
      <c r="F200" s="133" t="s">
        <v>290</v>
      </c>
      <c r="G200" s="134" t="s">
        <v>95</v>
      </c>
      <c r="H200" s="135">
        <v>14.04</v>
      </c>
      <c r="I200" s="165"/>
      <c r="J200" s="136">
        <f>ROUND(I200*H200,2)</f>
        <v>0</v>
      </c>
      <c r="K200" s="133" t="s">
        <v>173</v>
      </c>
      <c r="L200" s="26"/>
      <c r="M200" s="137" t="s">
        <v>1</v>
      </c>
      <c r="N200" s="138" t="s">
        <v>35</v>
      </c>
      <c r="O200" s="139">
        <v>0.097</v>
      </c>
      <c r="P200" s="139">
        <f>O200*H200</f>
        <v>1.36188</v>
      </c>
      <c r="Q200" s="139">
        <v>4E-05</v>
      </c>
      <c r="R200" s="139">
        <f>Q200*H200</f>
        <v>0.0005616</v>
      </c>
      <c r="S200" s="139">
        <v>0</v>
      </c>
      <c r="T200" s="140">
        <f>S200*H200</f>
        <v>0</v>
      </c>
      <c r="AR200" s="141" t="s">
        <v>197</v>
      </c>
      <c r="AT200" s="141" t="s">
        <v>172</v>
      </c>
      <c r="AU200" s="141" t="s">
        <v>78</v>
      </c>
      <c r="AY200" s="14" t="s">
        <v>170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4" t="s">
        <v>76</v>
      </c>
      <c r="BK200" s="142">
        <f>ROUND(I200*H200,2)</f>
        <v>0</v>
      </c>
      <c r="BL200" s="14" t="s">
        <v>197</v>
      </c>
      <c r="BM200" s="141" t="s">
        <v>291</v>
      </c>
    </row>
    <row r="201" spans="2:47" s="1" customFormat="1" ht="19.2">
      <c r="B201" s="26"/>
      <c r="D201" s="143" t="s">
        <v>175</v>
      </c>
      <c r="F201" s="144" t="s">
        <v>290</v>
      </c>
      <c r="L201" s="26"/>
      <c r="M201" s="145"/>
      <c r="T201" s="49"/>
      <c r="AT201" s="14" t="s">
        <v>175</v>
      </c>
      <c r="AU201" s="14" t="s">
        <v>78</v>
      </c>
    </row>
    <row r="202" spans="2:51" s="12" customFormat="1" ht="12">
      <c r="B202" s="146"/>
      <c r="D202" s="143" t="s">
        <v>180</v>
      </c>
      <c r="E202" s="147" t="s">
        <v>1</v>
      </c>
      <c r="F202" s="148" t="s">
        <v>334</v>
      </c>
      <c r="H202" s="149">
        <v>70.2</v>
      </c>
      <c r="L202" s="146"/>
      <c r="M202" s="150"/>
      <c r="T202" s="151"/>
      <c r="AT202" s="147" t="s">
        <v>180</v>
      </c>
      <c r="AU202" s="147" t="s">
        <v>78</v>
      </c>
      <c r="AV202" s="12" t="s">
        <v>78</v>
      </c>
      <c r="AW202" s="12" t="s">
        <v>27</v>
      </c>
      <c r="AX202" s="12" t="s">
        <v>76</v>
      </c>
      <c r="AY202" s="147" t="s">
        <v>170</v>
      </c>
    </row>
    <row r="203" spans="2:65" s="1" customFormat="1" ht="24.15" customHeight="1">
      <c r="B203" s="130"/>
      <c r="C203" s="152">
        <v>32</v>
      </c>
      <c r="D203" s="152" t="s">
        <v>194</v>
      </c>
      <c r="E203" s="153" t="s">
        <v>292</v>
      </c>
      <c r="F203" s="154" t="s">
        <v>293</v>
      </c>
      <c r="G203" s="155" t="s">
        <v>95</v>
      </c>
      <c r="H203" s="156">
        <v>17.142</v>
      </c>
      <c r="I203" s="166"/>
      <c r="J203" s="157">
        <f>ROUND(I203*H203,2)</f>
        <v>0</v>
      </c>
      <c r="K203" s="154" t="s">
        <v>173</v>
      </c>
      <c r="L203" s="158"/>
      <c r="M203" s="159" t="s">
        <v>1</v>
      </c>
      <c r="N203" s="160" t="s">
        <v>35</v>
      </c>
      <c r="O203" s="139">
        <v>0</v>
      </c>
      <c r="P203" s="139">
        <f>O203*H203</f>
        <v>0</v>
      </c>
      <c r="Q203" s="139">
        <v>0.0003</v>
      </c>
      <c r="R203" s="139">
        <f>Q203*H203</f>
        <v>0.0051426</v>
      </c>
      <c r="S203" s="139">
        <v>0</v>
      </c>
      <c r="T203" s="140">
        <f>S203*H203</f>
        <v>0</v>
      </c>
      <c r="AR203" s="141" t="s">
        <v>215</v>
      </c>
      <c r="AT203" s="141" t="s">
        <v>194</v>
      </c>
      <c r="AU203" s="141" t="s">
        <v>78</v>
      </c>
      <c r="AY203" s="14" t="s">
        <v>170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4" t="s">
        <v>76</v>
      </c>
      <c r="BK203" s="142">
        <f>ROUND(I203*H203,2)</f>
        <v>0</v>
      </c>
      <c r="BL203" s="14" t="s">
        <v>197</v>
      </c>
      <c r="BM203" s="141" t="s">
        <v>294</v>
      </c>
    </row>
    <row r="204" spans="2:47" s="1" customFormat="1" ht="12">
      <c r="B204" s="26"/>
      <c r="D204" s="143" t="s">
        <v>175</v>
      </c>
      <c r="F204" s="144" t="s">
        <v>293</v>
      </c>
      <c r="L204" s="26"/>
      <c r="M204" s="145"/>
      <c r="T204" s="49"/>
      <c r="AT204" s="14" t="s">
        <v>175</v>
      </c>
      <c r="AU204" s="14" t="s">
        <v>78</v>
      </c>
    </row>
    <row r="205" spans="2:65" s="1" customFormat="1" ht="33" customHeight="1">
      <c r="B205" s="130"/>
      <c r="C205" s="131">
        <v>33</v>
      </c>
      <c r="D205" s="131" t="s">
        <v>172</v>
      </c>
      <c r="E205" s="132" t="s">
        <v>295</v>
      </c>
      <c r="F205" s="133" t="s">
        <v>296</v>
      </c>
      <c r="G205" s="134" t="s">
        <v>103</v>
      </c>
      <c r="H205" s="135">
        <v>18</v>
      </c>
      <c r="I205" s="165"/>
      <c r="J205" s="136">
        <f>ROUND(I205*H205,2)</f>
        <v>0</v>
      </c>
      <c r="K205" s="133" t="s">
        <v>173</v>
      </c>
      <c r="L205" s="26"/>
      <c r="M205" s="137" t="s">
        <v>1</v>
      </c>
      <c r="N205" s="138" t="s">
        <v>35</v>
      </c>
      <c r="O205" s="139">
        <v>0.084</v>
      </c>
      <c r="P205" s="139">
        <f>O205*H205</f>
        <v>1.512</v>
      </c>
      <c r="Q205" s="139">
        <v>0.00016</v>
      </c>
      <c r="R205" s="139">
        <f>Q205*H205</f>
        <v>0.00288</v>
      </c>
      <c r="S205" s="139">
        <v>0</v>
      </c>
      <c r="T205" s="140">
        <f>S205*H205</f>
        <v>0</v>
      </c>
      <c r="AR205" s="141" t="s">
        <v>197</v>
      </c>
      <c r="AT205" s="141" t="s">
        <v>172</v>
      </c>
      <c r="AU205" s="141" t="s">
        <v>78</v>
      </c>
      <c r="AY205" s="14" t="s">
        <v>170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4" t="s">
        <v>76</v>
      </c>
      <c r="BK205" s="142">
        <f>ROUND(I205*H205,2)</f>
        <v>0</v>
      </c>
      <c r="BL205" s="14" t="s">
        <v>197</v>
      </c>
      <c r="BM205" s="141" t="s">
        <v>297</v>
      </c>
    </row>
    <row r="206" spans="2:47" s="1" customFormat="1" ht="19.2">
      <c r="B206" s="26"/>
      <c r="D206" s="143" t="s">
        <v>175</v>
      </c>
      <c r="F206" s="144" t="s">
        <v>296</v>
      </c>
      <c r="L206" s="26"/>
      <c r="M206" s="145"/>
      <c r="T206" s="49"/>
      <c r="AT206" s="14" t="s">
        <v>175</v>
      </c>
      <c r="AU206" s="14" t="s">
        <v>78</v>
      </c>
    </row>
    <row r="207" spans="2:65" s="1" customFormat="1" ht="49.05" customHeight="1">
      <c r="B207" s="130"/>
      <c r="C207" s="131">
        <v>34</v>
      </c>
      <c r="D207" s="131" t="s">
        <v>172</v>
      </c>
      <c r="E207" s="132" t="s">
        <v>298</v>
      </c>
      <c r="F207" s="133" t="s">
        <v>299</v>
      </c>
      <c r="G207" s="134" t="s">
        <v>195</v>
      </c>
      <c r="H207" s="135">
        <v>0.009</v>
      </c>
      <c r="I207" s="165"/>
      <c r="J207" s="136">
        <f>ROUND(I207*H207,2)</f>
        <v>0</v>
      </c>
      <c r="K207" s="133" t="s">
        <v>173</v>
      </c>
      <c r="L207" s="26"/>
      <c r="M207" s="137" t="s">
        <v>1</v>
      </c>
      <c r="N207" s="138" t="s">
        <v>35</v>
      </c>
      <c r="O207" s="139">
        <v>1.567</v>
      </c>
      <c r="P207" s="139">
        <f>O207*H207</f>
        <v>0.014103</v>
      </c>
      <c r="Q207" s="139">
        <v>0</v>
      </c>
      <c r="R207" s="139">
        <f>Q207*H207</f>
        <v>0</v>
      </c>
      <c r="S207" s="139">
        <v>0</v>
      </c>
      <c r="T207" s="140">
        <f>S207*H207</f>
        <v>0</v>
      </c>
      <c r="AR207" s="141" t="s">
        <v>197</v>
      </c>
      <c r="AT207" s="141" t="s">
        <v>172</v>
      </c>
      <c r="AU207" s="141" t="s">
        <v>78</v>
      </c>
      <c r="AY207" s="14" t="s">
        <v>170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4" t="s">
        <v>76</v>
      </c>
      <c r="BK207" s="142">
        <f>ROUND(I207*H207,2)</f>
        <v>0</v>
      </c>
      <c r="BL207" s="14" t="s">
        <v>197</v>
      </c>
      <c r="BM207" s="141" t="s">
        <v>300</v>
      </c>
    </row>
    <row r="208" spans="2:47" s="1" customFormat="1" ht="28.8">
      <c r="B208" s="26"/>
      <c r="D208" s="143" t="s">
        <v>175</v>
      </c>
      <c r="F208" s="144" t="s">
        <v>301</v>
      </c>
      <c r="L208" s="26"/>
      <c r="M208" s="162"/>
      <c r="N208" s="163"/>
      <c r="O208" s="163"/>
      <c r="P208" s="163"/>
      <c r="Q208" s="163"/>
      <c r="R208" s="163"/>
      <c r="S208" s="163"/>
      <c r="T208" s="164"/>
      <c r="AT208" s="14" t="s">
        <v>175</v>
      </c>
      <c r="AU208" s="14" t="s">
        <v>78</v>
      </c>
    </row>
    <row r="209" spans="2:12" s="1" customFormat="1" ht="6.9" customHeight="1">
      <c r="B209" s="38"/>
      <c r="C209" s="39"/>
      <c r="D209" s="39"/>
      <c r="E209" s="39"/>
      <c r="F209" s="39"/>
      <c r="G209" s="39"/>
      <c r="H209" s="39"/>
      <c r="I209" s="39"/>
      <c r="J209" s="39"/>
      <c r="K209" s="39"/>
      <c r="L209" s="26"/>
    </row>
  </sheetData>
  <autoFilter ref="C128:K208"/>
  <mergeCells count="11">
    <mergeCell ref="L2:V2"/>
    <mergeCell ref="E87:H87"/>
    <mergeCell ref="E89:H89"/>
    <mergeCell ref="E117:H117"/>
    <mergeCell ref="E119:H119"/>
    <mergeCell ref="E121:H121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0"/>
  <sheetViews>
    <sheetView showGridLines="0" tabSelected="1" workbookViewId="0" topLeftCell="A112">
      <selection activeCell="J123" sqref="J12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86</v>
      </c>
    </row>
    <row r="3" spans="2:4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ht="24.9" customHeight="1">
      <c r="B4" s="17"/>
      <c r="D4" s="18" t="s">
        <v>100</v>
      </c>
      <c r="L4" s="17"/>
      <c r="M4" s="87" t="s">
        <v>10</v>
      </c>
      <c r="AT4" s="14" t="s">
        <v>3</v>
      </c>
    </row>
    <row r="5" spans="2:12" ht="6.9" customHeight="1">
      <c r="B5" s="17"/>
      <c r="L5" s="17"/>
    </row>
    <row r="6" spans="2:12" ht="12" customHeight="1">
      <c r="B6" s="17"/>
      <c r="D6" s="23" t="s">
        <v>13</v>
      </c>
      <c r="L6" s="17"/>
    </row>
    <row r="7" spans="2:12" ht="16.5" customHeight="1">
      <c r="B7" s="17"/>
      <c r="E7" s="206" t="str">
        <f>'Rekapitulace stavby'!K6</f>
        <v>Oprava chodníku v ul. TGM ve Šluknově</v>
      </c>
      <c r="F7" s="207"/>
      <c r="G7" s="207"/>
      <c r="H7" s="207"/>
      <c r="L7" s="17"/>
    </row>
    <row r="8" spans="2:12" ht="12" customHeight="1">
      <c r="B8" s="17"/>
      <c r="D8" s="23" t="s">
        <v>115</v>
      </c>
      <c r="L8" s="17"/>
    </row>
    <row r="9" spans="2:12" s="1" customFormat="1" ht="16.5" customHeight="1">
      <c r="B9" s="26"/>
      <c r="E9" s="206" t="s">
        <v>344</v>
      </c>
      <c r="F9" s="205"/>
      <c r="G9" s="205"/>
      <c r="H9" s="205"/>
      <c r="L9" s="26"/>
    </row>
    <row r="10" spans="2:12" s="1" customFormat="1" ht="12" customHeight="1">
      <c r="B10" s="26"/>
      <c r="D10" s="23" t="s">
        <v>123</v>
      </c>
      <c r="L10" s="26"/>
    </row>
    <row r="11" spans="2:12" s="1" customFormat="1" ht="16.5" customHeight="1">
      <c r="B11" s="26"/>
      <c r="E11" s="173" t="s">
        <v>302</v>
      </c>
      <c r="F11" s="205"/>
      <c r="G11" s="205"/>
      <c r="H11" s="205"/>
      <c r="L11" s="26"/>
    </row>
    <row r="12" spans="2:12" s="1" customFormat="1" ht="12">
      <c r="B12" s="26"/>
      <c r="L12" s="26"/>
    </row>
    <row r="13" spans="2:12" s="1" customFormat="1" ht="12" customHeight="1">
      <c r="B13" s="26"/>
      <c r="D13" s="23" t="s">
        <v>14</v>
      </c>
      <c r="F13" s="21" t="s">
        <v>1</v>
      </c>
      <c r="I13" s="23" t="s">
        <v>15</v>
      </c>
      <c r="J13" s="21" t="s">
        <v>1</v>
      </c>
      <c r="L13" s="26"/>
    </row>
    <row r="14" spans="2:12" s="1" customFormat="1" ht="12" customHeight="1">
      <c r="B14" s="26"/>
      <c r="D14" s="23" t="s">
        <v>16</v>
      </c>
      <c r="F14" s="21" t="s">
        <v>25</v>
      </c>
      <c r="I14" s="23" t="s">
        <v>18</v>
      </c>
      <c r="J14" s="46"/>
      <c r="L14" s="26"/>
    </row>
    <row r="15" spans="2:12" s="1" customFormat="1" ht="10.8" customHeight="1">
      <c r="B15" s="26"/>
      <c r="L15" s="26"/>
    </row>
    <row r="16" spans="2:12" s="1" customFormat="1" ht="12" customHeight="1">
      <c r="B16" s="26"/>
      <c r="D16" s="23" t="s">
        <v>20</v>
      </c>
      <c r="I16" s="23" t="s">
        <v>21</v>
      </c>
      <c r="J16" s="21" t="s">
        <v>1</v>
      </c>
      <c r="L16" s="26"/>
    </row>
    <row r="17" spans="2:12" s="1" customFormat="1" ht="18" customHeight="1">
      <c r="B17" s="26"/>
      <c r="E17" s="21" t="s">
        <v>22</v>
      </c>
      <c r="I17" s="23" t="s">
        <v>23</v>
      </c>
      <c r="J17" s="21" t="s">
        <v>1</v>
      </c>
      <c r="L17" s="26"/>
    </row>
    <row r="18" spans="2:12" s="1" customFormat="1" ht="6.9" customHeight="1">
      <c r="B18" s="26"/>
      <c r="L18" s="26"/>
    </row>
    <row r="19" spans="2:12" s="1" customFormat="1" ht="12" customHeight="1">
      <c r="B19" s="26"/>
      <c r="D19" s="23" t="s">
        <v>24</v>
      </c>
      <c r="I19" s="23" t="s">
        <v>21</v>
      </c>
      <c r="J19" s="21" t="s">
        <v>1</v>
      </c>
      <c r="L19" s="26"/>
    </row>
    <row r="20" spans="2:12" s="1" customFormat="1" ht="18" customHeight="1">
      <c r="B20" s="26"/>
      <c r="E20" s="21" t="s">
        <v>25</v>
      </c>
      <c r="I20" s="23" t="s">
        <v>23</v>
      </c>
      <c r="J20" s="21" t="s">
        <v>1</v>
      </c>
      <c r="L20" s="26"/>
    </row>
    <row r="21" spans="2:12" s="1" customFormat="1" ht="6.9" customHeight="1">
      <c r="B21" s="26"/>
      <c r="L21" s="26"/>
    </row>
    <row r="22" spans="2:12" s="1" customFormat="1" ht="12" customHeight="1">
      <c r="B22" s="26"/>
      <c r="D22" s="23" t="s">
        <v>26</v>
      </c>
      <c r="I22" s="23" t="s">
        <v>21</v>
      </c>
      <c r="J22" s="21" t="s">
        <v>137</v>
      </c>
      <c r="L22" s="26"/>
    </row>
    <row r="23" spans="2:12" s="1" customFormat="1" ht="18" customHeight="1">
      <c r="B23" s="26"/>
      <c r="E23" s="21"/>
      <c r="I23" s="23" t="s">
        <v>23</v>
      </c>
      <c r="J23" s="21" t="s">
        <v>139</v>
      </c>
      <c r="L23" s="26"/>
    </row>
    <row r="24" spans="2:12" s="1" customFormat="1" ht="6.9" customHeight="1">
      <c r="B24" s="26"/>
      <c r="L24" s="26"/>
    </row>
    <row r="25" spans="2:12" s="1" customFormat="1" ht="12" customHeight="1">
      <c r="B25" s="26"/>
      <c r="D25" s="23" t="s">
        <v>28</v>
      </c>
      <c r="I25" s="23" t="s">
        <v>21</v>
      </c>
      <c r="J25" s="21" t="s">
        <v>1</v>
      </c>
      <c r="L25" s="26"/>
    </row>
    <row r="26" spans="2:12" s="1" customFormat="1" ht="18" customHeight="1">
      <c r="B26" s="26"/>
      <c r="E26" s="21"/>
      <c r="I26" s="23" t="s">
        <v>23</v>
      </c>
      <c r="J26" s="21" t="s">
        <v>1</v>
      </c>
      <c r="L26" s="26"/>
    </row>
    <row r="27" spans="2:12" s="1" customFormat="1" ht="6.9" customHeight="1">
      <c r="B27" s="26"/>
      <c r="L27" s="26"/>
    </row>
    <row r="28" spans="2:12" s="1" customFormat="1" ht="12" customHeight="1">
      <c r="B28" s="26"/>
      <c r="D28" s="23" t="s">
        <v>29</v>
      </c>
      <c r="L28" s="26"/>
    </row>
    <row r="29" spans="2:12" s="7" customFormat="1" ht="16.5" customHeight="1">
      <c r="B29" s="88"/>
      <c r="E29" s="202" t="s">
        <v>1</v>
      </c>
      <c r="F29" s="202"/>
      <c r="G29" s="202"/>
      <c r="H29" s="202"/>
      <c r="L29" s="88"/>
    </row>
    <row r="30" spans="2:12" s="1" customFormat="1" ht="6.9" customHeight="1">
      <c r="B30" s="26"/>
      <c r="L30" s="26"/>
    </row>
    <row r="31" spans="2:12" s="1" customFormat="1" ht="6.9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25.35" customHeight="1">
      <c r="B32" s="26"/>
      <c r="D32" s="89" t="s">
        <v>30</v>
      </c>
      <c r="J32" s="59">
        <f>ROUND(J122,2)</f>
        <v>0</v>
      </c>
      <c r="L32" s="26"/>
    </row>
    <row r="33" spans="2:12" s="1" customFormat="1" ht="6.9" customHeight="1">
      <c r="B33" s="26"/>
      <c r="D33" s="47"/>
      <c r="E33" s="47"/>
      <c r="F33" s="47"/>
      <c r="G33" s="47"/>
      <c r="H33" s="47"/>
      <c r="I33" s="47"/>
      <c r="J33" s="47"/>
      <c r="K33" s="47"/>
      <c r="L33" s="26"/>
    </row>
    <row r="34" spans="2:12" s="1" customFormat="1" ht="14.4" customHeight="1">
      <c r="B34" s="26"/>
      <c r="F34" s="29" t="s">
        <v>32</v>
      </c>
      <c r="I34" s="29" t="s">
        <v>31</v>
      </c>
      <c r="J34" s="29" t="s">
        <v>33</v>
      </c>
      <c r="L34" s="26"/>
    </row>
    <row r="35" spans="2:12" s="1" customFormat="1" ht="14.4" customHeight="1">
      <c r="B35" s="26"/>
      <c r="D35" s="90" t="s">
        <v>34</v>
      </c>
      <c r="E35" s="23" t="s">
        <v>35</v>
      </c>
      <c r="F35" s="79">
        <f>ROUND((SUM(BE122:BE129)),2)</f>
        <v>0</v>
      </c>
      <c r="I35" s="91">
        <v>0.21</v>
      </c>
      <c r="J35" s="79">
        <f>ROUND(((SUM(BE122:BE129))*I35),2)</f>
        <v>0</v>
      </c>
      <c r="L35" s="26"/>
    </row>
    <row r="36" spans="2:12" s="1" customFormat="1" ht="14.4" customHeight="1">
      <c r="B36" s="26"/>
      <c r="E36" s="23" t="s">
        <v>36</v>
      </c>
      <c r="F36" s="79">
        <f>ROUND((SUM(BF122:BF129)),2)</f>
        <v>0</v>
      </c>
      <c r="I36" s="91">
        <v>0.15</v>
      </c>
      <c r="J36" s="79">
        <f>ROUND(((SUM(BF122:BF129))*I36),2)</f>
        <v>0</v>
      </c>
      <c r="L36" s="26"/>
    </row>
    <row r="37" spans="2:12" s="1" customFormat="1" ht="14.4" customHeight="1" hidden="1">
      <c r="B37" s="26"/>
      <c r="E37" s="23" t="s">
        <v>37</v>
      </c>
      <c r="F37" s="79">
        <f>ROUND((SUM(BG122:BG129)),2)</f>
        <v>0</v>
      </c>
      <c r="I37" s="91">
        <v>0.21</v>
      </c>
      <c r="J37" s="79">
        <f>0</f>
        <v>0</v>
      </c>
      <c r="L37" s="26"/>
    </row>
    <row r="38" spans="2:12" s="1" customFormat="1" ht="14.4" customHeight="1" hidden="1">
      <c r="B38" s="26"/>
      <c r="E38" s="23" t="s">
        <v>38</v>
      </c>
      <c r="F38" s="79">
        <f>ROUND((SUM(BH122:BH129)),2)</f>
        <v>0</v>
      </c>
      <c r="I38" s="91">
        <v>0.15</v>
      </c>
      <c r="J38" s="79">
        <f>0</f>
        <v>0</v>
      </c>
      <c r="L38" s="26"/>
    </row>
    <row r="39" spans="2:12" s="1" customFormat="1" ht="14.4" customHeight="1" hidden="1">
      <c r="B39" s="26"/>
      <c r="E39" s="23" t="s">
        <v>39</v>
      </c>
      <c r="F39" s="79">
        <f>ROUND((SUM(BI122:BI129)),2)</f>
        <v>0</v>
      </c>
      <c r="I39" s="91">
        <v>0</v>
      </c>
      <c r="J39" s="79">
        <f>0</f>
        <v>0</v>
      </c>
      <c r="L39" s="26"/>
    </row>
    <row r="40" spans="2:12" s="1" customFormat="1" ht="6.9" customHeight="1">
      <c r="B40" s="26"/>
      <c r="L40" s="26"/>
    </row>
    <row r="41" spans="2:12" s="1" customFormat="1" ht="25.35" customHeight="1">
      <c r="B41" s="26"/>
      <c r="C41" s="92"/>
      <c r="D41" s="93" t="s">
        <v>40</v>
      </c>
      <c r="E41" s="50"/>
      <c r="F41" s="50"/>
      <c r="G41" s="94" t="s">
        <v>41</v>
      </c>
      <c r="H41" s="95" t="s">
        <v>42</v>
      </c>
      <c r="I41" s="50"/>
      <c r="J41" s="96">
        <f>SUM(J32:J39)</f>
        <v>0</v>
      </c>
      <c r="K41" s="97"/>
      <c r="L41" s="26"/>
    </row>
    <row r="42" spans="2:12" s="1" customFormat="1" ht="14.4" customHeight="1">
      <c r="B42" s="26"/>
      <c r="L42" s="26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26"/>
      <c r="D50" s="35" t="s">
        <v>43</v>
      </c>
      <c r="E50" s="36"/>
      <c r="F50" s="36"/>
      <c r="G50" s="35" t="s">
        <v>44</v>
      </c>
      <c r="H50" s="36"/>
      <c r="I50" s="36"/>
      <c r="J50" s="36"/>
      <c r="K50" s="36"/>
      <c r="L50" s="2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3.2">
      <c r="B61" s="26"/>
      <c r="D61" s="37" t="s">
        <v>45</v>
      </c>
      <c r="E61" s="28"/>
      <c r="F61" s="98" t="s">
        <v>46</v>
      </c>
      <c r="G61" s="37" t="s">
        <v>45</v>
      </c>
      <c r="H61" s="28"/>
      <c r="I61" s="28"/>
      <c r="J61" s="99" t="s">
        <v>46</v>
      </c>
      <c r="K61" s="28"/>
      <c r="L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3.2">
      <c r="B65" s="26"/>
      <c r="D65" s="35" t="s">
        <v>47</v>
      </c>
      <c r="E65" s="36"/>
      <c r="F65" s="36"/>
      <c r="G65" s="35" t="s">
        <v>48</v>
      </c>
      <c r="H65" s="36"/>
      <c r="I65" s="36"/>
      <c r="J65" s="36"/>
      <c r="K65" s="36"/>
      <c r="L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3.2">
      <c r="B76" s="26"/>
      <c r="D76" s="37" t="s">
        <v>45</v>
      </c>
      <c r="E76" s="28"/>
      <c r="F76" s="98" t="s">
        <v>46</v>
      </c>
      <c r="G76" s="37" t="s">
        <v>45</v>
      </c>
      <c r="H76" s="28"/>
      <c r="I76" s="28"/>
      <c r="J76" s="99" t="s">
        <v>46</v>
      </c>
      <c r="K76" s="28"/>
      <c r="L76" s="26"/>
    </row>
    <row r="77" spans="2:12" s="1" customFormat="1" ht="14.4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12" s="1" customFormat="1" ht="6.9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" customHeight="1">
      <c r="B82" s="26"/>
      <c r="C82" s="18" t="s">
        <v>141</v>
      </c>
      <c r="L82" s="26"/>
    </row>
    <row r="83" spans="2:12" s="1" customFormat="1" ht="6.9" customHeight="1">
      <c r="B83" s="26"/>
      <c r="L83" s="26"/>
    </row>
    <row r="84" spans="2:12" s="1" customFormat="1" ht="12" customHeight="1">
      <c r="B84" s="26"/>
      <c r="C84" s="23" t="s">
        <v>13</v>
      </c>
      <c r="L84" s="26"/>
    </row>
    <row r="85" spans="2:12" s="1" customFormat="1" ht="16.5" customHeight="1">
      <c r="B85" s="26"/>
      <c r="E85" s="206" t="str">
        <f>E7</f>
        <v>Oprava chodníku v ul. TGM ve Šluknově</v>
      </c>
      <c r="F85" s="207"/>
      <c r="G85" s="207"/>
      <c r="H85" s="207"/>
      <c r="L85" s="26"/>
    </row>
    <row r="86" spans="2:12" ht="12" customHeight="1">
      <c r="B86" s="17"/>
      <c r="C86" s="23" t="s">
        <v>115</v>
      </c>
      <c r="L86" s="17"/>
    </row>
    <row r="87" spans="2:12" s="1" customFormat="1" ht="16.5" customHeight="1">
      <c r="B87" s="26"/>
      <c r="E87" s="206" t="s">
        <v>119</v>
      </c>
      <c r="F87" s="205"/>
      <c r="G87" s="205"/>
      <c r="H87" s="205"/>
      <c r="L87" s="26"/>
    </row>
    <row r="88" spans="2:12" s="1" customFormat="1" ht="12" customHeight="1">
      <c r="B88" s="26"/>
      <c r="C88" s="23" t="s">
        <v>123</v>
      </c>
      <c r="L88" s="26"/>
    </row>
    <row r="89" spans="2:12" s="1" customFormat="1" ht="16.5" customHeight="1">
      <c r="B89" s="26"/>
      <c r="E89" s="173" t="str">
        <f>E11</f>
        <v>01c - SO 101 Nepřímé náklady</v>
      </c>
      <c r="F89" s="205"/>
      <c r="G89" s="205"/>
      <c r="H89" s="205"/>
      <c r="L89" s="26"/>
    </row>
    <row r="90" spans="2:12" s="1" customFormat="1" ht="6.9" customHeight="1">
      <c r="B90" s="26"/>
      <c r="L90" s="26"/>
    </row>
    <row r="91" spans="2:12" s="1" customFormat="1" ht="12" customHeight="1">
      <c r="B91" s="26"/>
      <c r="C91" s="23" t="s">
        <v>16</v>
      </c>
      <c r="F91" s="21" t="str">
        <f>F14</f>
        <v xml:space="preserve"> </v>
      </c>
      <c r="I91" s="23" t="s">
        <v>18</v>
      </c>
      <c r="J91" s="46" t="str">
        <f>IF(J14="","",J14)</f>
        <v/>
      </c>
      <c r="L91" s="26"/>
    </row>
    <row r="92" spans="2:12" s="1" customFormat="1" ht="6.9" customHeight="1">
      <c r="B92" s="26"/>
      <c r="L92" s="26"/>
    </row>
    <row r="93" spans="2:12" s="1" customFormat="1" ht="15.15" customHeight="1">
      <c r="B93" s="26"/>
      <c r="C93" s="23" t="s">
        <v>20</v>
      </c>
      <c r="F93" s="21" t="str">
        <f>E17</f>
        <v>Město Šluknov</v>
      </c>
      <c r="I93" s="23" t="s">
        <v>26</v>
      </c>
      <c r="J93" s="24">
        <f>E23</f>
        <v>0</v>
      </c>
      <c r="L93" s="26"/>
    </row>
    <row r="94" spans="2:12" s="1" customFormat="1" ht="15.15" customHeight="1">
      <c r="B94" s="26"/>
      <c r="C94" s="23" t="s">
        <v>24</v>
      </c>
      <c r="F94" s="21" t="str">
        <f>IF(E20="","",E20)</f>
        <v xml:space="preserve"> </v>
      </c>
      <c r="I94" s="23" t="s">
        <v>28</v>
      </c>
      <c r="J94" s="24">
        <f>E26</f>
        <v>0</v>
      </c>
      <c r="L94" s="26"/>
    </row>
    <row r="95" spans="2:12" s="1" customFormat="1" ht="10.35" customHeight="1">
      <c r="B95" s="26"/>
      <c r="L95" s="26"/>
    </row>
    <row r="96" spans="2:12" s="1" customFormat="1" ht="29.25" customHeight="1">
      <c r="B96" s="26"/>
      <c r="C96" s="100" t="s">
        <v>142</v>
      </c>
      <c r="D96" s="92"/>
      <c r="E96" s="92"/>
      <c r="F96" s="92"/>
      <c r="G96" s="92"/>
      <c r="H96" s="92"/>
      <c r="I96" s="92"/>
      <c r="J96" s="101" t="s">
        <v>143</v>
      </c>
      <c r="K96" s="92"/>
      <c r="L96" s="26"/>
    </row>
    <row r="97" spans="2:12" s="1" customFormat="1" ht="10.35" customHeight="1">
      <c r="B97" s="26"/>
      <c r="L97" s="26"/>
    </row>
    <row r="98" spans="2:47" s="1" customFormat="1" ht="22.8" customHeight="1">
      <c r="B98" s="26"/>
      <c r="C98" s="102" t="s">
        <v>144</v>
      </c>
      <c r="J98" s="59">
        <f>J122</f>
        <v>0</v>
      </c>
      <c r="L98" s="26"/>
      <c r="AU98" s="14" t="s">
        <v>145</v>
      </c>
    </row>
    <row r="99" spans="2:12" s="8" customFormat="1" ht="24.9" customHeight="1">
      <c r="B99" s="103"/>
      <c r="D99" s="104" t="s">
        <v>146</v>
      </c>
      <c r="E99" s="105"/>
      <c r="F99" s="105"/>
      <c r="G99" s="105"/>
      <c r="H99" s="105"/>
      <c r="I99" s="105"/>
      <c r="J99" s="106">
        <f>J123</f>
        <v>0</v>
      </c>
      <c r="L99" s="103"/>
    </row>
    <row r="100" spans="2:12" s="9" customFormat="1" ht="19.95" customHeight="1">
      <c r="B100" s="107"/>
      <c r="D100" s="108" t="s">
        <v>151</v>
      </c>
      <c r="E100" s="109"/>
      <c r="F100" s="109"/>
      <c r="G100" s="109"/>
      <c r="H100" s="109"/>
      <c r="I100" s="109"/>
      <c r="J100" s="110">
        <f>J124</f>
        <v>0</v>
      </c>
      <c r="L100" s="107"/>
    </row>
    <row r="101" spans="2:12" s="1" customFormat="1" ht="21.75" customHeight="1">
      <c r="B101" s="26"/>
      <c r="L101" s="26"/>
    </row>
    <row r="102" spans="2:12" s="1" customFormat="1" ht="6.9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26"/>
    </row>
    <row r="106" spans="2:12" s="1" customFormat="1" ht="6.9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6"/>
    </row>
    <row r="107" spans="2:12" s="1" customFormat="1" ht="24.9" customHeight="1">
      <c r="B107" s="26"/>
      <c r="C107" s="18" t="s">
        <v>155</v>
      </c>
      <c r="L107" s="26"/>
    </row>
    <row r="108" spans="2:12" s="1" customFormat="1" ht="6.9" customHeight="1">
      <c r="B108" s="26"/>
      <c r="L108" s="26"/>
    </row>
    <row r="109" spans="2:12" s="1" customFormat="1" ht="12" customHeight="1">
      <c r="B109" s="26"/>
      <c r="C109" s="23" t="s">
        <v>13</v>
      </c>
      <c r="L109" s="26"/>
    </row>
    <row r="110" spans="2:12" s="1" customFormat="1" ht="16.5" customHeight="1">
      <c r="B110" s="26"/>
      <c r="E110" s="206" t="str">
        <f>E7</f>
        <v>Oprava chodníku v ul. TGM ve Šluknově</v>
      </c>
      <c r="F110" s="207"/>
      <c r="G110" s="207"/>
      <c r="H110" s="207"/>
      <c r="L110" s="26"/>
    </row>
    <row r="111" spans="2:12" ht="12" customHeight="1">
      <c r="B111" s="17"/>
      <c r="C111" s="23" t="s">
        <v>115</v>
      </c>
      <c r="L111" s="17"/>
    </row>
    <row r="112" spans="2:12" s="1" customFormat="1" ht="16.5" customHeight="1">
      <c r="B112" s="26"/>
      <c r="E112" s="206" t="s">
        <v>119</v>
      </c>
      <c r="F112" s="205"/>
      <c r="G112" s="205"/>
      <c r="H112" s="205"/>
      <c r="L112" s="26"/>
    </row>
    <row r="113" spans="2:12" s="1" customFormat="1" ht="12" customHeight="1">
      <c r="B113" s="26"/>
      <c r="C113" s="23" t="s">
        <v>123</v>
      </c>
      <c r="L113" s="26"/>
    </row>
    <row r="114" spans="2:12" s="1" customFormat="1" ht="16.5" customHeight="1">
      <c r="B114" s="26"/>
      <c r="E114" s="173" t="str">
        <f>E11</f>
        <v>01c - SO 101 Nepřímé náklady</v>
      </c>
      <c r="F114" s="205"/>
      <c r="G114" s="205"/>
      <c r="H114" s="205"/>
      <c r="L114" s="26"/>
    </row>
    <row r="115" spans="2:12" s="1" customFormat="1" ht="6.9" customHeight="1">
      <c r="B115" s="26"/>
      <c r="L115" s="26"/>
    </row>
    <row r="116" spans="2:12" s="1" customFormat="1" ht="12" customHeight="1">
      <c r="B116" s="26"/>
      <c r="C116" s="23" t="s">
        <v>16</v>
      </c>
      <c r="F116" s="21" t="str">
        <f>F14</f>
        <v xml:space="preserve"> </v>
      </c>
      <c r="I116" s="23" t="s">
        <v>18</v>
      </c>
      <c r="J116" s="46" t="str">
        <f>IF(J14="","",J14)</f>
        <v/>
      </c>
      <c r="L116" s="26"/>
    </row>
    <row r="117" spans="2:12" s="1" customFormat="1" ht="6.9" customHeight="1">
      <c r="B117" s="26"/>
      <c r="L117" s="26"/>
    </row>
    <row r="118" spans="2:12" s="1" customFormat="1" ht="15.15" customHeight="1">
      <c r="B118" s="26"/>
      <c r="C118" s="23" t="s">
        <v>20</v>
      </c>
      <c r="F118" s="21" t="str">
        <f>E17</f>
        <v>Město Šluknov</v>
      </c>
      <c r="I118" s="23" t="s">
        <v>26</v>
      </c>
      <c r="J118" s="24">
        <f>E23</f>
        <v>0</v>
      </c>
      <c r="L118" s="26"/>
    </row>
    <row r="119" spans="2:12" s="1" customFormat="1" ht="15.15" customHeight="1">
      <c r="B119" s="26"/>
      <c r="C119" s="23" t="s">
        <v>24</v>
      </c>
      <c r="F119" s="21" t="str">
        <f>IF(E20="","",E20)</f>
        <v xml:space="preserve"> </v>
      </c>
      <c r="I119" s="23" t="s">
        <v>28</v>
      </c>
      <c r="J119" s="24">
        <f>E26</f>
        <v>0</v>
      </c>
      <c r="L119" s="26"/>
    </row>
    <row r="120" spans="2:12" s="1" customFormat="1" ht="10.35" customHeight="1">
      <c r="B120" s="26"/>
      <c r="L120" s="26"/>
    </row>
    <row r="121" spans="2:20" s="10" customFormat="1" ht="29.25" customHeight="1">
      <c r="B121" s="111"/>
      <c r="C121" s="112" t="s">
        <v>156</v>
      </c>
      <c r="D121" s="113" t="s">
        <v>55</v>
      </c>
      <c r="E121" s="113" t="s">
        <v>51</v>
      </c>
      <c r="F121" s="113" t="s">
        <v>52</v>
      </c>
      <c r="G121" s="113" t="s">
        <v>157</v>
      </c>
      <c r="H121" s="113" t="s">
        <v>158</v>
      </c>
      <c r="I121" s="113" t="s">
        <v>159</v>
      </c>
      <c r="J121" s="113" t="s">
        <v>143</v>
      </c>
      <c r="K121" s="114" t="s">
        <v>160</v>
      </c>
      <c r="L121" s="111"/>
      <c r="M121" s="52" t="s">
        <v>1</v>
      </c>
      <c r="N121" s="53" t="s">
        <v>34</v>
      </c>
      <c r="O121" s="53" t="s">
        <v>161</v>
      </c>
      <c r="P121" s="53" t="s">
        <v>162</v>
      </c>
      <c r="Q121" s="53" t="s">
        <v>163</v>
      </c>
      <c r="R121" s="53" t="s">
        <v>164</v>
      </c>
      <c r="S121" s="53" t="s">
        <v>165</v>
      </c>
      <c r="T121" s="54" t="s">
        <v>166</v>
      </c>
    </row>
    <row r="122" spans="2:63" s="1" customFormat="1" ht="22.8" customHeight="1">
      <c r="B122" s="26"/>
      <c r="C122" s="57" t="s">
        <v>167</v>
      </c>
      <c r="J122" s="115">
        <f>J123</f>
        <v>0</v>
      </c>
      <c r="L122" s="26"/>
      <c r="M122" s="55"/>
      <c r="N122" s="47"/>
      <c r="O122" s="47"/>
      <c r="P122" s="116">
        <f>P123</f>
        <v>0</v>
      </c>
      <c r="Q122" s="47"/>
      <c r="R122" s="116">
        <f>R123</f>
        <v>0</v>
      </c>
      <c r="S122" s="47"/>
      <c r="T122" s="117">
        <f>T123</f>
        <v>0</v>
      </c>
      <c r="AT122" s="14" t="s">
        <v>69</v>
      </c>
      <c r="AU122" s="14" t="s">
        <v>145</v>
      </c>
      <c r="BK122" s="118">
        <f>BK123</f>
        <v>0</v>
      </c>
    </row>
    <row r="123" spans="2:63" s="11" customFormat="1" ht="25.95" customHeight="1">
      <c r="B123" s="119"/>
      <c r="D123" s="120" t="s">
        <v>69</v>
      </c>
      <c r="E123" s="121" t="s">
        <v>168</v>
      </c>
      <c r="F123" s="121" t="s">
        <v>169</v>
      </c>
      <c r="J123" s="122">
        <f>J124</f>
        <v>0</v>
      </c>
      <c r="L123" s="119"/>
      <c r="M123" s="123"/>
      <c r="P123" s="124">
        <f>P124</f>
        <v>0</v>
      </c>
      <c r="R123" s="124">
        <f>R124</f>
        <v>0</v>
      </c>
      <c r="T123" s="125">
        <f>T124</f>
        <v>0</v>
      </c>
      <c r="AR123" s="120" t="s">
        <v>76</v>
      </c>
      <c r="AT123" s="126" t="s">
        <v>69</v>
      </c>
      <c r="AU123" s="126" t="s">
        <v>70</v>
      </c>
      <c r="AY123" s="120" t="s">
        <v>170</v>
      </c>
      <c r="BK123" s="127">
        <f>BK124</f>
        <v>0</v>
      </c>
    </row>
    <row r="124" spans="2:63" s="11" customFormat="1" ht="22.8" customHeight="1">
      <c r="B124" s="119"/>
      <c r="D124" s="120" t="s">
        <v>69</v>
      </c>
      <c r="E124" s="128" t="s">
        <v>273</v>
      </c>
      <c r="F124" s="128" t="s">
        <v>274</v>
      </c>
      <c r="J124" s="129">
        <f>J125+J128</f>
        <v>0</v>
      </c>
      <c r="L124" s="119"/>
      <c r="M124" s="123"/>
      <c r="P124" s="124">
        <f>SUM(P125:P129)</f>
        <v>0</v>
      </c>
      <c r="R124" s="124">
        <f>SUM(R125:R129)</f>
        <v>0</v>
      </c>
      <c r="T124" s="125">
        <f>SUM(T125:T129)</f>
        <v>0</v>
      </c>
      <c r="AR124" s="120" t="s">
        <v>76</v>
      </c>
      <c r="AT124" s="126" t="s">
        <v>69</v>
      </c>
      <c r="AU124" s="126" t="s">
        <v>76</v>
      </c>
      <c r="AY124" s="120" t="s">
        <v>170</v>
      </c>
      <c r="BK124" s="127">
        <f>SUM(BK125:BK129)</f>
        <v>0</v>
      </c>
    </row>
    <row r="125" spans="2:65" s="1" customFormat="1" ht="37.8" customHeight="1">
      <c r="B125" s="130"/>
      <c r="C125" s="131" t="s">
        <v>76</v>
      </c>
      <c r="D125" s="131" t="s">
        <v>172</v>
      </c>
      <c r="E125" s="132" t="s">
        <v>303</v>
      </c>
      <c r="F125" s="133" t="s">
        <v>304</v>
      </c>
      <c r="G125" s="134" t="s">
        <v>195</v>
      </c>
      <c r="H125" s="135">
        <v>58</v>
      </c>
      <c r="I125" s="165"/>
      <c r="J125" s="136">
        <f>ROUND(I125*H125,2)</f>
        <v>0</v>
      </c>
      <c r="K125" s="133" t="s">
        <v>173</v>
      </c>
      <c r="L125" s="26"/>
      <c r="M125" s="137" t="s">
        <v>1</v>
      </c>
      <c r="N125" s="138" t="s">
        <v>35</v>
      </c>
      <c r="O125" s="139">
        <v>0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174</v>
      </c>
      <c r="AT125" s="141" t="s">
        <v>172</v>
      </c>
      <c r="AU125" s="141" t="s">
        <v>78</v>
      </c>
      <c r="AY125" s="14" t="s">
        <v>170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4" t="s">
        <v>76</v>
      </c>
      <c r="BK125" s="142">
        <f>ROUND(I125*H125,2)</f>
        <v>0</v>
      </c>
      <c r="BL125" s="14" t="s">
        <v>174</v>
      </c>
      <c r="BM125" s="141" t="s">
        <v>305</v>
      </c>
    </row>
    <row r="126" spans="2:47" s="1" customFormat="1" ht="28.8">
      <c r="B126" s="26"/>
      <c r="D126" s="143" t="s">
        <v>175</v>
      </c>
      <c r="F126" s="144" t="s">
        <v>306</v>
      </c>
      <c r="L126" s="26"/>
      <c r="M126" s="145"/>
      <c r="T126" s="49"/>
      <c r="AT126" s="14" t="s">
        <v>175</v>
      </c>
      <c r="AU126" s="14" t="s">
        <v>78</v>
      </c>
    </row>
    <row r="127" spans="2:51" s="12" customFormat="1" ht="12">
      <c r="B127" s="146"/>
      <c r="D127" s="143" t="s">
        <v>180</v>
      </c>
      <c r="E127" s="147" t="s">
        <v>1</v>
      </c>
      <c r="F127" s="148" t="s">
        <v>346</v>
      </c>
      <c r="H127" s="149">
        <v>58</v>
      </c>
      <c r="L127" s="146"/>
      <c r="M127" s="150"/>
      <c r="T127" s="151"/>
      <c r="AT127" s="147" t="s">
        <v>180</v>
      </c>
      <c r="AU127" s="147" t="s">
        <v>78</v>
      </c>
      <c r="AV127" s="12" t="s">
        <v>78</v>
      </c>
      <c r="AW127" s="12" t="s">
        <v>27</v>
      </c>
      <c r="AX127" s="12" t="s">
        <v>76</v>
      </c>
      <c r="AY127" s="147" t="s">
        <v>170</v>
      </c>
    </row>
    <row r="128" spans="2:65" s="1" customFormat="1" ht="44.25" customHeight="1">
      <c r="B128" s="130"/>
      <c r="C128" s="131" t="s">
        <v>78</v>
      </c>
      <c r="D128" s="131" t="s">
        <v>172</v>
      </c>
      <c r="E128" s="132" t="s">
        <v>307</v>
      </c>
      <c r="F128" s="133" t="s">
        <v>308</v>
      </c>
      <c r="G128" s="134" t="s">
        <v>195</v>
      </c>
      <c r="H128" s="135">
        <v>29</v>
      </c>
      <c r="I128" s="165"/>
      <c r="J128" s="136">
        <f>ROUND(I128*H128,2)</f>
        <v>0</v>
      </c>
      <c r="K128" s="133" t="s">
        <v>173</v>
      </c>
      <c r="L128" s="26"/>
      <c r="M128" s="137" t="s">
        <v>1</v>
      </c>
      <c r="N128" s="138" t="s">
        <v>35</v>
      </c>
      <c r="O128" s="139">
        <v>0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174</v>
      </c>
      <c r="AT128" s="141" t="s">
        <v>172</v>
      </c>
      <c r="AU128" s="141" t="s">
        <v>78</v>
      </c>
      <c r="AY128" s="14" t="s">
        <v>170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4" t="s">
        <v>76</v>
      </c>
      <c r="BK128" s="142">
        <f>ROUND(I128*H128,2)</f>
        <v>0</v>
      </c>
      <c r="BL128" s="14" t="s">
        <v>174</v>
      </c>
      <c r="BM128" s="141" t="s">
        <v>309</v>
      </c>
    </row>
    <row r="129" spans="2:47" s="1" customFormat="1" ht="28.8">
      <c r="B129" s="26"/>
      <c r="D129" s="143" t="s">
        <v>175</v>
      </c>
      <c r="F129" s="144" t="s">
        <v>308</v>
      </c>
      <c r="L129" s="26"/>
      <c r="M129" s="145"/>
      <c r="T129" s="49"/>
      <c r="AT129" s="14" t="s">
        <v>175</v>
      </c>
      <c r="AU129" s="14" t="s">
        <v>78</v>
      </c>
    </row>
    <row r="130" spans="2:12" s="1" customFormat="1" ht="6.9" customHeight="1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26"/>
    </row>
  </sheetData>
  <autoFilter ref="C121:K129"/>
  <mergeCells count="11">
    <mergeCell ref="L2:V2"/>
    <mergeCell ref="E87:H87"/>
    <mergeCell ref="E89:H89"/>
    <mergeCell ref="E110:H110"/>
    <mergeCell ref="E112:H112"/>
    <mergeCell ref="E114:H114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34"/>
  <sheetViews>
    <sheetView showGridLines="0" workbookViewId="0" topLeftCell="A115">
      <selection activeCell="J123" sqref="J12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6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92</v>
      </c>
    </row>
    <row r="3" spans="2:46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2:46" ht="24.9" customHeight="1">
      <c r="B4" s="17"/>
      <c r="D4" s="18" t="s">
        <v>100</v>
      </c>
      <c r="L4" s="17"/>
      <c r="M4" s="87" t="s">
        <v>10</v>
      </c>
      <c r="AT4" s="14" t="s">
        <v>3</v>
      </c>
    </row>
    <row r="5" spans="2:12" ht="6.9" customHeight="1">
      <c r="B5" s="17"/>
      <c r="L5" s="17"/>
    </row>
    <row r="6" spans="2:12" ht="12" customHeight="1">
      <c r="B6" s="17"/>
      <c r="D6" s="23" t="s">
        <v>13</v>
      </c>
      <c r="L6" s="17"/>
    </row>
    <row r="7" spans="2:12" ht="16.5" customHeight="1">
      <c r="B7" s="17"/>
      <c r="E7" s="206" t="str">
        <f>'Rekapitulace stavby'!K6</f>
        <v>Oprava chodníku v ul. TGM ve Šluknově</v>
      </c>
      <c r="F7" s="207"/>
      <c r="G7" s="207"/>
      <c r="H7" s="207"/>
      <c r="L7" s="17"/>
    </row>
    <row r="8" spans="2:12" ht="12" customHeight="1">
      <c r="B8" s="17"/>
      <c r="D8" s="23" t="s">
        <v>115</v>
      </c>
      <c r="L8" s="17"/>
    </row>
    <row r="9" spans="2:12" s="1" customFormat="1" ht="16.5" customHeight="1">
      <c r="B9" s="26"/>
      <c r="E9" s="206" t="s">
        <v>310</v>
      </c>
      <c r="F9" s="205"/>
      <c r="G9" s="205"/>
      <c r="H9" s="205"/>
      <c r="L9" s="26"/>
    </row>
    <row r="10" spans="2:12" s="1" customFormat="1" ht="12" customHeight="1">
      <c r="B10" s="26"/>
      <c r="D10" s="23" t="s">
        <v>123</v>
      </c>
      <c r="L10" s="26"/>
    </row>
    <row r="11" spans="2:12" s="1" customFormat="1" ht="16.5" customHeight="1">
      <c r="B11" s="26"/>
      <c r="E11" s="173" t="s">
        <v>315</v>
      </c>
      <c r="F11" s="205"/>
      <c r="G11" s="205"/>
      <c r="H11" s="205"/>
      <c r="L11" s="26"/>
    </row>
    <row r="12" spans="2:12" s="1" customFormat="1" ht="12">
      <c r="B12" s="26"/>
      <c r="L12" s="26"/>
    </row>
    <row r="13" spans="2:12" s="1" customFormat="1" ht="12" customHeight="1">
      <c r="B13" s="26"/>
      <c r="D13" s="23" t="s">
        <v>14</v>
      </c>
      <c r="F13" s="21" t="s">
        <v>1</v>
      </c>
      <c r="I13" s="23" t="s">
        <v>15</v>
      </c>
      <c r="J13" s="21" t="s">
        <v>1</v>
      </c>
      <c r="L13" s="26"/>
    </row>
    <row r="14" spans="2:12" s="1" customFormat="1" ht="12" customHeight="1">
      <c r="B14" s="26"/>
      <c r="D14" s="23" t="s">
        <v>16</v>
      </c>
      <c r="F14" s="21" t="s">
        <v>25</v>
      </c>
      <c r="I14" s="23" t="s">
        <v>18</v>
      </c>
      <c r="J14" s="46" t="str">
        <f>'Rekapitulace stavby'!AN8</f>
        <v>24. 11. 2022</v>
      </c>
      <c r="L14" s="26"/>
    </row>
    <row r="15" spans="2:12" s="1" customFormat="1" ht="10.8" customHeight="1">
      <c r="B15" s="26"/>
      <c r="L15" s="26"/>
    </row>
    <row r="16" spans="2:12" s="1" customFormat="1" ht="12" customHeight="1">
      <c r="B16" s="26"/>
      <c r="D16" s="23" t="s">
        <v>20</v>
      </c>
      <c r="I16" s="23" t="s">
        <v>21</v>
      </c>
      <c r="J16" s="21" t="s">
        <v>1</v>
      </c>
      <c r="L16" s="26"/>
    </row>
    <row r="17" spans="2:12" s="1" customFormat="1" ht="18" customHeight="1">
      <c r="B17" s="26"/>
      <c r="E17" s="21" t="s">
        <v>22</v>
      </c>
      <c r="I17" s="23" t="s">
        <v>23</v>
      </c>
      <c r="J17" s="21" t="s">
        <v>1</v>
      </c>
      <c r="L17" s="26"/>
    </row>
    <row r="18" spans="2:12" s="1" customFormat="1" ht="6.9" customHeight="1">
      <c r="B18" s="26"/>
      <c r="L18" s="26"/>
    </row>
    <row r="19" spans="2:12" s="1" customFormat="1" ht="12" customHeight="1">
      <c r="B19" s="26"/>
      <c r="D19" s="23" t="s">
        <v>24</v>
      </c>
      <c r="I19" s="23" t="s">
        <v>21</v>
      </c>
      <c r="J19" s="21" t="s">
        <v>1</v>
      </c>
      <c r="L19" s="26"/>
    </row>
    <row r="20" spans="2:12" s="1" customFormat="1" ht="18" customHeight="1">
      <c r="B20" s="26"/>
      <c r="E20" s="21" t="s">
        <v>25</v>
      </c>
      <c r="I20" s="23" t="s">
        <v>23</v>
      </c>
      <c r="J20" s="21" t="s">
        <v>1</v>
      </c>
      <c r="L20" s="26"/>
    </row>
    <row r="21" spans="2:12" s="1" customFormat="1" ht="6.9" customHeight="1">
      <c r="B21" s="26"/>
      <c r="L21" s="26"/>
    </row>
    <row r="22" spans="2:12" s="1" customFormat="1" ht="12" customHeight="1">
      <c r="B22" s="26"/>
      <c r="D22" s="23" t="s">
        <v>26</v>
      </c>
      <c r="I22" s="23" t="s">
        <v>21</v>
      </c>
      <c r="J22" s="21" t="s">
        <v>1</v>
      </c>
      <c r="L22" s="26"/>
    </row>
    <row r="23" spans="2:12" s="1" customFormat="1" ht="18" customHeight="1">
      <c r="B23" s="26"/>
      <c r="E23" s="21" t="s">
        <v>25</v>
      </c>
      <c r="I23" s="23" t="s">
        <v>23</v>
      </c>
      <c r="J23" s="21" t="s">
        <v>1</v>
      </c>
      <c r="L23" s="26"/>
    </row>
    <row r="24" spans="2:12" s="1" customFormat="1" ht="6.9" customHeight="1">
      <c r="B24" s="26"/>
      <c r="L24" s="26"/>
    </row>
    <row r="25" spans="2:12" s="1" customFormat="1" ht="12" customHeight="1">
      <c r="B25" s="26"/>
      <c r="D25" s="23" t="s">
        <v>28</v>
      </c>
      <c r="I25" s="23" t="s">
        <v>21</v>
      </c>
      <c r="J25" s="21" t="s">
        <v>1</v>
      </c>
      <c r="L25" s="26"/>
    </row>
    <row r="26" spans="2:12" s="1" customFormat="1" ht="18" customHeight="1">
      <c r="B26" s="26"/>
      <c r="E26" s="21" t="s">
        <v>25</v>
      </c>
      <c r="I26" s="23" t="s">
        <v>23</v>
      </c>
      <c r="J26" s="21" t="s">
        <v>1</v>
      </c>
      <c r="L26" s="26"/>
    </row>
    <row r="27" spans="2:12" s="1" customFormat="1" ht="6.9" customHeight="1">
      <c r="B27" s="26"/>
      <c r="L27" s="26"/>
    </row>
    <row r="28" spans="2:12" s="1" customFormat="1" ht="12" customHeight="1">
      <c r="B28" s="26"/>
      <c r="D28" s="23" t="s">
        <v>29</v>
      </c>
      <c r="L28" s="26"/>
    </row>
    <row r="29" spans="2:12" s="7" customFormat="1" ht="16.5" customHeight="1">
      <c r="B29" s="88"/>
      <c r="E29" s="202" t="s">
        <v>1</v>
      </c>
      <c r="F29" s="202"/>
      <c r="G29" s="202"/>
      <c r="H29" s="202"/>
      <c r="L29" s="88"/>
    </row>
    <row r="30" spans="2:12" s="1" customFormat="1" ht="6.9" customHeight="1">
      <c r="B30" s="26"/>
      <c r="L30" s="26"/>
    </row>
    <row r="31" spans="2:12" s="1" customFormat="1" ht="6.9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25.35" customHeight="1">
      <c r="B32" s="26"/>
      <c r="D32" s="89" t="s">
        <v>30</v>
      </c>
      <c r="J32" s="59">
        <f>ROUND(J123,2)</f>
        <v>0</v>
      </c>
      <c r="L32" s="26"/>
    </row>
    <row r="33" spans="2:12" s="1" customFormat="1" ht="6.9" customHeight="1">
      <c r="B33" s="26"/>
      <c r="D33" s="47"/>
      <c r="E33" s="47"/>
      <c r="F33" s="47"/>
      <c r="G33" s="47"/>
      <c r="H33" s="47"/>
      <c r="I33" s="47"/>
      <c r="J33" s="47"/>
      <c r="K33" s="47"/>
      <c r="L33" s="26"/>
    </row>
    <row r="34" spans="2:12" s="1" customFormat="1" ht="14.4" customHeight="1">
      <c r="B34" s="26"/>
      <c r="F34" s="29" t="s">
        <v>32</v>
      </c>
      <c r="I34" s="29" t="s">
        <v>31</v>
      </c>
      <c r="J34" s="29" t="s">
        <v>33</v>
      </c>
      <c r="L34" s="26"/>
    </row>
    <row r="35" spans="2:12" s="1" customFormat="1" ht="14.4" customHeight="1">
      <c r="B35" s="26"/>
      <c r="D35" s="90" t="s">
        <v>34</v>
      </c>
      <c r="E35" s="23" t="s">
        <v>35</v>
      </c>
      <c r="F35" s="79">
        <f>J123</f>
        <v>0</v>
      </c>
      <c r="I35" s="91">
        <v>0.21</v>
      </c>
      <c r="J35" s="79">
        <f>F35*0.21</f>
        <v>0</v>
      </c>
      <c r="L35" s="26"/>
    </row>
    <row r="36" spans="2:12" s="1" customFormat="1" ht="14.4" customHeight="1">
      <c r="B36" s="26"/>
      <c r="E36" s="23" t="s">
        <v>36</v>
      </c>
      <c r="F36" s="79">
        <f>ROUND((SUM(BF123:BF133)),2)</f>
        <v>0</v>
      </c>
      <c r="I36" s="91">
        <v>0.15</v>
      </c>
      <c r="J36" s="79">
        <f>ROUND(((SUM(BF123:BF133))*I36),2)</f>
        <v>0</v>
      </c>
      <c r="L36" s="26"/>
    </row>
    <row r="37" spans="2:12" s="1" customFormat="1" ht="14.4" customHeight="1" hidden="1">
      <c r="B37" s="26"/>
      <c r="E37" s="23" t="s">
        <v>37</v>
      </c>
      <c r="F37" s="79">
        <f>ROUND((SUM(BG123:BG133)),2)</f>
        <v>0</v>
      </c>
      <c r="I37" s="91">
        <v>0.21</v>
      </c>
      <c r="J37" s="79">
        <f>0</f>
        <v>0</v>
      </c>
      <c r="L37" s="26"/>
    </row>
    <row r="38" spans="2:12" s="1" customFormat="1" ht="14.4" customHeight="1" hidden="1">
      <c r="B38" s="26"/>
      <c r="E38" s="23" t="s">
        <v>38</v>
      </c>
      <c r="F38" s="79">
        <f>ROUND((SUM(BH123:BH133)),2)</f>
        <v>0</v>
      </c>
      <c r="I38" s="91">
        <v>0.15</v>
      </c>
      <c r="J38" s="79">
        <f>0</f>
        <v>0</v>
      </c>
      <c r="L38" s="26"/>
    </row>
    <row r="39" spans="2:12" s="1" customFormat="1" ht="14.4" customHeight="1" hidden="1">
      <c r="B39" s="26"/>
      <c r="E39" s="23" t="s">
        <v>39</v>
      </c>
      <c r="F39" s="79">
        <f>ROUND((SUM(BI123:BI133)),2)</f>
        <v>0</v>
      </c>
      <c r="I39" s="91">
        <v>0</v>
      </c>
      <c r="J39" s="79">
        <f>0</f>
        <v>0</v>
      </c>
      <c r="L39" s="26"/>
    </row>
    <row r="40" spans="2:12" s="1" customFormat="1" ht="6.9" customHeight="1">
      <c r="B40" s="26"/>
      <c r="L40" s="26"/>
    </row>
    <row r="41" spans="2:12" s="1" customFormat="1" ht="25.35" customHeight="1">
      <c r="B41" s="26"/>
      <c r="C41" s="92"/>
      <c r="D41" s="93" t="s">
        <v>40</v>
      </c>
      <c r="E41" s="50"/>
      <c r="F41" s="50"/>
      <c r="G41" s="94" t="s">
        <v>41</v>
      </c>
      <c r="H41" s="95" t="s">
        <v>42</v>
      </c>
      <c r="I41" s="50"/>
      <c r="J41" s="96">
        <f>SUM(J32:J39)</f>
        <v>0</v>
      </c>
      <c r="K41" s="97"/>
      <c r="L41" s="26"/>
    </row>
    <row r="42" spans="2:12" s="1" customFormat="1" ht="14.4" customHeight="1">
      <c r="B42" s="26"/>
      <c r="L42" s="26"/>
    </row>
    <row r="43" spans="2:12" ht="14.4" customHeight="1">
      <c r="B43" s="17"/>
      <c r="L43" s="17"/>
    </row>
    <row r="44" spans="2:12" ht="14.4" customHeight="1">
      <c r="B44" s="17"/>
      <c r="L44" s="17"/>
    </row>
    <row r="45" spans="2:12" ht="14.4" customHeight="1">
      <c r="B45" s="17"/>
      <c r="L45" s="17"/>
    </row>
    <row r="46" spans="2:12" ht="14.4" customHeight="1">
      <c r="B46" s="17"/>
      <c r="L46" s="17"/>
    </row>
    <row r="47" spans="2:12" ht="14.4" customHeight="1">
      <c r="B47" s="17"/>
      <c r="L47" s="17"/>
    </row>
    <row r="48" spans="2:12" ht="14.4" customHeight="1">
      <c r="B48" s="17"/>
      <c r="L48" s="17"/>
    </row>
    <row r="49" spans="2:12" ht="14.4" customHeight="1">
      <c r="B49" s="17"/>
      <c r="L49" s="17"/>
    </row>
    <row r="50" spans="2:12" s="1" customFormat="1" ht="14.4" customHeight="1">
      <c r="B50" s="26"/>
      <c r="D50" s="35" t="s">
        <v>43</v>
      </c>
      <c r="E50" s="36"/>
      <c r="F50" s="36"/>
      <c r="G50" s="35" t="s">
        <v>44</v>
      </c>
      <c r="H50" s="36"/>
      <c r="I50" s="36"/>
      <c r="J50" s="36"/>
      <c r="K50" s="36"/>
      <c r="L50" s="2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3.2">
      <c r="B61" s="26"/>
      <c r="D61" s="37" t="s">
        <v>45</v>
      </c>
      <c r="E61" s="28"/>
      <c r="F61" s="98" t="s">
        <v>46</v>
      </c>
      <c r="G61" s="37" t="s">
        <v>45</v>
      </c>
      <c r="H61" s="28"/>
      <c r="I61" s="28"/>
      <c r="J61" s="99" t="s">
        <v>46</v>
      </c>
      <c r="K61" s="28"/>
      <c r="L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3.2">
      <c r="B65" s="26"/>
      <c r="D65" s="35" t="s">
        <v>47</v>
      </c>
      <c r="E65" s="36"/>
      <c r="F65" s="36"/>
      <c r="G65" s="35" t="s">
        <v>48</v>
      </c>
      <c r="H65" s="36"/>
      <c r="I65" s="36"/>
      <c r="J65" s="36"/>
      <c r="K65" s="36"/>
      <c r="L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3.2">
      <c r="B76" s="26"/>
      <c r="D76" s="37" t="s">
        <v>45</v>
      </c>
      <c r="E76" s="28"/>
      <c r="F76" s="98" t="s">
        <v>46</v>
      </c>
      <c r="G76" s="37" t="s">
        <v>45</v>
      </c>
      <c r="H76" s="28"/>
      <c r="I76" s="28"/>
      <c r="J76" s="99" t="s">
        <v>46</v>
      </c>
      <c r="K76" s="28"/>
      <c r="L76" s="26"/>
    </row>
    <row r="77" spans="2:12" s="1" customFormat="1" ht="14.4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12" s="1" customFormat="1" ht="6.9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" customHeight="1">
      <c r="B82" s="26"/>
      <c r="C82" s="18" t="s">
        <v>141</v>
      </c>
      <c r="L82" s="26"/>
    </row>
    <row r="83" spans="2:12" s="1" customFormat="1" ht="6.9" customHeight="1">
      <c r="B83" s="26"/>
      <c r="L83" s="26"/>
    </row>
    <row r="84" spans="2:12" s="1" customFormat="1" ht="12" customHeight="1">
      <c r="B84" s="26"/>
      <c r="C84" s="23" t="s">
        <v>13</v>
      </c>
      <c r="L84" s="26"/>
    </row>
    <row r="85" spans="2:12" s="1" customFormat="1" ht="16.5" customHeight="1">
      <c r="B85" s="26"/>
      <c r="E85" s="206" t="str">
        <f>E7</f>
        <v>Oprava chodníku v ul. TGM ve Šluknově</v>
      </c>
      <c r="F85" s="207"/>
      <c r="G85" s="207"/>
      <c r="H85" s="207"/>
      <c r="L85" s="26"/>
    </row>
    <row r="86" spans="2:12" ht="12" customHeight="1">
      <c r="B86" s="17"/>
      <c r="C86" s="23" t="s">
        <v>115</v>
      </c>
      <c r="L86" s="17"/>
    </row>
    <row r="87" spans="2:12" s="1" customFormat="1" ht="16.5" customHeight="1">
      <c r="B87" s="26"/>
      <c r="E87" s="206" t="s">
        <v>310</v>
      </c>
      <c r="F87" s="205"/>
      <c r="G87" s="205"/>
      <c r="H87" s="205"/>
      <c r="L87" s="26"/>
    </row>
    <row r="88" spans="2:12" s="1" customFormat="1" ht="12" customHeight="1">
      <c r="B88" s="26"/>
      <c r="C88" s="23" t="s">
        <v>123</v>
      </c>
      <c r="L88" s="26"/>
    </row>
    <row r="89" spans="2:12" s="1" customFormat="1" ht="16.5" customHeight="1">
      <c r="B89" s="26"/>
      <c r="E89" s="173" t="str">
        <f>E11</f>
        <v>05b - VRN Nepřímé náklady</v>
      </c>
      <c r="F89" s="205"/>
      <c r="G89" s="205"/>
      <c r="H89" s="205"/>
      <c r="L89" s="26"/>
    </row>
    <row r="90" spans="2:12" s="1" customFormat="1" ht="6.9" customHeight="1">
      <c r="B90" s="26"/>
      <c r="L90" s="26"/>
    </row>
    <row r="91" spans="2:12" s="1" customFormat="1" ht="12" customHeight="1">
      <c r="B91" s="26"/>
      <c r="C91" s="23" t="s">
        <v>16</v>
      </c>
      <c r="F91" s="21" t="str">
        <f>F14</f>
        <v xml:space="preserve"> </v>
      </c>
      <c r="I91" s="23" t="s">
        <v>18</v>
      </c>
      <c r="J91" s="46"/>
      <c r="L91" s="26"/>
    </row>
    <row r="92" spans="2:12" s="1" customFormat="1" ht="6.9" customHeight="1">
      <c r="B92" s="26"/>
      <c r="L92" s="26"/>
    </row>
    <row r="93" spans="2:12" s="1" customFormat="1" ht="15.15" customHeight="1">
      <c r="B93" s="26"/>
      <c r="C93" s="23" t="s">
        <v>20</v>
      </c>
      <c r="F93" s="21" t="str">
        <f>E17</f>
        <v>Město Šluknov</v>
      </c>
      <c r="I93" s="23" t="s">
        <v>26</v>
      </c>
      <c r="J93" s="24" t="str">
        <f>E23</f>
        <v xml:space="preserve"> </v>
      </c>
      <c r="L93" s="26"/>
    </row>
    <row r="94" spans="2:12" s="1" customFormat="1" ht="15.15" customHeight="1">
      <c r="B94" s="26"/>
      <c r="C94" s="23" t="s">
        <v>24</v>
      </c>
      <c r="F94" s="21" t="str">
        <f>IF(E20="","",E20)</f>
        <v xml:space="preserve"> </v>
      </c>
      <c r="I94" s="23" t="s">
        <v>28</v>
      </c>
      <c r="J94" s="24" t="str">
        <f>E26</f>
        <v xml:space="preserve"> </v>
      </c>
      <c r="L94" s="26"/>
    </row>
    <row r="95" spans="2:12" s="1" customFormat="1" ht="10.35" customHeight="1">
      <c r="B95" s="26"/>
      <c r="L95" s="26"/>
    </row>
    <row r="96" spans="2:12" s="1" customFormat="1" ht="29.25" customHeight="1">
      <c r="B96" s="26"/>
      <c r="C96" s="100" t="s">
        <v>142</v>
      </c>
      <c r="D96" s="92"/>
      <c r="E96" s="92"/>
      <c r="F96" s="92"/>
      <c r="G96" s="92"/>
      <c r="H96" s="92"/>
      <c r="I96" s="92"/>
      <c r="J96" s="101" t="s">
        <v>143</v>
      </c>
      <c r="K96" s="92"/>
      <c r="L96" s="26"/>
    </row>
    <row r="97" spans="2:12" s="1" customFormat="1" ht="10.35" customHeight="1">
      <c r="B97" s="26"/>
      <c r="L97" s="26"/>
    </row>
    <row r="98" spans="2:47" s="1" customFormat="1" ht="22.8" customHeight="1">
      <c r="B98" s="26"/>
      <c r="C98" s="102" t="s">
        <v>144</v>
      </c>
      <c r="J98" s="59">
        <f>J123</f>
        <v>0</v>
      </c>
      <c r="L98" s="26"/>
      <c r="AU98" s="14" t="s">
        <v>145</v>
      </c>
    </row>
    <row r="99" spans="2:12" s="8" customFormat="1" ht="24.9" customHeight="1">
      <c r="B99" s="103"/>
      <c r="D99" s="104" t="s">
        <v>311</v>
      </c>
      <c r="E99" s="105"/>
      <c r="F99" s="105"/>
      <c r="G99" s="105"/>
      <c r="H99" s="105"/>
      <c r="I99" s="105"/>
      <c r="J99" s="106">
        <f>J124</f>
        <v>0</v>
      </c>
      <c r="L99" s="103"/>
    </row>
    <row r="100" spans="2:12" s="9" customFormat="1" ht="19.95" customHeight="1">
      <c r="B100" s="107"/>
      <c r="D100" s="108" t="s">
        <v>316</v>
      </c>
      <c r="E100" s="109"/>
      <c r="F100" s="109"/>
      <c r="G100" s="109"/>
      <c r="H100" s="109"/>
      <c r="I100" s="109"/>
      <c r="J100" s="110">
        <f>J125</f>
        <v>0</v>
      </c>
      <c r="L100" s="107"/>
    </row>
    <row r="101" spans="2:12" s="9" customFormat="1" ht="19.95" customHeight="1">
      <c r="B101" s="107"/>
      <c r="D101" s="108" t="s">
        <v>317</v>
      </c>
      <c r="E101" s="109"/>
      <c r="F101" s="109"/>
      <c r="G101" s="109"/>
      <c r="H101" s="109"/>
      <c r="I101" s="109"/>
      <c r="J101" s="110">
        <f>J131</f>
        <v>0</v>
      </c>
      <c r="L101" s="107"/>
    </row>
    <row r="102" spans="2:12" s="1" customFormat="1" ht="21.75" customHeight="1">
      <c r="B102" s="26"/>
      <c r="L102" s="26"/>
    </row>
    <row r="103" spans="2:12" s="1" customFormat="1" ht="6.9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26"/>
    </row>
    <row r="107" spans="2:12" s="1" customFormat="1" ht="6.9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6"/>
    </row>
    <row r="108" spans="2:12" s="1" customFormat="1" ht="24.9" customHeight="1">
      <c r="B108" s="26"/>
      <c r="C108" s="18" t="s">
        <v>155</v>
      </c>
      <c r="L108" s="26"/>
    </row>
    <row r="109" spans="2:12" s="1" customFormat="1" ht="6.9" customHeight="1">
      <c r="B109" s="26"/>
      <c r="L109" s="26"/>
    </row>
    <row r="110" spans="2:12" s="1" customFormat="1" ht="12" customHeight="1">
      <c r="B110" s="26"/>
      <c r="C110" s="23" t="s">
        <v>13</v>
      </c>
      <c r="L110" s="26"/>
    </row>
    <row r="111" spans="2:12" s="1" customFormat="1" ht="16.5" customHeight="1">
      <c r="B111" s="26"/>
      <c r="E111" s="206" t="str">
        <f>E7</f>
        <v>Oprava chodníku v ul. TGM ve Šluknově</v>
      </c>
      <c r="F111" s="207"/>
      <c r="G111" s="207"/>
      <c r="H111" s="207"/>
      <c r="L111" s="26"/>
    </row>
    <row r="112" spans="2:12" ht="12" customHeight="1">
      <c r="B112" s="17"/>
      <c r="C112" s="23" t="s">
        <v>115</v>
      </c>
      <c r="L112" s="17"/>
    </row>
    <row r="113" spans="2:12" s="1" customFormat="1" ht="16.5" customHeight="1">
      <c r="B113" s="26"/>
      <c r="E113" s="206" t="s">
        <v>310</v>
      </c>
      <c r="F113" s="205"/>
      <c r="G113" s="205"/>
      <c r="H113" s="205"/>
      <c r="L113" s="26"/>
    </row>
    <row r="114" spans="2:12" s="1" customFormat="1" ht="12" customHeight="1">
      <c r="B114" s="26"/>
      <c r="C114" s="23" t="s">
        <v>123</v>
      </c>
      <c r="L114" s="26"/>
    </row>
    <row r="115" spans="2:12" s="1" customFormat="1" ht="16.5" customHeight="1">
      <c r="B115" s="26"/>
      <c r="E115" s="173" t="str">
        <f>E11</f>
        <v>05b - VRN Nepřímé náklady</v>
      </c>
      <c r="F115" s="205"/>
      <c r="G115" s="205"/>
      <c r="H115" s="205"/>
      <c r="L115" s="26"/>
    </row>
    <row r="116" spans="2:12" s="1" customFormat="1" ht="6.9" customHeight="1">
      <c r="B116" s="26"/>
      <c r="L116" s="26"/>
    </row>
    <row r="117" spans="2:12" s="1" customFormat="1" ht="12" customHeight="1">
      <c r="B117" s="26"/>
      <c r="C117" s="23" t="s">
        <v>16</v>
      </c>
      <c r="F117" s="21" t="str">
        <f>F14</f>
        <v xml:space="preserve"> </v>
      </c>
      <c r="I117" s="23" t="s">
        <v>18</v>
      </c>
      <c r="J117" s="46"/>
      <c r="L117" s="26"/>
    </row>
    <row r="118" spans="2:12" s="1" customFormat="1" ht="6.9" customHeight="1">
      <c r="B118" s="26"/>
      <c r="L118" s="26"/>
    </row>
    <row r="119" spans="2:12" s="1" customFormat="1" ht="15.15" customHeight="1">
      <c r="B119" s="26"/>
      <c r="C119" s="23" t="s">
        <v>20</v>
      </c>
      <c r="F119" s="21" t="str">
        <f>E17</f>
        <v>Město Šluknov</v>
      </c>
      <c r="I119" s="23" t="s">
        <v>26</v>
      </c>
      <c r="J119" s="24" t="str">
        <f>E23</f>
        <v xml:space="preserve"> </v>
      </c>
      <c r="L119" s="26"/>
    </row>
    <row r="120" spans="2:12" s="1" customFormat="1" ht="15.15" customHeight="1">
      <c r="B120" s="26"/>
      <c r="C120" s="23" t="s">
        <v>24</v>
      </c>
      <c r="F120" s="21" t="str">
        <f>IF(E20="","",E20)</f>
        <v xml:space="preserve"> </v>
      </c>
      <c r="I120" s="23" t="s">
        <v>28</v>
      </c>
      <c r="J120" s="24" t="str">
        <f>E26</f>
        <v xml:space="preserve"> </v>
      </c>
      <c r="L120" s="26"/>
    </row>
    <row r="121" spans="2:12" s="1" customFormat="1" ht="10.35" customHeight="1">
      <c r="B121" s="26"/>
      <c r="L121" s="26"/>
    </row>
    <row r="122" spans="2:20" s="10" customFormat="1" ht="29.25" customHeight="1">
      <c r="B122" s="111"/>
      <c r="C122" s="112" t="s">
        <v>156</v>
      </c>
      <c r="D122" s="113" t="s">
        <v>55</v>
      </c>
      <c r="E122" s="113" t="s">
        <v>51</v>
      </c>
      <c r="F122" s="113" t="s">
        <v>52</v>
      </c>
      <c r="G122" s="113" t="s">
        <v>157</v>
      </c>
      <c r="H122" s="113" t="s">
        <v>158</v>
      </c>
      <c r="I122" s="113" t="s">
        <v>159</v>
      </c>
      <c r="J122" s="113" t="s">
        <v>143</v>
      </c>
      <c r="K122" s="114" t="s">
        <v>160</v>
      </c>
      <c r="L122" s="111"/>
      <c r="M122" s="52" t="s">
        <v>1</v>
      </c>
      <c r="N122" s="53" t="s">
        <v>34</v>
      </c>
      <c r="O122" s="53" t="s">
        <v>161</v>
      </c>
      <c r="P122" s="53" t="s">
        <v>162</v>
      </c>
      <c r="Q122" s="53" t="s">
        <v>163</v>
      </c>
      <c r="R122" s="53" t="s">
        <v>164</v>
      </c>
      <c r="S122" s="53" t="s">
        <v>165</v>
      </c>
      <c r="T122" s="54" t="s">
        <v>166</v>
      </c>
    </row>
    <row r="123" spans="2:63" s="1" customFormat="1" ht="22.8" customHeight="1">
      <c r="B123" s="26"/>
      <c r="C123" s="57" t="s">
        <v>167</v>
      </c>
      <c r="J123" s="115">
        <f>J124</f>
        <v>0</v>
      </c>
      <c r="L123" s="26"/>
      <c r="M123" s="55"/>
      <c r="N123" s="47"/>
      <c r="O123" s="47"/>
      <c r="P123" s="116">
        <f>P124</f>
        <v>0</v>
      </c>
      <c r="Q123" s="47"/>
      <c r="R123" s="116">
        <f>R124</f>
        <v>0</v>
      </c>
      <c r="S123" s="47"/>
      <c r="T123" s="117">
        <f>T124</f>
        <v>0</v>
      </c>
      <c r="AT123" s="14" t="s">
        <v>69</v>
      </c>
      <c r="AU123" s="14" t="s">
        <v>145</v>
      </c>
      <c r="BK123" s="118">
        <f>BK124</f>
        <v>0</v>
      </c>
    </row>
    <row r="124" spans="2:63" s="11" customFormat="1" ht="25.95" customHeight="1">
      <c r="B124" s="119"/>
      <c r="D124" s="120" t="s">
        <v>69</v>
      </c>
      <c r="E124" s="121" t="s">
        <v>312</v>
      </c>
      <c r="F124" s="121" t="s">
        <v>88</v>
      </c>
      <c r="J124" s="122">
        <f>J125+J131</f>
        <v>0</v>
      </c>
      <c r="L124" s="119"/>
      <c r="M124" s="123"/>
      <c r="P124" s="124">
        <f>P125+P131</f>
        <v>0</v>
      </c>
      <c r="R124" s="124">
        <f>R125+R131</f>
        <v>0</v>
      </c>
      <c r="T124" s="125">
        <f>T125+T131</f>
        <v>0</v>
      </c>
      <c r="AR124" s="120" t="s">
        <v>184</v>
      </c>
      <c r="AT124" s="126" t="s">
        <v>69</v>
      </c>
      <c r="AU124" s="126" t="s">
        <v>70</v>
      </c>
      <c r="AY124" s="120" t="s">
        <v>170</v>
      </c>
      <c r="BK124" s="127">
        <f>BK125+BK131</f>
        <v>0</v>
      </c>
    </row>
    <row r="125" spans="2:63" s="11" customFormat="1" ht="22.8" customHeight="1">
      <c r="B125" s="119"/>
      <c r="D125" s="120" t="s">
        <v>69</v>
      </c>
      <c r="E125" s="128" t="s">
        <v>318</v>
      </c>
      <c r="F125" s="128" t="s">
        <v>319</v>
      </c>
      <c r="J125" s="129">
        <f>J126+J128</f>
        <v>0</v>
      </c>
      <c r="L125" s="119"/>
      <c r="M125" s="123"/>
      <c r="P125" s="124">
        <f>SUM(P126:P130)</f>
        <v>0</v>
      </c>
      <c r="R125" s="124">
        <f>SUM(R126:R130)</f>
        <v>0</v>
      </c>
      <c r="T125" s="125">
        <f>SUM(T126:T130)</f>
        <v>0</v>
      </c>
      <c r="AR125" s="120" t="s">
        <v>184</v>
      </c>
      <c r="AT125" s="126" t="s">
        <v>69</v>
      </c>
      <c r="AU125" s="126" t="s">
        <v>76</v>
      </c>
      <c r="AY125" s="120" t="s">
        <v>170</v>
      </c>
      <c r="BK125" s="127">
        <f>SUM(BK126:BK130)</f>
        <v>0</v>
      </c>
    </row>
    <row r="126" spans="2:65" s="1" customFormat="1" ht="16.5" customHeight="1">
      <c r="B126" s="130"/>
      <c r="C126" s="131" t="s">
        <v>76</v>
      </c>
      <c r="D126" s="131" t="s">
        <v>172</v>
      </c>
      <c r="E126" s="132" t="s">
        <v>320</v>
      </c>
      <c r="F126" s="133" t="s">
        <v>319</v>
      </c>
      <c r="G126" s="134" t="s">
        <v>313</v>
      </c>
      <c r="H126" s="135">
        <v>1</v>
      </c>
      <c r="I126" s="165"/>
      <c r="J126" s="136">
        <f>ROUND(I126*H126,2)</f>
        <v>0</v>
      </c>
      <c r="K126" s="133" t="s">
        <v>1</v>
      </c>
      <c r="L126" s="26"/>
      <c r="M126" s="137" t="s">
        <v>1</v>
      </c>
      <c r="N126" s="138" t="s">
        <v>35</v>
      </c>
      <c r="O126" s="139">
        <v>0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314</v>
      </c>
      <c r="AT126" s="141" t="s">
        <v>172</v>
      </c>
      <c r="AU126" s="141" t="s">
        <v>78</v>
      </c>
      <c r="AY126" s="14" t="s">
        <v>170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4" t="s">
        <v>76</v>
      </c>
      <c r="BK126" s="142">
        <f>ROUND(I126*H126,2)</f>
        <v>0</v>
      </c>
      <c r="BL126" s="14" t="s">
        <v>314</v>
      </c>
      <c r="BM126" s="141" t="s">
        <v>321</v>
      </c>
    </row>
    <row r="127" spans="2:47" s="1" customFormat="1" ht="12">
      <c r="B127" s="26"/>
      <c r="D127" s="143" t="s">
        <v>175</v>
      </c>
      <c r="F127" s="144" t="s">
        <v>319</v>
      </c>
      <c r="L127" s="26"/>
      <c r="M127" s="145"/>
      <c r="T127" s="49"/>
      <c r="AT127" s="14" t="s">
        <v>175</v>
      </c>
      <c r="AU127" s="14" t="s">
        <v>78</v>
      </c>
    </row>
    <row r="128" spans="2:65" s="1" customFormat="1" ht="16.5" customHeight="1">
      <c r="B128" s="130"/>
      <c r="C128" s="131">
        <v>2</v>
      </c>
      <c r="D128" s="131" t="s">
        <v>172</v>
      </c>
      <c r="E128" s="132" t="s">
        <v>322</v>
      </c>
      <c r="F128" s="133" t="s">
        <v>323</v>
      </c>
      <c r="G128" s="134" t="s">
        <v>313</v>
      </c>
      <c r="H128" s="135">
        <v>1</v>
      </c>
      <c r="I128" s="165"/>
      <c r="J128" s="136">
        <f>ROUND(I128*H128,2)</f>
        <v>0</v>
      </c>
      <c r="K128" s="133" t="s">
        <v>1</v>
      </c>
      <c r="L128" s="26"/>
      <c r="M128" s="137" t="s">
        <v>1</v>
      </c>
      <c r="N128" s="138" t="s">
        <v>35</v>
      </c>
      <c r="O128" s="139">
        <v>0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314</v>
      </c>
      <c r="AT128" s="141" t="s">
        <v>172</v>
      </c>
      <c r="AU128" s="141" t="s">
        <v>78</v>
      </c>
      <c r="AY128" s="14" t="s">
        <v>170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4" t="s">
        <v>76</v>
      </c>
      <c r="BK128" s="142">
        <f>ROUND(I128*H128,2)</f>
        <v>0</v>
      </c>
      <c r="BL128" s="14" t="s">
        <v>314</v>
      </c>
      <c r="BM128" s="141" t="s">
        <v>324</v>
      </c>
    </row>
    <row r="129" spans="2:47" s="1" customFormat="1" ht="12">
      <c r="B129" s="26"/>
      <c r="D129" s="143" t="s">
        <v>175</v>
      </c>
      <c r="F129" s="144" t="s">
        <v>323</v>
      </c>
      <c r="L129" s="26"/>
      <c r="M129" s="145"/>
      <c r="T129" s="49"/>
      <c r="AT129" s="14" t="s">
        <v>175</v>
      </c>
      <c r="AU129" s="14" t="s">
        <v>78</v>
      </c>
    </row>
    <row r="130" spans="2:47" s="1" customFormat="1" ht="38.4">
      <c r="B130" s="26"/>
      <c r="D130" s="143" t="s">
        <v>230</v>
      </c>
      <c r="F130" s="161" t="s">
        <v>325</v>
      </c>
      <c r="L130" s="26"/>
      <c r="M130" s="145"/>
      <c r="T130" s="49"/>
      <c r="AT130" s="14" t="s">
        <v>230</v>
      </c>
      <c r="AU130" s="14" t="s">
        <v>78</v>
      </c>
    </row>
    <row r="131" spans="2:63" s="11" customFormat="1" ht="22.8" customHeight="1">
      <c r="B131" s="119"/>
      <c r="D131" s="120" t="s">
        <v>69</v>
      </c>
      <c r="E131" s="128" t="s">
        <v>326</v>
      </c>
      <c r="F131" s="128" t="s">
        <v>327</v>
      </c>
      <c r="J131" s="129">
        <f>J132</f>
        <v>0</v>
      </c>
      <c r="L131" s="119"/>
      <c r="M131" s="123"/>
      <c r="P131" s="124">
        <f>SUM(P132:P133)</f>
        <v>0</v>
      </c>
      <c r="R131" s="124">
        <f>SUM(R132:R133)</f>
        <v>0</v>
      </c>
      <c r="T131" s="125">
        <f>SUM(T132:T133)</f>
        <v>0</v>
      </c>
      <c r="AR131" s="120" t="s">
        <v>184</v>
      </c>
      <c r="AT131" s="126" t="s">
        <v>69</v>
      </c>
      <c r="AU131" s="126" t="s">
        <v>76</v>
      </c>
      <c r="AY131" s="120" t="s">
        <v>170</v>
      </c>
      <c r="BK131" s="127">
        <f>SUM(BK132:BK133)</f>
        <v>0</v>
      </c>
    </row>
    <row r="132" spans="2:65" s="1" customFormat="1" ht="16.5" customHeight="1">
      <c r="B132" s="130"/>
      <c r="C132" s="131" t="s">
        <v>179</v>
      </c>
      <c r="D132" s="131" t="s">
        <v>172</v>
      </c>
      <c r="E132" s="132" t="s">
        <v>328</v>
      </c>
      <c r="F132" s="133" t="s">
        <v>329</v>
      </c>
      <c r="G132" s="134" t="s">
        <v>313</v>
      </c>
      <c r="H132" s="135">
        <v>1</v>
      </c>
      <c r="I132" s="165"/>
      <c r="J132" s="136">
        <f>ROUND(I132*H132,2)</f>
        <v>0</v>
      </c>
      <c r="K132" s="133" t="s">
        <v>1</v>
      </c>
      <c r="L132" s="26"/>
      <c r="M132" s="137" t="s">
        <v>1</v>
      </c>
      <c r="N132" s="138" t="s">
        <v>35</v>
      </c>
      <c r="O132" s="139">
        <v>0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314</v>
      </c>
      <c r="AT132" s="141" t="s">
        <v>172</v>
      </c>
      <c r="AU132" s="141" t="s">
        <v>78</v>
      </c>
      <c r="AY132" s="14" t="s">
        <v>170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4" t="s">
        <v>76</v>
      </c>
      <c r="BK132" s="142">
        <f>ROUND(I132*H132,2)</f>
        <v>0</v>
      </c>
      <c r="BL132" s="14" t="s">
        <v>314</v>
      </c>
      <c r="BM132" s="141" t="s">
        <v>330</v>
      </c>
    </row>
    <row r="133" spans="2:47" s="1" customFormat="1" ht="12">
      <c r="B133" s="26"/>
      <c r="D133" s="143" t="s">
        <v>175</v>
      </c>
      <c r="F133" s="144" t="s">
        <v>329</v>
      </c>
      <c r="L133" s="26"/>
      <c r="M133" s="162"/>
      <c r="N133" s="163"/>
      <c r="O133" s="163"/>
      <c r="P133" s="163"/>
      <c r="Q133" s="163"/>
      <c r="R133" s="163"/>
      <c r="S133" s="163"/>
      <c r="T133" s="164"/>
      <c r="AT133" s="14" t="s">
        <v>175</v>
      </c>
      <c r="AU133" s="14" t="s">
        <v>78</v>
      </c>
    </row>
    <row r="134" spans="2:12" s="1" customFormat="1" ht="6.9" customHeight="1"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26"/>
    </row>
  </sheetData>
  <autoFilter ref="C122:K133"/>
  <mergeCells count="11">
    <mergeCell ref="L2:V2"/>
    <mergeCell ref="E87:H87"/>
    <mergeCell ref="E89:H89"/>
    <mergeCell ref="E111:H111"/>
    <mergeCell ref="E113:H113"/>
    <mergeCell ref="E115:H115"/>
    <mergeCell ref="E7:H7"/>
    <mergeCell ref="E9:H9"/>
    <mergeCell ref="E11:H11"/>
    <mergeCell ref="E29:H29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Mgr. Martin Chroust</cp:lastModifiedBy>
  <cp:lastPrinted>2022-12-14T11:06:04Z</cp:lastPrinted>
  <dcterms:created xsi:type="dcterms:W3CDTF">2022-11-25T13:20:25Z</dcterms:created>
  <dcterms:modified xsi:type="dcterms:W3CDTF">2024-02-08T09:14:44Z</dcterms:modified>
  <cp:category/>
  <cp:version/>
  <cp:contentType/>
  <cp:contentStatus/>
</cp:coreProperties>
</file>