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029"/>
  <workbookPr/>
  <bookViews>
    <workbookView xWindow="65428" yWindow="65428" windowWidth="23256" windowHeight="12576" activeTab="0"/>
  </bookViews>
  <sheets>
    <sheet name="Rekapitulace zakázky" sheetId="1" r:id="rId1"/>
    <sheet name="SO 0 - Vedlejší a ostatní..." sheetId="2" r:id="rId2"/>
    <sheet name="SO 1 - Komunikace" sheetId="3" r:id="rId3"/>
    <sheet name="SO 0 - Vedlejší a ostatní..._01" sheetId="6" r:id="rId4"/>
    <sheet name="SO 1 - Komunikace_01" sheetId="9" r:id="rId5"/>
  </sheets>
  <definedNames>
    <definedName name="_xlnm._FilterDatabase" localSheetId="1" hidden="1">'SO 0 - Vedlejší a ostatní...'!$C$87:$K$92</definedName>
    <definedName name="_xlnm._FilterDatabase" localSheetId="3" hidden="1">'SO 0 - Vedlejší a ostatní..._01'!$C$87:$K$92</definedName>
    <definedName name="_xlnm._FilterDatabase" localSheetId="2" hidden="1">'SO 1 - Komunikace'!$C$88:$K$114</definedName>
    <definedName name="_xlnm._FilterDatabase" localSheetId="4" hidden="1">'SO 1 - Komunikace_01'!$C$86:$K$92</definedName>
    <definedName name="_xlnm.Print_Area" localSheetId="0">'Rekapitulace zakázky'!$D$4:$AO$36,'Rekapitulace zakázky'!$C$42:$AQ$62</definedName>
    <definedName name="_xlnm.Print_Area" localSheetId="1">'SO 0 - Vedlejší a ostatní...'!$C$4:$J$41,'SO 0 - Vedlejší a ostatní...'!$C$47:$J$67,'SO 0 - Vedlejší a ostatní...'!$C$73:$K$92</definedName>
    <definedName name="_xlnm.Print_Area" localSheetId="3">'SO 0 - Vedlejší a ostatní..._01'!$C$4:$J$41,'SO 0 - Vedlejší a ostatní..._01'!$C$47:$J$67,'SO 0 - Vedlejší a ostatní..._01'!$C$73:$K$92</definedName>
    <definedName name="_xlnm.Print_Area" localSheetId="2">'SO 1 - Komunikace'!$C$4:$J$41,'SO 1 - Komunikace'!$C$47:$J$68,'SO 1 - Komunikace'!$C$74:$K$114</definedName>
    <definedName name="_xlnm.Print_Area" localSheetId="4">'SO 1 - Komunikace_01'!$C$4:$J$41,'SO 1 - Komunikace_01'!$C$47:$J$66,'SO 1 - Komunikace_01'!$C$72:$K$92</definedName>
    <definedName name="_xlnm.Print_Titles" localSheetId="0">'Rekapitulace zakázky'!$52:$52</definedName>
    <definedName name="_xlnm.Print_Titles" localSheetId="1">'SO 0 - Vedlejší a ostatní...'!$87:$87</definedName>
    <definedName name="_xlnm.Print_Titles" localSheetId="2">'SO 1 - Komunikace'!$88:$88</definedName>
    <definedName name="_xlnm.Print_Titles" localSheetId="3">'SO 0 - Vedlejší a ostatní..._01'!$87:$87</definedName>
    <definedName name="_xlnm.Print_Titles" localSheetId="4">'SO 1 - Komunikace_01'!$86:$86</definedName>
  </definedNames>
  <calcPr calcId="181029"/>
</workbook>
</file>

<file path=xl/sharedStrings.xml><?xml version="1.0" encoding="utf-8"?>
<sst xmlns="http://schemas.openxmlformats.org/spreadsheetml/2006/main" count="958" uniqueCount="216">
  <si>
    <t>Export Komplet</t>
  </si>
  <si>
    <t>VZ</t>
  </si>
  <si>
    <t>2.0</t>
  </si>
  <si>
    <t/>
  </si>
  <si>
    <t>False</t>
  </si>
  <si>
    <t>{f31497fa-8c91-4818-a6f7-55450aa3d5e9}</t>
  </si>
  <si>
    <t>&gt;&gt;  skryté sloupce  &lt;&lt;</t>
  </si>
  <si>
    <t>0,01</t>
  </si>
  <si>
    <t>21</t>
  </si>
  <si>
    <t>15</t>
  </si>
  <si>
    <t>REKAPITULACE ZAKÁZKY</t>
  </si>
  <si>
    <t>v ---  níže se nacházejí doplnkové a pomocné údaje k sestavám  --- v</t>
  </si>
  <si>
    <t>0,001</t>
  </si>
  <si>
    <t>Kód:</t>
  </si>
  <si>
    <t>2017680-R2</t>
  </si>
  <si>
    <t>Zakázka:</t>
  </si>
  <si>
    <t>Výstavba přestupního terminálu, Šluknov</t>
  </si>
  <si>
    <t>KSO:</t>
  </si>
  <si>
    <t>CC-CZ:</t>
  </si>
  <si>
    <t>Místo:</t>
  </si>
  <si>
    <t>k.ú. Šluknov</t>
  </si>
  <si>
    <t>Datum:</t>
  </si>
  <si>
    <t>15. 6. 2023</t>
  </si>
  <si>
    <t>Zadavatel:</t>
  </si>
  <si>
    <t>IČ:</t>
  </si>
  <si>
    <t>Město Šluknov</t>
  </si>
  <si>
    <t>DIČ:</t>
  </si>
  <si>
    <t>Zhotovitel:</t>
  </si>
  <si>
    <t>Bude vybrán</t>
  </si>
  <si>
    <t>Projektant:</t>
  </si>
  <si>
    <t>ProProjekt s.r.o.</t>
  </si>
  <si>
    <t>True</t>
  </si>
  <si>
    <t>Zpracovatel:</t>
  </si>
  <si>
    <t>Martin Rousek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</si>
  <si>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</si>
  <si>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https://podminky.urs.cz.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</si>
  <si>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</si>
  <si>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</si>
  <si>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</si>
  <si>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</si>
  <si>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</si>
  <si>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</si>
  <si>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</si>
  <si>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</si>
  <si>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</si>
  <si>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</si>
  <si>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</si>
  <si>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</si>
  <si>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</si>
  <si>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ZAKÁZKY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</si>
  <si>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</si>
  <si>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</si>
  <si>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</si>
  <si>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</si>
  <si>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</si>
  <si>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</si>
  <si>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</si>
  <si>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</si>
  <si>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</si>
  <si>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</si>
  <si>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</si>
  <si>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</si>
  <si>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</si>
  <si>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</si>
  <si>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</si>
  <si>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</si>
  <si>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</si>
  <si>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</si>
  <si>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zakázky celkem</t>
  </si>
  <si>
    <t>D</t>
  </si>
  <si>
    <t>0</t>
  </si>
  <si>
    <t>###NOIMPORT###</t>
  </si>
  <si>
    <t>IMPORT</t>
  </si>
  <si>
    <t>{00000000-0000-0000-0000-000000000000}</t>
  </si>
  <si>
    <t>A</t>
  </si>
  <si>
    <t>Přímé výdaje</t>
  </si>
  <si>
    <t>STA</t>
  </si>
  <si>
    <t>1</t>
  </si>
  <si>
    <t>{53d6faff-2e67-46b7-bafc-b510042208d2}</t>
  </si>
  <si>
    <t>2</t>
  </si>
  <si>
    <t>/</t>
  </si>
  <si>
    <t>SO 0</t>
  </si>
  <si>
    <t>Vedlejší a ostatní náklady stavby</t>
  </si>
  <si>
    <t>Soupis</t>
  </si>
  <si>
    <t>{efe273fd-fe7d-465f-a9f5-ce6e271a9d20}</t>
  </si>
  <si>
    <t>SO 1</t>
  </si>
  <si>
    <t>Komunikace</t>
  </si>
  <si>
    <t>{ccecb19a-3317-42e8-bb65-d8ad8505d716}</t>
  </si>
  <si>
    <t>B</t>
  </si>
  <si>
    <t>Doprovodné výdaje</t>
  </si>
  <si>
    <t>{3e8999dc-91e5-4e93-97f4-d116415f9d0d}</t>
  </si>
  <si>
    <t>{e0982cbd-4862-4273-8727-d9e3db585501}</t>
  </si>
  <si>
    <t>C</t>
  </si>
  <si>
    <t>Nezpůsobilé výdaje</t>
  </si>
  <si>
    <t>{bddb0af9-57e1-4ff3-9cb5-a20a79bf0c91}</t>
  </si>
  <si>
    <t>{222bea94-5d9a-4866-982a-4fd445a290d6}</t>
  </si>
  <si>
    <t>KRYCÍ LIST SOUPISU PRACÍ</t>
  </si>
  <si>
    <t>Objekt:</t>
  </si>
  <si>
    <t>A - Přímé výdaje</t>
  </si>
  <si>
    <t>Soupis:</t>
  </si>
  <si>
    <t>SO 0 - Vedlejší a ostatní náklady stavby</t>
  </si>
  <si>
    <t>REKAPITULACE ČLENĚNÍ SOUPISU PRACÍ</t>
  </si>
  <si>
    <t>Kód dílu - Popis</t>
  </si>
  <si>
    <t>Cena celkem [CZK]</t>
  </si>
  <si>
    <t>-1</t>
  </si>
  <si>
    <t>VRN - Vedlejší rozpočtové náklady</t>
  </si>
  <si>
    <t xml:space="preserve">    VRN1 - Průzkumné, geodetické a projektové práce</t>
  </si>
  <si>
    <t xml:space="preserve">    VRN4 - Inženýrská činnost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</si>
  <si>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</si>
  <si>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</si>
  <si>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</si>
  <si>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</si>
  <si>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</si>
  <si>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</si>
  <si>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</si>
  <si>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</si>
  <si>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</si>
  <si>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</si>
  <si>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</si>
  <si>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</si>
  <si>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</si>
  <si>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VRN</t>
  </si>
  <si>
    <t>Vedlejší rozpočtové náklady</t>
  </si>
  <si>
    <t>5</t>
  </si>
  <si>
    <t>ROZPOCET</t>
  </si>
  <si>
    <t>VRN1</t>
  </si>
  <si>
    <t>Průzkumné, geodetické a projektové práce</t>
  </si>
  <si>
    <t>K</t>
  </si>
  <si>
    <t>…</t>
  </si>
  <si>
    <t>CS ÚRS 2018 01</t>
  </si>
  <si>
    <t>1024</t>
  </si>
  <si>
    <t>VRN4</t>
  </si>
  <si>
    <t>Inženýrská činnost</t>
  </si>
  <si>
    <t>04310300-R</t>
  </si>
  <si>
    <t>Laboratorní rozbory asfaltového krytu pro účel dalšího použití na úpravy komunikací</t>
  </si>
  <si>
    <t>-1090224667</t>
  </si>
  <si>
    <t>3</t>
  </si>
  <si>
    <t>kus</t>
  </si>
  <si>
    <t>SO 1 - Komunikace</t>
  </si>
  <si>
    <t>HSV - Práce a dodávky HSV</t>
  </si>
  <si>
    <t xml:space="preserve">    1 - Zemní práce</t>
  </si>
  <si>
    <t xml:space="preserve">    5 - Komunikace pozemní</t>
  </si>
  <si>
    <t xml:space="preserve">    998 - Přesun hmot</t>
  </si>
  <si>
    <t>HSV</t>
  </si>
  <si>
    <t>Práce a dodávky HSV</t>
  </si>
  <si>
    <t>Zemní práce</t>
  </si>
  <si>
    <t>m2</t>
  </si>
  <si>
    <t>CS ÚRS 2023 01</t>
  </si>
  <si>
    <t>4</t>
  </si>
  <si>
    <t>Online PSC</t>
  </si>
  <si>
    <t>VV</t>
  </si>
  <si>
    <t>113154364</t>
  </si>
  <si>
    <t>Frézování živičného podkladu nebo krytu s naložením na dopravní prostředek plochy přes 1 000 do 10 000 m2 s překážkami v trase pruhu šířky přes 1 m do 2 m, tloušťky vrstvy 100 mm</t>
  </si>
  <si>
    <t>2143968111</t>
  </si>
  <si>
    <t>https://podminky.urs.cz/item/CS_URS_2023_01/113154364</t>
  </si>
  <si>
    <t>m</t>
  </si>
  <si>
    <t>t</t>
  </si>
  <si>
    <t>Komunikace pozemní</t>
  </si>
  <si>
    <t>24</t>
  </si>
  <si>
    <t>565145121</t>
  </si>
  <si>
    <t>Asfaltový beton vrstva podkladní ACP 16 (obalované kamenivo střednězrnné - OKS) s rozprostřením a zhutněním v pruhu šířky přes 3 m, po zhutnění tl. 60 mm</t>
  </si>
  <si>
    <t>-381226744</t>
  </si>
  <si>
    <t>https://podminky.urs.cz/item/CS_URS_2023_01/565145121</t>
  </si>
  <si>
    <t>776,3+57,7+1462,5</t>
  </si>
  <si>
    <t>27</t>
  </si>
  <si>
    <t>572243111</t>
  </si>
  <si>
    <t>Provizorní vyspravení neupravených výtluků s očištěním, zaplněním směsí a se zhutněním asfaltovým betonem</t>
  </si>
  <si>
    <t>-773774441</t>
  </si>
  <si>
    <t>https://podminky.urs.cz/item/CS_URS_2023_01/572243111</t>
  </si>
  <si>
    <t>10*2,2"pro vyrovnaní velkých výtluků</t>
  </si>
  <si>
    <t>29</t>
  </si>
  <si>
    <t>573231112</t>
  </si>
  <si>
    <t>Postřik spojovací PS bez posypu kamenivem ze silniční emulze, v množství 0,80 kg/m2</t>
  </si>
  <si>
    <t>1282505941</t>
  </si>
  <si>
    <t>https://podminky.urs.cz/item/CS_URS_2023_01/573231112</t>
  </si>
  <si>
    <t>30</t>
  </si>
  <si>
    <t>577134141</t>
  </si>
  <si>
    <t>Asfaltový beton vrstva obrusná ACO 11 (ABS) s rozprostřením a se zhutněním z modifikovaného asfaltu v pruhu šířky přes 3 m, po zhutnění tl. 40 mm</t>
  </si>
  <si>
    <t>-95515585</t>
  </si>
  <si>
    <t>https://podminky.urs.cz/item/CS_URS_2023_01/577134141</t>
  </si>
  <si>
    <t>43</t>
  </si>
  <si>
    <t>1013875177</t>
  </si>
  <si>
    <t>44</t>
  </si>
  <si>
    <t>899231111</t>
  </si>
  <si>
    <t>13765605</t>
  </si>
  <si>
    <t>https://podminky.urs.cz/item/CS_URS_2023_01/899231111</t>
  </si>
  <si>
    <t>46</t>
  </si>
  <si>
    <t>-1036095403</t>
  </si>
  <si>
    <t>998</t>
  </si>
  <si>
    <t>Přesun hmot</t>
  </si>
  <si>
    <t>73</t>
  </si>
  <si>
    <t>998223011</t>
  </si>
  <si>
    <t>Přesun hmot pro pozemní komunikace s krytem dlážděným dopravní vzdálenost do 200 m jakékoliv délky objektu</t>
  </si>
  <si>
    <t>1146906477</t>
  </si>
  <si>
    <t>https://podminky.urs.cz/item/CS_URS_2023_01/998223011</t>
  </si>
  <si>
    <t>B - Doprovodné výdaje</t>
  </si>
  <si>
    <t xml:space="preserve">    VRN7 - Provozní vlivy</t>
  </si>
  <si>
    <t>VRN7</t>
  </si>
  <si>
    <t>Provozní vlivy</t>
  </si>
  <si>
    <t>070001000</t>
  </si>
  <si>
    <t>Provozní vlivy včetně zajištění přístupu do objektů, DIO, DIR a dopravního značení</t>
  </si>
  <si>
    <t>973729295</t>
  </si>
  <si>
    <t>C - Nezpůsobilé výdaje</t>
  </si>
  <si>
    <t xml:space="preserve">    997 - Přesun sutě</t>
  </si>
  <si>
    <t>997</t>
  </si>
  <si>
    <t>Přesun sutě</t>
  </si>
  <si>
    <t>997221551</t>
  </si>
  <si>
    <t>Vodorovná doprava suti bez naložení, ale se složením a s hrubým urovnáním ze sypkých materiálů, na vzdálenost do 1 km</t>
  </si>
  <si>
    <t>1747742066</t>
  </si>
  <si>
    <t>https://podminky.urs.cz/item/CS_URS_2023_01/997221551</t>
  </si>
  <si>
    <t>723,971*1"živice - na skldáku investrora</t>
  </si>
  <si>
    <t>Výšková úprava uličního vstupu nebo vpusti do 200 mm</t>
  </si>
  <si>
    <t>938909311</t>
  </si>
  <si>
    <t>Čištění vozovek metením strojně podkladu nebo krytu betonového nebi živičného - před pokládkou</t>
  </si>
  <si>
    <t>599141111R</t>
  </si>
  <si>
    <t>Řezání stávajícího živočného krytu a vyplnění spár mezi silničními dílci jakékoliv tloušťky živičnou zálivkou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</si>
</sst>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5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/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189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2" borderId="0" xfId="0" applyFill="1" applyAlignment="1">
      <alignment vertical="center"/>
    </xf>
    <xf numFmtId="0" fontId="5" fillId="2" borderId="6" xfId="0" applyFont="1" applyFill="1" applyBorder="1" applyAlignment="1">
      <alignment horizontal="left" vertical="center"/>
    </xf>
    <xf numFmtId="0" fontId="0" fillId="2" borderId="7" xfId="0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17" fillId="0" borderId="0" xfId="0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3" borderId="7" xfId="0" applyFill="1" applyBorder="1" applyAlignment="1">
      <alignment vertical="center"/>
    </xf>
    <xf numFmtId="0" fontId="18" fillId="3" borderId="13" xfId="0" applyFont="1" applyFill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4" fontId="20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16" fillId="0" borderId="18" xfId="0" applyNumberFormat="1" applyFont="1" applyBorder="1" applyAlignment="1">
      <alignment vertical="center"/>
    </xf>
    <xf numFmtId="4" fontId="16" fillId="0" borderId="0" xfId="0" applyNumberFormat="1" applyFont="1" applyAlignment="1">
      <alignment vertical="center"/>
    </xf>
    <xf numFmtId="166" fontId="16" fillId="0" borderId="0" xfId="0" applyNumberFormat="1" applyFont="1" applyAlignment="1">
      <alignment vertical="center"/>
    </xf>
    <xf numFmtId="4" fontId="16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4" fillId="0" borderId="18" xfId="0" applyNumberFormat="1" applyFont="1" applyBorder="1" applyAlignment="1">
      <alignment vertical="center"/>
    </xf>
    <xf numFmtId="4" fontId="24" fillId="0" borderId="0" xfId="0" applyNumberFormat="1" applyFont="1" applyAlignment="1">
      <alignment vertical="center"/>
    </xf>
    <xf numFmtId="166" fontId="24" fillId="0" borderId="0" xfId="0" applyNumberFormat="1" applyFont="1" applyAlignment="1">
      <alignment vertical="center"/>
    </xf>
    <xf numFmtId="4" fontId="24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2" fillId="0" borderId="18" xfId="0" applyNumberFormat="1" applyFont="1" applyBorder="1" applyAlignment="1">
      <alignment vertical="center"/>
    </xf>
    <xf numFmtId="4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 vertical="center"/>
    </xf>
    <xf numFmtId="4" fontId="2" fillId="0" borderId="12" xfId="0" applyNumberFormat="1" applyFont="1" applyBorder="1" applyAlignment="1">
      <alignment vertical="center"/>
    </xf>
    <xf numFmtId="0" fontId="27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4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right" vertical="center"/>
    </xf>
    <xf numFmtId="0" fontId="0" fillId="3" borderId="0" xfId="0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right" vertical="center"/>
    </xf>
    <xf numFmtId="0" fontId="5" fillId="3" borderId="7" xfId="0" applyFont="1" applyFill="1" applyBorder="1" applyAlignment="1">
      <alignment horizontal="center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0" fontId="18" fillId="3" borderId="0" xfId="0" applyFont="1" applyFill="1" applyAlignment="1">
      <alignment horizontal="left" vertical="center"/>
    </xf>
    <xf numFmtId="0" fontId="18" fillId="3" borderId="0" xfId="0" applyFont="1" applyFill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18" fillId="3" borderId="14" xfId="0" applyFont="1" applyFill="1" applyBorder="1" applyAlignment="1">
      <alignment horizontal="center" vertical="center" wrapText="1"/>
    </xf>
    <xf numFmtId="0" fontId="18" fillId="3" borderId="15" xfId="0" applyFont="1" applyFill="1" applyBorder="1" applyAlignment="1">
      <alignment horizontal="center" vertical="center" wrapText="1"/>
    </xf>
    <xf numFmtId="0" fontId="18" fillId="3" borderId="16" xfId="0" applyFont="1" applyFill="1" applyBorder="1" applyAlignment="1">
      <alignment horizontal="center" vertical="center" wrapText="1"/>
    </xf>
    <xf numFmtId="4" fontId="20" fillId="0" borderId="0" xfId="0" applyNumberFormat="1" applyFont="1"/>
    <xf numFmtId="166" fontId="29" fillId="0" borderId="10" xfId="0" applyNumberFormat="1" applyFont="1" applyBorder="1"/>
    <xf numFmtId="166" fontId="29" fillId="0" borderId="11" xfId="0" applyNumberFormat="1" applyFont="1" applyBorder="1"/>
    <xf numFmtId="4" fontId="30" fillId="0" borderId="0" xfId="0" applyNumberFormat="1" applyFont="1" applyAlignment="1">
      <alignment vertical="center"/>
    </xf>
    <xf numFmtId="0" fontId="9" fillId="0" borderId="3" xfId="0" applyFont="1" applyBorder="1"/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" fontId="7" fillId="0" borderId="0" xfId="0" applyNumberFormat="1" applyFont="1"/>
    <xf numFmtId="0" fontId="9" fillId="0" borderId="18" xfId="0" applyFont="1" applyBorder="1"/>
    <xf numFmtId="166" fontId="9" fillId="0" borderId="0" xfId="0" applyNumberFormat="1" applyFont="1"/>
    <xf numFmtId="166" fontId="9" fillId="0" borderId="12" xfId="0" applyNumberFormat="1" applyFont="1" applyBorder="1"/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/>
    <xf numFmtId="0" fontId="0" fillId="0" borderId="3" xfId="0" applyBorder="1" applyAlignment="1" applyProtection="1">
      <alignment vertical="center"/>
      <protection locked="0"/>
    </xf>
    <xf numFmtId="0" fontId="18" fillId="0" borderId="20" xfId="0" applyFont="1" applyBorder="1" applyAlignment="1" applyProtection="1">
      <alignment horizontal="center" vertical="center"/>
      <protection locked="0"/>
    </xf>
    <xf numFmtId="49" fontId="18" fillId="0" borderId="20" xfId="0" applyNumberFormat="1" applyFont="1" applyBorder="1" applyAlignment="1" applyProtection="1">
      <alignment horizontal="left" vertical="center" wrapText="1"/>
      <protection locked="0"/>
    </xf>
    <xf numFmtId="0" fontId="18" fillId="0" borderId="20" xfId="0" applyFont="1" applyBorder="1" applyAlignment="1" applyProtection="1">
      <alignment horizontal="left" vertical="center" wrapText="1"/>
      <protection locked="0"/>
    </xf>
    <xf numFmtId="0" fontId="18" fillId="0" borderId="20" xfId="0" applyFont="1" applyBorder="1" applyAlignment="1" applyProtection="1">
      <alignment horizontal="center" vertical="center" wrapText="1"/>
      <protection locked="0"/>
    </xf>
    <xf numFmtId="167" fontId="18" fillId="0" borderId="20" xfId="0" applyNumberFormat="1" applyFont="1" applyBorder="1" applyAlignment="1" applyProtection="1">
      <alignment vertical="center"/>
      <protection locked="0"/>
    </xf>
    <xf numFmtId="4" fontId="18" fillId="0" borderId="20" xfId="0" applyNumberFormat="1" applyFont="1" applyBorder="1" applyAlignment="1" applyProtection="1">
      <alignment vertical="center"/>
      <protection locked="0"/>
    </xf>
    <xf numFmtId="0" fontId="19" fillId="0" borderId="18" xfId="0" applyFont="1" applyBorder="1" applyAlignment="1">
      <alignment horizontal="left" vertical="center"/>
    </xf>
    <xf numFmtId="0" fontId="19" fillId="0" borderId="0" xfId="0" applyFont="1" applyAlignment="1">
      <alignment horizontal="center" vertical="center"/>
    </xf>
    <xf numFmtId="166" fontId="19" fillId="0" borderId="0" xfId="0" applyNumberFormat="1" applyFont="1" applyAlignment="1">
      <alignment vertical="center"/>
    </xf>
    <xf numFmtId="166" fontId="19" fillId="0" borderId="12" xfId="0" applyNumberFormat="1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19" fillId="0" borderId="21" xfId="0" applyFont="1" applyBorder="1" applyAlignment="1">
      <alignment horizontal="left" vertical="center"/>
    </xf>
    <xf numFmtId="0" fontId="19" fillId="0" borderId="19" xfId="0" applyFont="1" applyBorder="1" applyAlignment="1">
      <alignment horizontal="center" vertical="center"/>
    </xf>
    <xf numFmtId="166" fontId="19" fillId="0" borderId="19" xfId="0" applyNumberFormat="1" applyFont="1" applyBorder="1" applyAlignment="1">
      <alignment vertical="center"/>
    </xf>
    <xf numFmtId="166" fontId="19" fillId="0" borderId="22" xfId="0" applyNumberFormat="1" applyFont="1" applyBorder="1" applyAlignment="1">
      <alignment vertical="center"/>
    </xf>
    <xf numFmtId="0" fontId="31" fillId="0" borderId="0" xfId="0" applyFont="1" applyAlignment="1">
      <alignment horizontal="left" vertical="center"/>
    </xf>
    <xf numFmtId="0" fontId="32" fillId="0" borderId="0" xfId="20" applyFont="1" applyAlignment="1">
      <alignment vertical="center" wrapText="1"/>
    </xf>
    <xf numFmtId="0" fontId="0" fillId="0" borderId="18" xfId="0" applyBorder="1" applyAlignment="1">
      <alignment vertical="center"/>
    </xf>
    <xf numFmtId="0" fontId="10" fillId="0" borderId="3" xfId="0" applyFont="1" applyBorder="1" applyAlignment="1">
      <alignment vertical="center"/>
    </xf>
    <xf numFmtId="0" fontId="33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4" fontId="20" fillId="0" borderId="0" xfId="0" applyNumberFormat="1" applyFont="1" applyAlignment="1">
      <alignment vertical="center"/>
    </xf>
    <xf numFmtId="0" fontId="16" fillId="0" borderId="17" xfId="0" applyFont="1" applyBorder="1" applyAlignment="1">
      <alignment horizontal="center" vertical="center"/>
    </xf>
    <xf numFmtId="0" fontId="16" fillId="0" borderId="10" xfId="0" applyFont="1" applyBorder="1" applyAlignment="1">
      <alignment horizontal="left" vertical="center"/>
    </xf>
    <xf numFmtId="0" fontId="17" fillId="0" borderId="18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4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4" fontId="23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18" fillId="3" borderId="7" xfId="0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left" vertical="center"/>
    </xf>
    <xf numFmtId="4" fontId="20" fillId="0" borderId="0" xfId="0" applyNumberFormat="1" applyFont="1" applyAlignment="1">
      <alignment horizontal="right" vertical="center"/>
    </xf>
    <xf numFmtId="4" fontId="5" fillId="2" borderId="7" xfId="0" applyNumberFormat="1" applyFont="1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5" fillId="2" borderId="7" xfId="0" applyFont="1" applyFill="1" applyBorder="1" applyAlignment="1">
      <alignment horizontal="left" vertical="center"/>
    </xf>
    <xf numFmtId="0" fontId="12" fillId="4" borderId="0" xfId="0" applyFont="1" applyFill="1" applyAlignment="1">
      <alignment horizontal="center" vertical="center"/>
    </xf>
    <xf numFmtId="0" fontId="0" fillId="0" borderId="0" xfId="0"/>
    <xf numFmtId="4" fontId="23" fillId="0" borderId="0" xfId="0" applyNumberFormat="1" applyFont="1" applyAlignment="1">
      <alignment horizontal="right" vertical="center"/>
    </xf>
    <xf numFmtId="0" fontId="18" fillId="3" borderId="7" xfId="0" applyFont="1" applyFill="1" applyBorder="1" applyAlignment="1">
      <alignment horizontal="right"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4" fontId="15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4" fontId="14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6" fillId="0" borderId="0" xfId="0" applyFont="1" applyAlignment="1">
      <alignment horizontal="left" vertical="center" wrapText="1"/>
    </xf>
    <xf numFmtId="0" fontId="18" fillId="3" borderId="6" xfId="0" applyFont="1" applyFill="1" applyBorder="1" applyAlignment="1">
      <alignment horizontal="center" vertical="center"/>
    </xf>
    <xf numFmtId="0" fontId="2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167" fontId="18" fillId="0" borderId="20" xfId="0" applyNumberFormat="1" applyFont="1" applyFill="1" applyBorder="1" applyAlignment="1" applyProtection="1">
      <alignment vertical="center"/>
      <protection locked="0"/>
    </xf>
    <xf numFmtId="4" fontId="18" fillId="5" borderId="20" xfId="0" applyNumberFormat="1" applyFont="1" applyFill="1" applyBorder="1" applyAlignment="1" applyProtection="1">
      <alignment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3154364" TargetMode="External" /><Relationship Id="rId2" Type="http://schemas.openxmlformats.org/officeDocument/2006/relationships/hyperlink" Target="https://podminky.urs.cz/item/CS_URS_2023_01/565145121" TargetMode="External" /><Relationship Id="rId3" Type="http://schemas.openxmlformats.org/officeDocument/2006/relationships/hyperlink" Target="https://podminky.urs.cz/item/CS_URS_2023_01/572243111" TargetMode="External" /><Relationship Id="rId4" Type="http://schemas.openxmlformats.org/officeDocument/2006/relationships/hyperlink" Target="https://podminky.urs.cz/item/CS_URS_2023_01/573231112" TargetMode="External" /><Relationship Id="rId5" Type="http://schemas.openxmlformats.org/officeDocument/2006/relationships/hyperlink" Target="https://podminky.urs.cz/item/CS_URS_2023_01/577134141" TargetMode="External" /><Relationship Id="rId6" Type="http://schemas.openxmlformats.org/officeDocument/2006/relationships/hyperlink" Target="https://podminky.urs.cz/item/CS_URS_2023_01/899231111" TargetMode="External" /><Relationship Id="rId7" Type="http://schemas.openxmlformats.org/officeDocument/2006/relationships/hyperlink" Target="https://podminky.urs.cz/item/CS_URS_2023_01/998223011" TargetMode="External" /><Relationship Id="rId8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997221551" TargetMode="External" /><Relationship Id="rId2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63"/>
  <sheetViews>
    <sheetView showGridLines="0" tabSelected="1" workbookViewId="0" topLeftCell="A12">
      <selection activeCell="AG60" sqref="AG60:AM60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pans="44:72" ht="36.9" customHeight="1">
      <c r="AR2" s="163" t="s">
        <v>6</v>
      </c>
      <c r="AS2" s="164"/>
      <c r="AT2" s="164"/>
      <c r="AU2" s="164"/>
      <c r="AV2" s="164"/>
      <c r="AW2" s="164"/>
      <c r="AX2" s="164"/>
      <c r="AY2" s="164"/>
      <c r="AZ2" s="164"/>
      <c r="BA2" s="164"/>
      <c r="BB2" s="164"/>
      <c r="BC2" s="164"/>
      <c r="BD2" s="164"/>
      <c r="BE2" s="164"/>
      <c r="BS2" s="14" t="s">
        <v>7</v>
      </c>
      <c r="BT2" s="14" t="s">
        <v>8</v>
      </c>
    </row>
    <row r="3" spans="2:72" ht="6.9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7</v>
      </c>
      <c r="BT3" s="14" t="s">
        <v>9</v>
      </c>
    </row>
    <row r="4" spans="2:71" ht="24.9" customHeight="1">
      <c r="B4" s="17"/>
      <c r="D4" s="18" t="s">
        <v>10</v>
      </c>
      <c r="AR4" s="17"/>
      <c r="AS4" s="19" t="s">
        <v>11</v>
      </c>
      <c r="BS4" s="14" t="s">
        <v>12</v>
      </c>
    </row>
    <row r="5" spans="2:71" ht="12" customHeight="1">
      <c r="B5" s="17"/>
      <c r="D5" s="20" t="s">
        <v>13</v>
      </c>
      <c r="K5" s="175" t="s">
        <v>14</v>
      </c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4"/>
      <c r="AD5" s="164"/>
      <c r="AE5" s="164"/>
      <c r="AF5" s="164"/>
      <c r="AG5" s="164"/>
      <c r="AH5" s="164"/>
      <c r="AI5" s="164"/>
      <c r="AJ5" s="164"/>
      <c r="AK5" s="164"/>
      <c r="AL5" s="164"/>
      <c r="AM5" s="164"/>
      <c r="AN5" s="164"/>
      <c r="AO5" s="164"/>
      <c r="AR5" s="17"/>
      <c r="BS5" s="14" t="s">
        <v>7</v>
      </c>
    </row>
    <row r="6" spans="2:71" ht="36.9" customHeight="1">
      <c r="B6" s="17"/>
      <c r="D6" s="22" t="s">
        <v>15</v>
      </c>
      <c r="K6" s="176" t="s">
        <v>16</v>
      </c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4"/>
      <c r="AK6" s="164"/>
      <c r="AL6" s="164"/>
      <c r="AM6" s="164"/>
      <c r="AN6" s="164"/>
      <c r="AO6" s="164"/>
      <c r="AR6" s="17"/>
      <c r="BS6" s="14" t="s">
        <v>7</v>
      </c>
    </row>
    <row r="7" spans="2:71" ht="12" customHeight="1">
      <c r="B7" s="17"/>
      <c r="D7" s="23" t="s">
        <v>17</v>
      </c>
      <c r="K7" s="21" t="s">
        <v>3</v>
      </c>
      <c r="AK7" s="23" t="s">
        <v>18</v>
      </c>
      <c r="AN7" s="21" t="s">
        <v>3</v>
      </c>
      <c r="AR7" s="17"/>
      <c r="BS7" s="14" t="s">
        <v>7</v>
      </c>
    </row>
    <row r="8" spans="2:71" ht="12" customHeight="1">
      <c r="B8" s="17"/>
      <c r="D8" s="23" t="s">
        <v>19</v>
      </c>
      <c r="K8" s="21" t="s">
        <v>20</v>
      </c>
      <c r="AK8" s="23" t="s">
        <v>21</v>
      </c>
      <c r="AN8" s="21" t="s">
        <v>22</v>
      </c>
      <c r="AR8" s="17"/>
      <c r="BS8" s="14" t="s">
        <v>7</v>
      </c>
    </row>
    <row r="9" spans="2:71" ht="14.4" customHeight="1">
      <c r="B9" s="17"/>
      <c r="AR9" s="17"/>
      <c r="BS9" s="14" t="s">
        <v>7</v>
      </c>
    </row>
    <row r="10" spans="2:71" ht="12" customHeight="1">
      <c r="B10" s="17"/>
      <c r="D10" s="23" t="s">
        <v>23</v>
      </c>
      <c r="AK10" s="23" t="s">
        <v>24</v>
      </c>
      <c r="AN10" s="21" t="s">
        <v>3</v>
      </c>
      <c r="AR10" s="17"/>
      <c r="BS10" s="14" t="s">
        <v>7</v>
      </c>
    </row>
    <row r="11" spans="2:71" ht="18.45" customHeight="1">
      <c r="B11" s="17"/>
      <c r="E11" s="21" t="s">
        <v>25</v>
      </c>
      <c r="AK11" s="23" t="s">
        <v>26</v>
      </c>
      <c r="AN11" s="21" t="s">
        <v>3</v>
      </c>
      <c r="AR11" s="17"/>
      <c r="BS11" s="14" t="s">
        <v>7</v>
      </c>
    </row>
    <row r="12" spans="2:71" ht="6.9" customHeight="1">
      <c r="B12" s="17"/>
      <c r="AR12" s="17"/>
      <c r="BS12" s="14" t="s">
        <v>7</v>
      </c>
    </row>
    <row r="13" spans="2:71" ht="12" customHeight="1">
      <c r="B13" s="17"/>
      <c r="D13" s="23" t="s">
        <v>27</v>
      </c>
      <c r="AK13" s="23" t="s">
        <v>24</v>
      </c>
      <c r="AN13" s="21" t="s">
        <v>3</v>
      </c>
      <c r="AR13" s="17"/>
      <c r="BS13" s="14" t="s">
        <v>7</v>
      </c>
    </row>
    <row r="14" spans="2:71" ht="13.2">
      <c r="B14" s="17"/>
      <c r="E14" s="21" t="s">
        <v>28</v>
      </c>
      <c r="AK14" s="23" t="s">
        <v>26</v>
      </c>
      <c r="AN14" s="21" t="s">
        <v>3</v>
      </c>
      <c r="AR14" s="17"/>
      <c r="BS14" s="14" t="s">
        <v>7</v>
      </c>
    </row>
    <row r="15" spans="2:71" ht="6.9" customHeight="1">
      <c r="B15" s="17"/>
      <c r="AR15" s="17"/>
      <c r="BS15" s="14" t="s">
        <v>4</v>
      </c>
    </row>
    <row r="16" spans="2:71" ht="12" customHeight="1">
      <c r="B16" s="17"/>
      <c r="D16" s="23" t="s">
        <v>29</v>
      </c>
      <c r="AK16" s="23" t="s">
        <v>24</v>
      </c>
      <c r="AN16" s="21" t="s">
        <v>3</v>
      </c>
      <c r="AR16" s="17"/>
      <c r="BS16" s="14" t="s">
        <v>4</v>
      </c>
    </row>
    <row r="17" spans="2:71" ht="18.45" customHeight="1">
      <c r="B17" s="17"/>
      <c r="E17" s="21" t="s">
        <v>30</v>
      </c>
      <c r="AK17" s="23" t="s">
        <v>26</v>
      </c>
      <c r="AN17" s="21" t="s">
        <v>3</v>
      </c>
      <c r="AR17" s="17"/>
      <c r="BS17" s="14" t="s">
        <v>31</v>
      </c>
    </row>
    <row r="18" spans="2:71" ht="6.9" customHeight="1">
      <c r="B18" s="17"/>
      <c r="AR18" s="17"/>
      <c r="BS18" s="14" t="s">
        <v>7</v>
      </c>
    </row>
    <row r="19" spans="2:71" ht="12" customHeight="1">
      <c r="B19" s="17"/>
      <c r="D19" s="23" t="s">
        <v>32</v>
      </c>
      <c r="AK19" s="23" t="s">
        <v>24</v>
      </c>
      <c r="AN19" s="21" t="s">
        <v>3</v>
      </c>
      <c r="AR19" s="17"/>
      <c r="BS19" s="14" t="s">
        <v>7</v>
      </c>
    </row>
    <row r="20" spans="2:71" ht="18.45" customHeight="1">
      <c r="B20" s="17"/>
      <c r="E20" s="21" t="s">
        <v>33</v>
      </c>
      <c r="AK20" s="23" t="s">
        <v>26</v>
      </c>
      <c r="AN20" s="21" t="s">
        <v>3</v>
      </c>
      <c r="AR20" s="17"/>
      <c r="BS20" s="14" t="s">
        <v>4</v>
      </c>
    </row>
    <row r="21" spans="2:44" ht="6.9" customHeight="1">
      <c r="B21" s="17"/>
      <c r="AR21" s="17"/>
    </row>
    <row r="22" spans="2:44" ht="12" customHeight="1">
      <c r="B22" s="17"/>
      <c r="D22" s="23" t="s">
        <v>34</v>
      </c>
      <c r="AR22" s="17"/>
    </row>
    <row r="23" spans="2:44" ht="47.25" customHeight="1">
      <c r="B23" s="17"/>
      <c r="E23" s="177" t="s">
        <v>35</v>
      </c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P23" s="177"/>
      <c r="Q23" s="177"/>
      <c r="R23" s="177"/>
      <c r="S23" s="177"/>
      <c r="T23" s="177"/>
      <c r="U23" s="177"/>
      <c r="V23" s="177"/>
      <c r="W23" s="177"/>
      <c r="X23" s="177"/>
      <c r="Y23" s="177"/>
      <c r="Z23" s="177"/>
      <c r="AA23" s="177"/>
      <c r="AB23" s="177"/>
      <c r="AC23" s="177"/>
      <c r="AD23" s="177"/>
      <c r="AE23" s="177"/>
      <c r="AF23" s="177"/>
      <c r="AG23" s="177"/>
      <c r="AH23" s="177"/>
      <c r="AI23" s="177"/>
      <c r="AJ23" s="177"/>
      <c r="AK23" s="177"/>
      <c r="AL23" s="177"/>
      <c r="AM23" s="177"/>
      <c r="AN23" s="177"/>
      <c r="AR23" s="17"/>
    </row>
    <row r="24" spans="2:44" ht="6.9" customHeight="1">
      <c r="B24" s="17"/>
      <c r="AR24" s="17"/>
    </row>
    <row r="25" spans="2:44" ht="6.9" customHeight="1">
      <c r="B25" s="17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R25" s="17"/>
    </row>
    <row r="26" spans="2:44" s="1" customFormat="1" ht="25.95" customHeight="1">
      <c r="B26" s="26"/>
      <c r="D26" s="27" t="s">
        <v>36</v>
      </c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178">
        <f>ROUND(AG54,2)</f>
        <v>0</v>
      </c>
      <c r="AL26" s="179"/>
      <c r="AM26" s="179"/>
      <c r="AN26" s="179"/>
      <c r="AO26" s="179"/>
      <c r="AR26" s="26"/>
    </row>
    <row r="27" spans="2:44" s="1" customFormat="1" ht="6.9" customHeight="1">
      <c r="B27" s="26"/>
      <c r="AR27" s="26"/>
    </row>
    <row r="28" spans="2:44" s="1" customFormat="1" ht="13.2">
      <c r="B28" s="26"/>
      <c r="L28" s="180" t="s">
        <v>37</v>
      </c>
      <c r="M28" s="180"/>
      <c r="N28" s="180"/>
      <c r="O28" s="180"/>
      <c r="P28" s="180"/>
      <c r="W28" s="180" t="s">
        <v>38</v>
      </c>
      <c r="X28" s="180"/>
      <c r="Y28" s="180"/>
      <c r="Z28" s="180"/>
      <c r="AA28" s="180"/>
      <c r="AB28" s="180"/>
      <c r="AC28" s="180"/>
      <c r="AD28" s="180"/>
      <c r="AE28" s="180"/>
      <c r="AK28" s="180" t="s">
        <v>39</v>
      </c>
      <c r="AL28" s="180"/>
      <c r="AM28" s="180"/>
      <c r="AN28" s="180"/>
      <c r="AO28" s="180"/>
      <c r="AR28" s="26"/>
    </row>
    <row r="29" spans="2:44" s="2" customFormat="1" ht="14.4" customHeight="1">
      <c r="B29" s="30"/>
      <c r="D29" s="23" t="s">
        <v>40</v>
      </c>
      <c r="F29" s="23" t="s">
        <v>41</v>
      </c>
      <c r="L29" s="174">
        <v>0.21</v>
      </c>
      <c r="M29" s="173"/>
      <c r="N29" s="173"/>
      <c r="O29" s="173"/>
      <c r="P29" s="173"/>
      <c r="W29" s="172">
        <f>ROUND(AZ54,2)</f>
        <v>0</v>
      </c>
      <c r="X29" s="173"/>
      <c r="Y29" s="173"/>
      <c r="Z29" s="173"/>
      <c r="AA29" s="173"/>
      <c r="AB29" s="173"/>
      <c r="AC29" s="173"/>
      <c r="AD29" s="173"/>
      <c r="AE29" s="173"/>
      <c r="AK29" s="172">
        <f>ROUND(AV54,2)</f>
        <v>0</v>
      </c>
      <c r="AL29" s="173"/>
      <c r="AM29" s="173"/>
      <c r="AN29" s="173"/>
      <c r="AO29" s="173"/>
      <c r="AR29" s="30"/>
    </row>
    <row r="30" spans="2:44" s="2" customFormat="1" ht="14.4" customHeight="1">
      <c r="B30" s="30"/>
      <c r="F30" s="23" t="s">
        <v>42</v>
      </c>
      <c r="L30" s="174">
        <v>0.15</v>
      </c>
      <c r="M30" s="173"/>
      <c r="N30" s="173"/>
      <c r="O30" s="173"/>
      <c r="P30" s="173"/>
      <c r="W30" s="172">
        <f>ROUND(BA54,2)</f>
        <v>0</v>
      </c>
      <c r="X30" s="173"/>
      <c r="Y30" s="173"/>
      <c r="Z30" s="173"/>
      <c r="AA30" s="173"/>
      <c r="AB30" s="173"/>
      <c r="AC30" s="173"/>
      <c r="AD30" s="173"/>
      <c r="AE30" s="173"/>
      <c r="AK30" s="172">
        <f>ROUND(AW54,2)</f>
        <v>0</v>
      </c>
      <c r="AL30" s="173"/>
      <c r="AM30" s="173"/>
      <c r="AN30" s="173"/>
      <c r="AO30" s="173"/>
      <c r="AR30" s="30"/>
    </row>
    <row r="31" spans="2:44" s="2" customFormat="1" ht="14.4" customHeight="1" hidden="1">
      <c r="B31" s="30"/>
      <c r="F31" s="23" t="s">
        <v>43</v>
      </c>
      <c r="L31" s="174">
        <v>0.21</v>
      </c>
      <c r="M31" s="173"/>
      <c r="N31" s="173"/>
      <c r="O31" s="173"/>
      <c r="P31" s="173"/>
      <c r="W31" s="172">
        <f>ROUND(BB54,2)</f>
        <v>0</v>
      </c>
      <c r="X31" s="173"/>
      <c r="Y31" s="173"/>
      <c r="Z31" s="173"/>
      <c r="AA31" s="173"/>
      <c r="AB31" s="173"/>
      <c r="AC31" s="173"/>
      <c r="AD31" s="173"/>
      <c r="AE31" s="173"/>
      <c r="AK31" s="172">
        <v>0</v>
      </c>
      <c r="AL31" s="173"/>
      <c r="AM31" s="173"/>
      <c r="AN31" s="173"/>
      <c r="AO31" s="173"/>
      <c r="AR31" s="30"/>
    </row>
    <row r="32" spans="2:44" s="2" customFormat="1" ht="14.4" customHeight="1" hidden="1">
      <c r="B32" s="30"/>
      <c r="F32" s="23" t="s">
        <v>44</v>
      </c>
      <c r="L32" s="174">
        <v>0.15</v>
      </c>
      <c r="M32" s="173"/>
      <c r="N32" s="173"/>
      <c r="O32" s="173"/>
      <c r="P32" s="173"/>
      <c r="W32" s="172">
        <f>ROUND(BC54,2)</f>
        <v>0</v>
      </c>
      <c r="X32" s="173"/>
      <c r="Y32" s="173"/>
      <c r="Z32" s="173"/>
      <c r="AA32" s="173"/>
      <c r="AB32" s="173"/>
      <c r="AC32" s="173"/>
      <c r="AD32" s="173"/>
      <c r="AE32" s="173"/>
      <c r="AK32" s="172">
        <v>0</v>
      </c>
      <c r="AL32" s="173"/>
      <c r="AM32" s="173"/>
      <c r="AN32" s="173"/>
      <c r="AO32" s="173"/>
      <c r="AR32" s="30"/>
    </row>
    <row r="33" spans="2:44" s="2" customFormat="1" ht="14.4" customHeight="1" hidden="1">
      <c r="B33" s="30"/>
      <c r="F33" s="23" t="s">
        <v>45</v>
      </c>
      <c r="L33" s="174">
        <v>0</v>
      </c>
      <c r="M33" s="173"/>
      <c r="N33" s="173"/>
      <c r="O33" s="173"/>
      <c r="P33" s="173"/>
      <c r="W33" s="172">
        <f>ROUND(BD54,2)</f>
        <v>0</v>
      </c>
      <c r="X33" s="173"/>
      <c r="Y33" s="173"/>
      <c r="Z33" s="173"/>
      <c r="AA33" s="173"/>
      <c r="AB33" s="173"/>
      <c r="AC33" s="173"/>
      <c r="AD33" s="173"/>
      <c r="AE33" s="173"/>
      <c r="AK33" s="172">
        <v>0</v>
      </c>
      <c r="AL33" s="173"/>
      <c r="AM33" s="173"/>
      <c r="AN33" s="173"/>
      <c r="AO33" s="173"/>
      <c r="AR33" s="30"/>
    </row>
    <row r="34" spans="2:44" s="1" customFormat="1" ht="6.9" customHeight="1">
      <c r="B34" s="26"/>
      <c r="AR34" s="26"/>
    </row>
    <row r="35" spans="2:44" s="1" customFormat="1" ht="25.95" customHeight="1">
      <c r="B35" s="26"/>
      <c r="C35" s="31"/>
      <c r="D35" s="32" t="s">
        <v>46</v>
      </c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4" t="s">
        <v>47</v>
      </c>
      <c r="U35" s="33"/>
      <c r="V35" s="33"/>
      <c r="W35" s="33"/>
      <c r="X35" s="162" t="s">
        <v>48</v>
      </c>
      <c r="Y35" s="160"/>
      <c r="Z35" s="160"/>
      <c r="AA35" s="160"/>
      <c r="AB35" s="160"/>
      <c r="AC35" s="33"/>
      <c r="AD35" s="33"/>
      <c r="AE35" s="33"/>
      <c r="AF35" s="33"/>
      <c r="AG35" s="33"/>
      <c r="AH35" s="33"/>
      <c r="AI35" s="33"/>
      <c r="AJ35" s="33"/>
      <c r="AK35" s="159">
        <f>SUM(AK26:AK33)</f>
        <v>0</v>
      </c>
      <c r="AL35" s="160"/>
      <c r="AM35" s="160"/>
      <c r="AN35" s="160"/>
      <c r="AO35" s="161"/>
      <c r="AP35" s="31"/>
      <c r="AQ35" s="31"/>
      <c r="AR35" s="26"/>
    </row>
    <row r="36" spans="2:44" s="1" customFormat="1" ht="6.9" customHeight="1">
      <c r="B36" s="26"/>
      <c r="AR36" s="26"/>
    </row>
    <row r="37" spans="2:44" s="1" customFormat="1" ht="6.9" customHeight="1"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26"/>
    </row>
    <row r="41" spans="2:44" s="1" customFormat="1" ht="6.9" customHeight="1">
      <c r="B41" s="37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26"/>
    </row>
    <row r="42" spans="2:44" s="1" customFormat="1" ht="24.9" customHeight="1">
      <c r="B42" s="26"/>
      <c r="C42" s="18" t="s">
        <v>49</v>
      </c>
      <c r="AR42" s="26"/>
    </row>
    <row r="43" spans="2:44" s="1" customFormat="1" ht="6.9" customHeight="1">
      <c r="B43" s="26"/>
      <c r="AR43" s="26"/>
    </row>
    <row r="44" spans="2:44" s="3" customFormat="1" ht="12" customHeight="1">
      <c r="B44" s="39"/>
      <c r="C44" s="23" t="s">
        <v>13</v>
      </c>
      <c r="L44" s="3" t="str">
        <f>K5</f>
        <v>2017680-R2</v>
      </c>
      <c r="AR44" s="39"/>
    </row>
    <row r="45" spans="2:44" s="4" customFormat="1" ht="36.9" customHeight="1">
      <c r="B45" s="40"/>
      <c r="C45" s="41" t="s">
        <v>15</v>
      </c>
      <c r="L45" s="170" t="str">
        <f>K6</f>
        <v>Výstavba přestupního terminálu, Šluknov</v>
      </c>
      <c r="M45" s="171"/>
      <c r="N45" s="171"/>
      <c r="O45" s="171"/>
      <c r="P45" s="171"/>
      <c r="Q45" s="171"/>
      <c r="R45" s="171"/>
      <c r="S45" s="171"/>
      <c r="T45" s="171"/>
      <c r="U45" s="171"/>
      <c r="V45" s="171"/>
      <c r="W45" s="171"/>
      <c r="X45" s="171"/>
      <c r="Y45" s="171"/>
      <c r="Z45" s="171"/>
      <c r="AA45" s="171"/>
      <c r="AB45" s="171"/>
      <c r="AC45" s="171"/>
      <c r="AD45" s="171"/>
      <c r="AE45" s="171"/>
      <c r="AF45" s="171"/>
      <c r="AG45" s="171"/>
      <c r="AH45" s="171"/>
      <c r="AI45" s="171"/>
      <c r="AJ45" s="171"/>
      <c r="AK45" s="171"/>
      <c r="AL45" s="171"/>
      <c r="AM45" s="171"/>
      <c r="AN45" s="171"/>
      <c r="AO45" s="171"/>
      <c r="AR45" s="40"/>
    </row>
    <row r="46" spans="2:44" s="1" customFormat="1" ht="6.9" customHeight="1">
      <c r="B46" s="26"/>
      <c r="AR46" s="26"/>
    </row>
    <row r="47" spans="2:44" s="1" customFormat="1" ht="12" customHeight="1">
      <c r="B47" s="26"/>
      <c r="C47" s="23" t="s">
        <v>19</v>
      </c>
      <c r="L47" s="42" t="str">
        <f>IF(K8="","",K8)</f>
        <v>k.ú. Šluknov</v>
      </c>
      <c r="AI47" s="23" t="s">
        <v>21</v>
      </c>
      <c r="AM47" s="167" t="str">
        <f>IF(AN8="","",AN8)</f>
        <v>15. 6. 2023</v>
      </c>
      <c r="AN47" s="167"/>
      <c r="AR47" s="26"/>
    </row>
    <row r="48" spans="2:44" s="1" customFormat="1" ht="6.9" customHeight="1">
      <c r="B48" s="26"/>
      <c r="AR48" s="26"/>
    </row>
    <row r="49" spans="2:56" s="1" customFormat="1" ht="15.15" customHeight="1">
      <c r="B49" s="26"/>
      <c r="C49" s="23" t="s">
        <v>23</v>
      </c>
      <c r="L49" s="3" t="str">
        <f>IF(E11="","",E11)</f>
        <v>Město Šluknov</v>
      </c>
      <c r="AI49" s="23" t="s">
        <v>29</v>
      </c>
      <c r="AM49" s="168" t="str">
        <f>IF(E17="","",E17)</f>
        <v>ProProjekt s.r.o.</v>
      </c>
      <c r="AN49" s="169"/>
      <c r="AO49" s="169"/>
      <c r="AP49" s="169"/>
      <c r="AR49" s="26"/>
      <c r="AS49" s="148" t="s">
        <v>50</v>
      </c>
      <c r="AT49" s="149"/>
      <c r="AU49" s="44"/>
      <c r="AV49" s="44"/>
      <c r="AW49" s="44"/>
      <c r="AX49" s="44"/>
      <c r="AY49" s="44"/>
      <c r="AZ49" s="44"/>
      <c r="BA49" s="44"/>
      <c r="BB49" s="44"/>
      <c r="BC49" s="44"/>
      <c r="BD49" s="45"/>
    </row>
    <row r="50" spans="2:56" s="1" customFormat="1" ht="15.15" customHeight="1">
      <c r="B50" s="26"/>
      <c r="C50" s="23" t="s">
        <v>27</v>
      </c>
      <c r="L50" s="3" t="str">
        <f>IF(E14="","",E14)</f>
        <v>Bude vybrán</v>
      </c>
      <c r="AI50" s="23" t="s">
        <v>32</v>
      </c>
      <c r="AM50" s="168" t="str">
        <f>IF(E20="","",E20)</f>
        <v>Martin Rousek</v>
      </c>
      <c r="AN50" s="169"/>
      <c r="AO50" s="169"/>
      <c r="AP50" s="169"/>
      <c r="AR50" s="26"/>
      <c r="AS50" s="150"/>
      <c r="AT50" s="151"/>
      <c r="BD50" s="47"/>
    </row>
    <row r="51" spans="2:56" s="1" customFormat="1" ht="10.8" customHeight="1">
      <c r="B51" s="26"/>
      <c r="AR51" s="26"/>
      <c r="AS51" s="150"/>
      <c r="AT51" s="151"/>
      <c r="BD51" s="47"/>
    </row>
    <row r="52" spans="2:56" s="1" customFormat="1" ht="29.25" customHeight="1">
      <c r="B52" s="26"/>
      <c r="C52" s="182" t="s">
        <v>51</v>
      </c>
      <c r="D52" s="157"/>
      <c r="E52" s="157"/>
      <c r="F52" s="157"/>
      <c r="G52" s="157"/>
      <c r="H52" s="48"/>
      <c r="I52" s="156" t="s">
        <v>52</v>
      </c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  <c r="U52" s="157"/>
      <c r="V52" s="157"/>
      <c r="W52" s="157"/>
      <c r="X52" s="157"/>
      <c r="Y52" s="157"/>
      <c r="Z52" s="157"/>
      <c r="AA52" s="157"/>
      <c r="AB52" s="157"/>
      <c r="AC52" s="157"/>
      <c r="AD52" s="157"/>
      <c r="AE52" s="157"/>
      <c r="AF52" s="157"/>
      <c r="AG52" s="166" t="s">
        <v>53</v>
      </c>
      <c r="AH52" s="157"/>
      <c r="AI52" s="157"/>
      <c r="AJ52" s="157"/>
      <c r="AK52" s="157"/>
      <c r="AL52" s="157"/>
      <c r="AM52" s="157"/>
      <c r="AN52" s="156" t="s">
        <v>54</v>
      </c>
      <c r="AO52" s="157"/>
      <c r="AP52" s="157"/>
      <c r="AQ52" s="49" t="s">
        <v>55</v>
      </c>
      <c r="AR52" s="26"/>
      <c r="AS52" s="50" t="s">
        <v>56</v>
      </c>
      <c r="AT52" s="51" t="s">
        <v>57</v>
      </c>
      <c r="AU52" s="51" t="s">
        <v>58</v>
      </c>
      <c r="AV52" s="51" t="s">
        <v>59</v>
      </c>
      <c r="AW52" s="51" t="s">
        <v>60</v>
      </c>
      <c r="AX52" s="51" t="s">
        <v>61</v>
      </c>
      <c r="AY52" s="51" t="s">
        <v>62</v>
      </c>
      <c r="AZ52" s="51" t="s">
        <v>63</v>
      </c>
      <c r="BA52" s="51" t="s">
        <v>64</v>
      </c>
      <c r="BB52" s="51" t="s">
        <v>65</v>
      </c>
      <c r="BC52" s="51" t="s">
        <v>66</v>
      </c>
      <c r="BD52" s="52" t="s">
        <v>67</v>
      </c>
    </row>
    <row r="53" spans="2:56" s="1" customFormat="1" ht="10.8" customHeight="1">
      <c r="B53" s="26"/>
      <c r="AR53" s="26"/>
      <c r="AS53" s="53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5"/>
    </row>
    <row r="54" spans="2:90" s="5" customFormat="1" ht="32.4" customHeight="1">
      <c r="B54" s="54"/>
      <c r="C54" s="55" t="s">
        <v>68</v>
      </c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158">
        <f>ROUND(AG55+AG58+AG60,2)</f>
        <v>0</v>
      </c>
      <c r="AH54" s="158"/>
      <c r="AI54" s="158"/>
      <c r="AJ54" s="158"/>
      <c r="AK54" s="158"/>
      <c r="AL54" s="158"/>
      <c r="AM54" s="158"/>
      <c r="AN54" s="147">
        <f aca="true" t="shared" si="0" ref="AN54:AN61">SUM(AG54,AT54)</f>
        <v>0</v>
      </c>
      <c r="AO54" s="147"/>
      <c r="AP54" s="147"/>
      <c r="AQ54" s="58" t="s">
        <v>3</v>
      </c>
      <c r="AR54" s="54"/>
      <c r="AS54" s="59">
        <f>ROUND(AS55+AS58+AS60,2)</f>
        <v>0</v>
      </c>
      <c r="AT54" s="60">
        <f aca="true" t="shared" si="1" ref="AT54:AT61">ROUND(SUM(AV54:AW54),2)</f>
        <v>0</v>
      </c>
      <c r="AU54" s="61" t="e">
        <f>ROUND(AU55+AU58+AU60,5)</f>
        <v>#REF!</v>
      </c>
      <c r="AV54" s="60">
        <f>ROUND(AZ54*L29,2)</f>
        <v>0</v>
      </c>
      <c r="AW54" s="60">
        <f>ROUND(BA54*L30,2)</f>
        <v>0</v>
      </c>
      <c r="AX54" s="60">
        <f>ROUND(BB54*L29,2)</f>
        <v>0</v>
      </c>
      <c r="AY54" s="60">
        <f>ROUND(BC54*L30,2)</f>
        <v>0</v>
      </c>
      <c r="AZ54" s="60">
        <f>ROUND(AZ55+AZ58+AZ60,2)</f>
        <v>0</v>
      </c>
      <c r="BA54" s="60">
        <f>ROUND(BA55+BA58+BA60,2)</f>
        <v>0</v>
      </c>
      <c r="BB54" s="60">
        <f>ROUND(BB55+BB58+BB60,2)</f>
        <v>0</v>
      </c>
      <c r="BC54" s="60">
        <f>ROUND(BC55+BC58+BC60,2)</f>
        <v>0</v>
      </c>
      <c r="BD54" s="62">
        <f>ROUND(BD55+BD58+BD60,2)</f>
        <v>0</v>
      </c>
      <c r="BS54" s="63" t="s">
        <v>69</v>
      </c>
      <c r="BT54" s="63" t="s">
        <v>70</v>
      </c>
      <c r="BU54" s="64" t="s">
        <v>71</v>
      </c>
      <c r="BV54" s="63" t="s">
        <v>72</v>
      </c>
      <c r="BW54" s="63" t="s">
        <v>5</v>
      </c>
      <c r="BX54" s="63" t="s">
        <v>73</v>
      </c>
      <c r="CL54" s="63" t="s">
        <v>3</v>
      </c>
    </row>
    <row r="55" spans="2:91" s="6" customFormat="1" ht="16.5" customHeight="1">
      <c r="B55" s="65"/>
      <c r="C55" s="66"/>
      <c r="D55" s="183" t="s">
        <v>74</v>
      </c>
      <c r="E55" s="183"/>
      <c r="F55" s="183"/>
      <c r="G55" s="183"/>
      <c r="H55" s="183"/>
      <c r="I55" s="67"/>
      <c r="J55" s="183" t="s">
        <v>75</v>
      </c>
      <c r="K55" s="183"/>
      <c r="L55" s="183"/>
      <c r="M55" s="183"/>
      <c r="N55" s="183"/>
      <c r="O55" s="183"/>
      <c r="P55" s="183"/>
      <c r="Q55" s="183"/>
      <c r="R55" s="183"/>
      <c r="S55" s="183"/>
      <c r="T55" s="183"/>
      <c r="U55" s="183"/>
      <c r="V55" s="183"/>
      <c r="W55" s="183"/>
      <c r="X55" s="183"/>
      <c r="Y55" s="183"/>
      <c r="Z55" s="183"/>
      <c r="AA55" s="183"/>
      <c r="AB55" s="183"/>
      <c r="AC55" s="183"/>
      <c r="AD55" s="183"/>
      <c r="AE55" s="183"/>
      <c r="AF55" s="183"/>
      <c r="AG55" s="165">
        <f>ROUND(SUM(AG56:AG57),2)</f>
        <v>0</v>
      </c>
      <c r="AH55" s="155"/>
      <c r="AI55" s="155"/>
      <c r="AJ55" s="155"/>
      <c r="AK55" s="155"/>
      <c r="AL55" s="155"/>
      <c r="AM55" s="155"/>
      <c r="AN55" s="154">
        <f t="shared" si="0"/>
        <v>0</v>
      </c>
      <c r="AO55" s="155"/>
      <c r="AP55" s="155"/>
      <c r="AQ55" s="68" t="s">
        <v>76</v>
      </c>
      <c r="AR55" s="65"/>
      <c r="AS55" s="69">
        <f>ROUND(SUM(AS56:AS57),2)</f>
        <v>0</v>
      </c>
      <c r="AT55" s="70">
        <f t="shared" si="1"/>
        <v>0</v>
      </c>
      <c r="AU55" s="71" t="e">
        <f>ROUND(SUM(AU56:AU57),5)</f>
        <v>#REF!</v>
      </c>
      <c r="AV55" s="70">
        <f>ROUND(AZ55*L29,2)</f>
        <v>0</v>
      </c>
      <c r="AW55" s="70">
        <f>ROUND(BA55*L30,2)</f>
        <v>0</v>
      </c>
      <c r="AX55" s="70">
        <f>ROUND(BB55*L29,2)</f>
        <v>0</v>
      </c>
      <c r="AY55" s="70">
        <f>ROUND(BC55*L30,2)</f>
        <v>0</v>
      </c>
      <c r="AZ55" s="70">
        <f>ROUND(SUM(AZ56:AZ57),2)</f>
        <v>0</v>
      </c>
      <c r="BA55" s="70">
        <f>ROUND(SUM(BA56:BA57),2)</f>
        <v>0</v>
      </c>
      <c r="BB55" s="70">
        <f>ROUND(SUM(BB56:BB57),2)</f>
        <v>0</v>
      </c>
      <c r="BC55" s="70">
        <f>ROUND(SUM(BC56:BC57),2)</f>
        <v>0</v>
      </c>
      <c r="BD55" s="72">
        <f>ROUND(SUM(BD56:BD57),2)</f>
        <v>0</v>
      </c>
      <c r="BS55" s="73" t="s">
        <v>69</v>
      </c>
      <c r="BT55" s="73" t="s">
        <v>77</v>
      </c>
      <c r="BU55" s="73" t="s">
        <v>71</v>
      </c>
      <c r="BV55" s="73" t="s">
        <v>72</v>
      </c>
      <c r="BW55" s="73" t="s">
        <v>78</v>
      </c>
      <c r="BX55" s="73" t="s">
        <v>5</v>
      </c>
      <c r="CL55" s="73" t="s">
        <v>3</v>
      </c>
      <c r="CM55" s="73" t="s">
        <v>79</v>
      </c>
    </row>
    <row r="56" spans="1:90" s="3" customFormat="1" ht="16.5" customHeight="1">
      <c r="A56" s="74" t="s">
        <v>80</v>
      </c>
      <c r="B56" s="39"/>
      <c r="C56" s="9"/>
      <c r="D56" s="9"/>
      <c r="E56" s="181" t="s">
        <v>81</v>
      </c>
      <c r="F56" s="181"/>
      <c r="G56" s="181"/>
      <c r="H56" s="181"/>
      <c r="I56" s="181"/>
      <c r="J56" s="9"/>
      <c r="K56" s="181" t="s">
        <v>82</v>
      </c>
      <c r="L56" s="181"/>
      <c r="M56" s="181"/>
      <c r="N56" s="181"/>
      <c r="O56" s="181"/>
      <c r="P56" s="181"/>
      <c r="Q56" s="181"/>
      <c r="R56" s="181"/>
      <c r="S56" s="181"/>
      <c r="T56" s="181"/>
      <c r="U56" s="181"/>
      <c r="V56" s="181"/>
      <c r="W56" s="181"/>
      <c r="X56" s="181"/>
      <c r="Y56" s="181"/>
      <c r="Z56" s="181"/>
      <c r="AA56" s="181"/>
      <c r="AB56" s="181"/>
      <c r="AC56" s="181"/>
      <c r="AD56" s="181"/>
      <c r="AE56" s="181"/>
      <c r="AF56" s="181"/>
      <c r="AG56" s="152">
        <f>'SO 0 - Vedlejší a ostatní...'!J32</f>
        <v>0</v>
      </c>
      <c r="AH56" s="153"/>
      <c r="AI56" s="153"/>
      <c r="AJ56" s="153"/>
      <c r="AK56" s="153"/>
      <c r="AL56" s="153"/>
      <c r="AM56" s="153"/>
      <c r="AN56" s="152">
        <f t="shared" si="0"/>
        <v>0</v>
      </c>
      <c r="AO56" s="153"/>
      <c r="AP56" s="153"/>
      <c r="AQ56" s="75" t="s">
        <v>83</v>
      </c>
      <c r="AR56" s="39"/>
      <c r="AS56" s="76">
        <v>0</v>
      </c>
      <c r="AT56" s="77">
        <f t="shared" si="1"/>
        <v>0</v>
      </c>
      <c r="AU56" s="78" t="e">
        <f>'SO 0 - Vedlejší a ostatní...'!P88</f>
        <v>#REF!</v>
      </c>
      <c r="AV56" s="77">
        <f>'SO 0 - Vedlejší a ostatní...'!J35</f>
        <v>0</v>
      </c>
      <c r="AW56" s="77">
        <f>'SO 0 - Vedlejší a ostatní...'!J36</f>
        <v>0</v>
      </c>
      <c r="AX56" s="77">
        <f>'SO 0 - Vedlejší a ostatní...'!J37</f>
        <v>0</v>
      </c>
      <c r="AY56" s="77">
        <f>'SO 0 - Vedlejší a ostatní...'!J38</f>
        <v>0</v>
      </c>
      <c r="AZ56" s="77">
        <f>'SO 0 - Vedlejší a ostatní...'!F35</f>
        <v>0</v>
      </c>
      <c r="BA56" s="77">
        <f>'SO 0 - Vedlejší a ostatní...'!F36</f>
        <v>0</v>
      </c>
      <c r="BB56" s="77">
        <f>'SO 0 - Vedlejší a ostatní...'!F37</f>
        <v>0</v>
      </c>
      <c r="BC56" s="77">
        <f>'SO 0 - Vedlejší a ostatní...'!F38</f>
        <v>0</v>
      </c>
      <c r="BD56" s="79">
        <f>'SO 0 - Vedlejší a ostatní...'!F39</f>
        <v>0</v>
      </c>
      <c r="BT56" s="21" t="s">
        <v>79</v>
      </c>
      <c r="BV56" s="21" t="s">
        <v>72</v>
      </c>
      <c r="BW56" s="21" t="s">
        <v>84</v>
      </c>
      <c r="BX56" s="21" t="s">
        <v>78</v>
      </c>
      <c r="CL56" s="21" t="s">
        <v>3</v>
      </c>
    </row>
    <row r="57" spans="1:90" s="3" customFormat="1" ht="16.5" customHeight="1">
      <c r="A57" s="74" t="s">
        <v>80</v>
      </c>
      <c r="B57" s="39"/>
      <c r="C57" s="9"/>
      <c r="D57" s="9"/>
      <c r="E57" s="181" t="s">
        <v>85</v>
      </c>
      <c r="F57" s="181"/>
      <c r="G57" s="181"/>
      <c r="H57" s="181"/>
      <c r="I57" s="181"/>
      <c r="J57" s="9"/>
      <c r="K57" s="181" t="s">
        <v>86</v>
      </c>
      <c r="L57" s="181"/>
      <c r="M57" s="181"/>
      <c r="N57" s="181"/>
      <c r="O57" s="181"/>
      <c r="P57" s="181"/>
      <c r="Q57" s="181"/>
      <c r="R57" s="181"/>
      <c r="S57" s="181"/>
      <c r="T57" s="181"/>
      <c r="U57" s="181"/>
      <c r="V57" s="181"/>
      <c r="W57" s="181"/>
      <c r="X57" s="181"/>
      <c r="Y57" s="181"/>
      <c r="Z57" s="181"/>
      <c r="AA57" s="181"/>
      <c r="AB57" s="181"/>
      <c r="AC57" s="181"/>
      <c r="AD57" s="181"/>
      <c r="AE57" s="181"/>
      <c r="AF57" s="181"/>
      <c r="AG57" s="152">
        <f>'SO 1 - Komunikace'!J32</f>
        <v>0</v>
      </c>
      <c r="AH57" s="153"/>
      <c r="AI57" s="153"/>
      <c r="AJ57" s="153"/>
      <c r="AK57" s="153"/>
      <c r="AL57" s="153"/>
      <c r="AM57" s="153"/>
      <c r="AN57" s="152">
        <f t="shared" si="0"/>
        <v>0</v>
      </c>
      <c r="AO57" s="153"/>
      <c r="AP57" s="153"/>
      <c r="AQ57" s="75" t="s">
        <v>83</v>
      </c>
      <c r="AR57" s="39"/>
      <c r="AS57" s="76">
        <v>0</v>
      </c>
      <c r="AT57" s="77">
        <f t="shared" si="1"/>
        <v>0</v>
      </c>
      <c r="AU57" s="78" t="e">
        <f>'SO 1 - Komunikace'!P89</f>
        <v>#REF!</v>
      </c>
      <c r="AV57" s="77">
        <f>'SO 1 - Komunikace'!J35</f>
        <v>0</v>
      </c>
      <c r="AW57" s="77">
        <f>'SO 1 - Komunikace'!J36</f>
        <v>0</v>
      </c>
      <c r="AX57" s="77">
        <f>'SO 1 - Komunikace'!J37</f>
        <v>0</v>
      </c>
      <c r="AY57" s="77">
        <f>'SO 1 - Komunikace'!J38</f>
        <v>0</v>
      </c>
      <c r="AZ57" s="77">
        <f>'SO 1 - Komunikace'!F35</f>
        <v>0</v>
      </c>
      <c r="BA57" s="77">
        <f>'SO 1 - Komunikace'!F36</f>
        <v>0</v>
      </c>
      <c r="BB57" s="77">
        <f>'SO 1 - Komunikace'!F37</f>
        <v>0</v>
      </c>
      <c r="BC57" s="77">
        <f>'SO 1 - Komunikace'!F38</f>
        <v>0</v>
      </c>
      <c r="BD57" s="79">
        <f>'SO 1 - Komunikace'!F39</f>
        <v>0</v>
      </c>
      <c r="BT57" s="21" t="s">
        <v>79</v>
      </c>
      <c r="BV57" s="21" t="s">
        <v>72</v>
      </c>
      <c r="BW57" s="21" t="s">
        <v>87</v>
      </c>
      <c r="BX57" s="21" t="s">
        <v>78</v>
      </c>
      <c r="CL57" s="21" t="s">
        <v>3</v>
      </c>
    </row>
    <row r="58" spans="2:91" s="6" customFormat="1" ht="16.5" customHeight="1">
      <c r="B58" s="65"/>
      <c r="C58" s="66"/>
      <c r="D58" s="183" t="s">
        <v>88</v>
      </c>
      <c r="E58" s="183"/>
      <c r="F58" s="183"/>
      <c r="G58" s="183"/>
      <c r="H58" s="183"/>
      <c r="I58" s="67"/>
      <c r="J58" s="183" t="s">
        <v>89</v>
      </c>
      <c r="K58" s="183"/>
      <c r="L58" s="183"/>
      <c r="M58" s="183"/>
      <c r="N58" s="183"/>
      <c r="O58" s="183"/>
      <c r="P58" s="183"/>
      <c r="Q58" s="183"/>
      <c r="R58" s="183"/>
      <c r="S58" s="183"/>
      <c r="T58" s="183"/>
      <c r="U58" s="183"/>
      <c r="V58" s="183"/>
      <c r="W58" s="183"/>
      <c r="X58" s="183"/>
      <c r="Y58" s="183"/>
      <c r="Z58" s="183"/>
      <c r="AA58" s="183"/>
      <c r="AB58" s="183"/>
      <c r="AC58" s="183"/>
      <c r="AD58" s="183"/>
      <c r="AE58" s="183"/>
      <c r="AF58" s="183"/>
      <c r="AG58" s="165">
        <f>ROUND(SUM(AG59:AG59),2)</f>
        <v>0</v>
      </c>
      <c r="AH58" s="155"/>
      <c r="AI58" s="155"/>
      <c r="AJ58" s="155"/>
      <c r="AK58" s="155"/>
      <c r="AL58" s="155"/>
      <c r="AM58" s="155"/>
      <c r="AN58" s="154">
        <f t="shared" si="0"/>
        <v>0</v>
      </c>
      <c r="AO58" s="155"/>
      <c r="AP58" s="155"/>
      <c r="AQ58" s="68" t="s">
        <v>76</v>
      </c>
      <c r="AR58" s="65"/>
      <c r="AS58" s="69">
        <f>ROUND(SUM(AS59:AS59),2)</f>
        <v>0</v>
      </c>
      <c r="AT58" s="70">
        <f t="shared" si="1"/>
        <v>0</v>
      </c>
      <c r="AU58" s="71" t="e">
        <f>ROUND(SUM(AU59:AU59),5)</f>
        <v>#REF!</v>
      </c>
      <c r="AV58" s="70">
        <f>ROUND(AZ58*L29,2)</f>
        <v>0</v>
      </c>
      <c r="AW58" s="70">
        <f>ROUND(BA58*L30,2)</f>
        <v>0</v>
      </c>
      <c r="AX58" s="70">
        <f>ROUND(BB58*L29,2)</f>
        <v>0</v>
      </c>
      <c r="AY58" s="70">
        <f>ROUND(BC58*L30,2)</f>
        <v>0</v>
      </c>
      <c r="AZ58" s="70">
        <f>ROUND(SUM(AZ59:AZ59),2)</f>
        <v>0</v>
      </c>
      <c r="BA58" s="70">
        <f>ROUND(SUM(BA59:BA59),2)</f>
        <v>0</v>
      </c>
      <c r="BB58" s="70">
        <f>ROUND(SUM(BB59:BB59),2)</f>
        <v>0</v>
      </c>
      <c r="BC58" s="70">
        <f>ROUND(SUM(BC59:BC59),2)</f>
        <v>0</v>
      </c>
      <c r="BD58" s="72">
        <f>ROUND(SUM(BD59:BD59),2)</f>
        <v>0</v>
      </c>
      <c r="BS58" s="73" t="s">
        <v>69</v>
      </c>
      <c r="BT58" s="73" t="s">
        <v>77</v>
      </c>
      <c r="BU58" s="73" t="s">
        <v>71</v>
      </c>
      <c r="BV58" s="73" t="s">
        <v>72</v>
      </c>
      <c r="BW58" s="73" t="s">
        <v>90</v>
      </c>
      <c r="BX58" s="73" t="s">
        <v>5</v>
      </c>
      <c r="CL58" s="73" t="s">
        <v>3</v>
      </c>
      <c r="CM58" s="73" t="s">
        <v>79</v>
      </c>
    </row>
    <row r="59" spans="1:90" s="3" customFormat="1" ht="16.5" customHeight="1">
      <c r="A59" s="74" t="s">
        <v>80</v>
      </c>
      <c r="B59" s="39"/>
      <c r="C59" s="9"/>
      <c r="D59" s="9"/>
      <c r="E59" s="181" t="s">
        <v>81</v>
      </c>
      <c r="F59" s="181"/>
      <c r="G59" s="181"/>
      <c r="H59" s="181"/>
      <c r="I59" s="181"/>
      <c r="J59" s="9"/>
      <c r="K59" s="181" t="s">
        <v>82</v>
      </c>
      <c r="L59" s="181"/>
      <c r="M59" s="181"/>
      <c r="N59" s="181"/>
      <c r="O59" s="181"/>
      <c r="P59" s="181"/>
      <c r="Q59" s="181"/>
      <c r="R59" s="181"/>
      <c r="S59" s="181"/>
      <c r="T59" s="181"/>
      <c r="U59" s="181"/>
      <c r="V59" s="181"/>
      <c r="W59" s="181"/>
      <c r="X59" s="181"/>
      <c r="Y59" s="181"/>
      <c r="Z59" s="181"/>
      <c r="AA59" s="181"/>
      <c r="AB59" s="181"/>
      <c r="AC59" s="181"/>
      <c r="AD59" s="181"/>
      <c r="AE59" s="181"/>
      <c r="AF59" s="181"/>
      <c r="AG59" s="152">
        <f>'SO 0 - Vedlejší a ostatní..._01'!J32</f>
        <v>0</v>
      </c>
      <c r="AH59" s="153"/>
      <c r="AI59" s="153"/>
      <c r="AJ59" s="153"/>
      <c r="AK59" s="153"/>
      <c r="AL59" s="153"/>
      <c r="AM59" s="153"/>
      <c r="AN59" s="152">
        <f t="shared" si="0"/>
        <v>0</v>
      </c>
      <c r="AO59" s="153"/>
      <c r="AP59" s="153"/>
      <c r="AQ59" s="75" t="s">
        <v>83</v>
      </c>
      <c r="AR59" s="39"/>
      <c r="AS59" s="76">
        <v>0</v>
      </c>
      <c r="AT59" s="77">
        <f t="shared" si="1"/>
        <v>0</v>
      </c>
      <c r="AU59" s="78" t="e">
        <f>'SO 0 - Vedlejší a ostatní..._01'!P88</f>
        <v>#REF!</v>
      </c>
      <c r="AV59" s="77">
        <f>'SO 0 - Vedlejší a ostatní..._01'!J35</f>
        <v>0</v>
      </c>
      <c r="AW59" s="77">
        <f>'SO 0 - Vedlejší a ostatní..._01'!J36</f>
        <v>0</v>
      </c>
      <c r="AX59" s="77">
        <f>'SO 0 - Vedlejší a ostatní..._01'!J37</f>
        <v>0</v>
      </c>
      <c r="AY59" s="77">
        <f>'SO 0 - Vedlejší a ostatní..._01'!J38</f>
        <v>0</v>
      </c>
      <c r="AZ59" s="77">
        <f>'SO 0 - Vedlejší a ostatní..._01'!F35</f>
        <v>0</v>
      </c>
      <c r="BA59" s="77">
        <f>'SO 0 - Vedlejší a ostatní..._01'!F36</f>
        <v>0</v>
      </c>
      <c r="BB59" s="77">
        <f>'SO 0 - Vedlejší a ostatní..._01'!F37</f>
        <v>0</v>
      </c>
      <c r="BC59" s="77">
        <f>'SO 0 - Vedlejší a ostatní..._01'!F38</f>
        <v>0</v>
      </c>
      <c r="BD59" s="79">
        <f>'SO 0 - Vedlejší a ostatní..._01'!F39</f>
        <v>0</v>
      </c>
      <c r="BT59" s="21" t="s">
        <v>79</v>
      </c>
      <c r="BV59" s="21" t="s">
        <v>72</v>
      </c>
      <c r="BW59" s="21" t="s">
        <v>91</v>
      </c>
      <c r="BX59" s="21" t="s">
        <v>90</v>
      </c>
      <c r="CL59" s="21" t="s">
        <v>3</v>
      </c>
    </row>
    <row r="60" spans="2:91" s="6" customFormat="1" ht="16.5" customHeight="1">
      <c r="B60" s="65"/>
      <c r="C60" s="66"/>
      <c r="D60" s="183" t="s">
        <v>92</v>
      </c>
      <c r="E60" s="183"/>
      <c r="F60" s="183"/>
      <c r="G60" s="183"/>
      <c r="H60" s="183"/>
      <c r="I60" s="67"/>
      <c r="J60" s="183" t="s">
        <v>93</v>
      </c>
      <c r="K60" s="183"/>
      <c r="L60" s="183"/>
      <c r="M60" s="183"/>
      <c r="N60" s="183"/>
      <c r="O60" s="183"/>
      <c r="P60" s="183"/>
      <c r="Q60" s="183"/>
      <c r="R60" s="183"/>
      <c r="S60" s="183"/>
      <c r="T60" s="183"/>
      <c r="U60" s="183"/>
      <c r="V60" s="183"/>
      <c r="W60" s="183"/>
      <c r="X60" s="183"/>
      <c r="Y60" s="183"/>
      <c r="Z60" s="183"/>
      <c r="AA60" s="183"/>
      <c r="AB60" s="183"/>
      <c r="AC60" s="183"/>
      <c r="AD60" s="183"/>
      <c r="AE60" s="183"/>
      <c r="AF60" s="183"/>
      <c r="AG60" s="165">
        <f>ROUND(SUM(AG61:AG61),2)</f>
        <v>0</v>
      </c>
      <c r="AH60" s="155"/>
      <c r="AI60" s="155"/>
      <c r="AJ60" s="155"/>
      <c r="AK60" s="155"/>
      <c r="AL60" s="155"/>
      <c r="AM60" s="155"/>
      <c r="AN60" s="154">
        <f t="shared" si="0"/>
        <v>0</v>
      </c>
      <c r="AO60" s="155"/>
      <c r="AP60" s="155"/>
      <c r="AQ60" s="68" t="s">
        <v>76</v>
      </c>
      <c r="AR60" s="65"/>
      <c r="AS60" s="69">
        <f>ROUND(SUM(AS61:AS61),2)</f>
        <v>0</v>
      </c>
      <c r="AT60" s="70">
        <f t="shared" si="1"/>
        <v>0</v>
      </c>
      <c r="AU60" s="71">
        <f>ROUND(SUM(AU61:AU61),5)</f>
        <v>11.22</v>
      </c>
      <c r="AV60" s="70">
        <f>ROUND(AZ60*L29,2)</f>
        <v>0</v>
      </c>
      <c r="AW60" s="70">
        <f>ROUND(BA60*L30,2)</f>
        <v>0</v>
      </c>
      <c r="AX60" s="70">
        <f>ROUND(BB60*L29,2)</f>
        <v>0</v>
      </c>
      <c r="AY60" s="70">
        <f>ROUND(BC60*L30,2)</f>
        <v>0</v>
      </c>
      <c r="AZ60" s="70">
        <f>ROUND(SUM(AZ61:AZ61),2)</f>
        <v>0</v>
      </c>
      <c r="BA60" s="70">
        <f>ROUND(SUM(BA61:BA61),2)</f>
        <v>0</v>
      </c>
      <c r="BB60" s="70">
        <f>ROUND(SUM(BB61:BB61),2)</f>
        <v>0</v>
      </c>
      <c r="BC60" s="70">
        <f>ROUND(SUM(BC61:BC61),2)</f>
        <v>0</v>
      </c>
      <c r="BD60" s="72">
        <f>ROUND(SUM(BD61:BD61),2)</f>
        <v>0</v>
      </c>
      <c r="BS60" s="73" t="s">
        <v>69</v>
      </c>
      <c r="BT60" s="73" t="s">
        <v>77</v>
      </c>
      <c r="BU60" s="73" t="s">
        <v>71</v>
      </c>
      <c r="BV60" s="73" t="s">
        <v>72</v>
      </c>
      <c r="BW60" s="73" t="s">
        <v>94</v>
      </c>
      <c r="BX60" s="73" t="s">
        <v>5</v>
      </c>
      <c r="CL60" s="73" t="s">
        <v>3</v>
      </c>
      <c r="CM60" s="73" t="s">
        <v>79</v>
      </c>
    </row>
    <row r="61" spans="1:90" s="3" customFormat="1" ht="16.5" customHeight="1">
      <c r="A61" s="74" t="s">
        <v>80</v>
      </c>
      <c r="B61" s="39"/>
      <c r="C61" s="9"/>
      <c r="D61" s="9"/>
      <c r="E61" s="181" t="s">
        <v>85</v>
      </c>
      <c r="F61" s="181"/>
      <c r="G61" s="181"/>
      <c r="H61" s="181"/>
      <c r="I61" s="181"/>
      <c r="J61" s="9"/>
      <c r="K61" s="181" t="s">
        <v>86</v>
      </c>
      <c r="L61" s="181"/>
      <c r="M61" s="181"/>
      <c r="N61" s="181"/>
      <c r="O61" s="181"/>
      <c r="P61" s="181"/>
      <c r="Q61" s="181"/>
      <c r="R61" s="181"/>
      <c r="S61" s="181"/>
      <c r="T61" s="181"/>
      <c r="U61" s="181"/>
      <c r="V61" s="181"/>
      <c r="W61" s="181"/>
      <c r="X61" s="181"/>
      <c r="Y61" s="181"/>
      <c r="Z61" s="181"/>
      <c r="AA61" s="181"/>
      <c r="AB61" s="181"/>
      <c r="AC61" s="181"/>
      <c r="AD61" s="181"/>
      <c r="AE61" s="181"/>
      <c r="AF61" s="181"/>
      <c r="AG61" s="152">
        <f>'SO 1 - Komunikace_01'!J32</f>
        <v>0</v>
      </c>
      <c r="AH61" s="153"/>
      <c r="AI61" s="153"/>
      <c r="AJ61" s="153"/>
      <c r="AK61" s="153"/>
      <c r="AL61" s="153"/>
      <c r="AM61" s="153"/>
      <c r="AN61" s="152">
        <f t="shared" si="0"/>
        <v>0</v>
      </c>
      <c r="AO61" s="153"/>
      <c r="AP61" s="153"/>
      <c r="AQ61" s="75" t="s">
        <v>83</v>
      </c>
      <c r="AR61" s="39"/>
      <c r="AS61" s="76">
        <v>0</v>
      </c>
      <c r="AT61" s="77">
        <f t="shared" si="1"/>
        <v>0</v>
      </c>
      <c r="AU61" s="78">
        <f>'SO 1 - Komunikace_01'!P87</f>
        <v>11.219999999999999</v>
      </c>
      <c r="AV61" s="77">
        <f>'SO 1 - Komunikace_01'!J35</f>
        <v>0</v>
      </c>
      <c r="AW61" s="77">
        <f>'SO 1 - Komunikace_01'!J36</f>
        <v>0</v>
      </c>
      <c r="AX61" s="77">
        <f>'SO 1 - Komunikace_01'!J37</f>
        <v>0</v>
      </c>
      <c r="AY61" s="77">
        <f>'SO 1 - Komunikace_01'!J38</f>
        <v>0</v>
      </c>
      <c r="AZ61" s="77">
        <f>'SO 1 - Komunikace_01'!F35</f>
        <v>0</v>
      </c>
      <c r="BA61" s="77">
        <f>'SO 1 - Komunikace_01'!F36</f>
        <v>0</v>
      </c>
      <c r="BB61" s="77">
        <f>'SO 1 - Komunikace_01'!F37</f>
        <v>0</v>
      </c>
      <c r="BC61" s="77">
        <f>'SO 1 - Komunikace_01'!F38</f>
        <v>0</v>
      </c>
      <c r="BD61" s="79">
        <f>'SO 1 - Komunikace_01'!F39</f>
        <v>0</v>
      </c>
      <c r="BT61" s="21" t="s">
        <v>79</v>
      </c>
      <c r="BV61" s="21" t="s">
        <v>72</v>
      </c>
      <c r="BW61" s="21" t="s">
        <v>95</v>
      </c>
      <c r="BX61" s="21" t="s">
        <v>94</v>
      </c>
      <c r="CL61" s="21" t="s">
        <v>3</v>
      </c>
    </row>
    <row r="62" spans="2:44" s="1" customFormat="1" ht="30" customHeight="1">
      <c r="B62" s="26"/>
      <c r="AR62" s="26"/>
    </row>
    <row r="63" spans="2:44" s="1" customFormat="1" ht="6.9" customHeight="1">
      <c r="B63" s="35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26"/>
    </row>
  </sheetData>
  <mergeCells count="64">
    <mergeCell ref="C52:G52"/>
    <mergeCell ref="D58:H58"/>
    <mergeCell ref="D60:H60"/>
    <mergeCell ref="D55:H55"/>
    <mergeCell ref="E57:I57"/>
    <mergeCell ref="E56:I56"/>
    <mergeCell ref="I52:AF52"/>
    <mergeCell ref="J58:AF58"/>
    <mergeCell ref="J55:AF55"/>
    <mergeCell ref="J60:AF60"/>
    <mergeCell ref="K59:AF59"/>
    <mergeCell ref="K57:AF57"/>
    <mergeCell ref="K56:AF56"/>
    <mergeCell ref="E61:I61"/>
    <mergeCell ref="K61:AF61"/>
    <mergeCell ref="AN60:AP60"/>
    <mergeCell ref="AN58:AP58"/>
    <mergeCell ref="AN59:AP59"/>
    <mergeCell ref="E59:I59"/>
    <mergeCell ref="W29:AE29"/>
    <mergeCell ref="AK29:AO29"/>
    <mergeCell ref="L29:P29"/>
    <mergeCell ref="AK30:AO30"/>
    <mergeCell ref="W30:AE30"/>
    <mergeCell ref="L30:P30"/>
    <mergeCell ref="K5:AO5"/>
    <mergeCell ref="K6:AO6"/>
    <mergeCell ref="E23:AN23"/>
    <mergeCell ref="AK26:AO26"/>
    <mergeCell ref="AK28:AO28"/>
    <mergeCell ref="L28:P28"/>
    <mergeCell ref="W28:AE28"/>
    <mergeCell ref="W31:AE31"/>
    <mergeCell ref="L32:P32"/>
    <mergeCell ref="W32:AE32"/>
    <mergeCell ref="AK32:AO32"/>
    <mergeCell ref="L33:P33"/>
    <mergeCell ref="W33:AE33"/>
    <mergeCell ref="AK33:AO33"/>
    <mergeCell ref="L31:P31"/>
    <mergeCell ref="AK31:AO31"/>
    <mergeCell ref="AK35:AO35"/>
    <mergeCell ref="X35:AB35"/>
    <mergeCell ref="AR2:BE2"/>
    <mergeCell ref="AG60:AM60"/>
    <mergeCell ref="AG59:AM59"/>
    <mergeCell ref="AG52:AM52"/>
    <mergeCell ref="AG58:AM58"/>
    <mergeCell ref="AG57:AM57"/>
    <mergeCell ref="AG55:AM55"/>
    <mergeCell ref="AG56:AM56"/>
    <mergeCell ref="AM47:AN47"/>
    <mergeCell ref="AM49:AP49"/>
    <mergeCell ref="AM50:AP50"/>
    <mergeCell ref="L45:AO45"/>
    <mergeCell ref="AN56:AP56"/>
    <mergeCell ref="AN57:AP57"/>
    <mergeCell ref="AN54:AP54"/>
    <mergeCell ref="AS49:AT51"/>
    <mergeCell ref="AN61:AP61"/>
    <mergeCell ref="AG61:AM61"/>
    <mergeCell ref="AN55:AP55"/>
    <mergeCell ref="AN52:AP52"/>
    <mergeCell ref="AG54:AM54"/>
  </mergeCells>
  <hyperlinks>
    <hyperlink ref="A56" location="'SO 0 - Vedlejší a ostatní...'!C2" display="/"/>
    <hyperlink ref="A57" location="'SO 1 - Komunikace'!C2" display="/"/>
    <hyperlink ref="A59" location="'SO 0 - Vedlejší a ostatní..._01'!C2" display="/"/>
    <hyperlink ref="A61" location="'SO 1 - Komunikace_01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93"/>
  <sheetViews>
    <sheetView showGridLines="0" workbookViewId="0" topLeftCell="A76">
      <selection activeCell="I92" sqref="I92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" customHeight="1">
      <c r="L2" s="163" t="s">
        <v>6</v>
      </c>
      <c r="M2" s="164"/>
      <c r="N2" s="164"/>
      <c r="O2" s="164"/>
      <c r="P2" s="164"/>
      <c r="Q2" s="164"/>
      <c r="R2" s="164"/>
      <c r="S2" s="164"/>
      <c r="T2" s="164"/>
      <c r="U2" s="164"/>
      <c r="V2" s="164"/>
      <c r="AT2" s="14" t="s">
        <v>84</v>
      </c>
    </row>
    <row r="3" spans="2:46" ht="6.9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79</v>
      </c>
    </row>
    <row r="4" spans="2:46" ht="24.9" customHeight="1">
      <c r="B4" s="17"/>
      <c r="D4" s="18" t="s">
        <v>96</v>
      </c>
      <c r="L4" s="17"/>
      <c r="M4" s="80" t="s">
        <v>11</v>
      </c>
      <c r="AT4" s="14" t="s">
        <v>4</v>
      </c>
    </row>
    <row r="5" spans="2:12" ht="6.9" customHeight="1">
      <c r="B5" s="17"/>
      <c r="L5" s="17"/>
    </row>
    <row r="6" spans="2:12" ht="12" customHeight="1">
      <c r="B6" s="17"/>
      <c r="D6" s="23" t="s">
        <v>15</v>
      </c>
      <c r="L6" s="17"/>
    </row>
    <row r="7" spans="2:12" ht="16.5" customHeight="1">
      <c r="B7" s="17"/>
      <c r="E7" s="184" t="str">
        <f>'Rekapitulace zakázky'!K6</f>
        <v>Výstavba přestupního terminálu, Šluknov</v>
      </c>
      <c r="F7" s="186"/>
      <c r="G7" s="186"/>
      <c r="H7" s="186"/>
      <c r="L7" s="17"/>
    </row>
    <row r="8" spans="2:12" ht="12" customHeight="1">
      <c r="B8" s="17"/>
      <c r="D8" s="23" t="s">
        <v>97</v>
      </c>
      <c r="L8" s="17"/>
    </row>
    <row r="9" spans="2:12" s="1" customFormat="1" ht="16.5" customHeight="1">
      <c r="B9" s="26"/>
      <c r="E9" s="184" t="s">
        <v>98</v>
      </c>
      <c r="F9" s="185"/>
      <c r="G9" s="185"/>
      <c r="H9" s="185"/>
      <c r="L9" s="26"/>
    </row>
    <row r="10" spans="2:12" s="1" customFormat="1" ht="12" customHeight="1">
      <c r="B10" s="26"/>
      <c r="D10" s="23" t="s">
        <v>99</v>
      </c>
      <c r="L10" s="26"/>
    </row>
    <row r="11" spans="2:12" s="1" customFormat="1" ht="16.5" customHeight="1">
      <c r="B11" s="26"/>
      <c r="E11" s="170" t="s">
        <v>100</v>
      </c>
      <c r="F11" s="185"/>
      <c r="G11" s="185"/>
      <c r="H11" s="185"/>
      <c r="L11" s="26"/>
    </row>
    <row r="12" spans="2:12" s="1" customFormat="1" ht="12">
      <c r="B12" s="26"/>
      <c r="L12" s="26"/>
    </row>
    <row r="13" spans="2:12" s="1" customFormat="1" ht="12" customHeight="1">
      <c r="B13" s="26"/>
      <c r="D13" s="23" t="s">
        <v>17</v>
      </c>
      <c r="F13" s="21" t="s">
        <v>3</v>
      </c>
      <c r="I13" s="23" t="s">
        <v>18</v>
      </c>
      <c r="J13" s="21" t="s">
        <v>3</v>
      </c>
      <c r="L13" s="26"/>
    </row>
    <row r="14" spans="2:12" s="1" customFormat="1" ht="12" customHeight="1">
      <c r="B14" s="26"/>
      <c r="D14" s="23" t="s">
        <v>19</v>
      </c>
      <c r="F14" s="21" t="s">
        <v>20</v>
      </c>
      <c r="I14" s="23" t="s">
        <v>21</v>
      </c>
      <c r="J14" s="43" t="str">
        <f>'Rekapitulace zakázky'!AN8</f>
        <v>15. 6. 2023</v>
      </c>
      <c r="L14" s="26"/>
    </row>
    <row r="15" spans="2:12" s="1" customFormat="1" ht="10.8" customHeight="1">
      <c r="B15" s="26"/>
      <c r="L15" s="26"/>
    </row>
    <row r="16" spans="2:12" s="1" customFormat="1" ht="12" customHeight="1">
      <c r="B16" s="26"/>
      <c r="D16" s="23" t="s">
        <v>23</v>
      </c>
      <c r="I16" s="23" t="s">
        <v>24</v>
      </c>
      <c r="J16" s="21" t="s">
        <v>3</v>
      </c>
      <c r="L16" s="26"/>
    </row>
    <row r="17" spans="2:12" s="1" customFormat="1" ht="18" customHeight="1">
      <c r="B17" s="26"/>
      <c r="E17" s="21" t="s">
        <v>25</v>
      </c>
      <c r="I17" s="23" t="s">
        <v>26</v>
      </c>
      <c r="J17" s="21" t="s">
        <v>3</v>
      </c>
      <c r="L17" s="26"/>
    </row>
    <row r="18" spans="2:12" s="1" customFormat="1" ht="6.9" customHeight="1">
      <c r="B18" s="26"/>
      <c r="L18" s="26"/>
    </row>
    <row r="19" spans="2:12" s="1" customFormat="1" ht="12" customHeight="1">
      <c r="B19" s="26"/>
      <c r="D19" s="23" t="s">
        <v>27</v>
      </c>
      <c r="I19" s="23" t="s">
        <v>24</v>
      </c>
      <c r="J19" s="21" t="s">
        <v>3</v>
      </c>
      <c r="L19" s="26"/>
    </row>
    <row r="20" spans="2:12" s="1" customFormat="1" ht="18" customHeight="1">
      <c r="B20" s="26"/>
      <c r="E20" s="21" t="s">
        <v>28</v>
      </c>
      <c r="I20" s="23" t="s">
        <v>26</v>
      </c>
      <c r="J20" s="21" t="s">
        <v>3</v>
      </c>
      <c r="L20" s="26"/>
    </row>
    <row r="21" spans="2:12" s="1" customFormat="1" ht="6.9" customHeight="1">
      <c r="B21" s="26"/>
      <c r="L21" s="26"/>
    </row>
    <row r="22" spans="2:12" s="1" customFormat="1" ht="12" customHeight="1">
      <c r="B22" s="26"/>
      <c r="D22" s="23" t="s">
        <v>29</v>
      </c>
      <c r="I22" s="23" t="s">
        <v>24</v>
      </c>
      <c r="J22" s="21" t="s">
        <v>3</v>
      </c>
      <c r="L22" s="26"/>
    </row>
    <row r="23" spans="2:12" s="1" customFormat="1" ht="18" customHeight="1">
      <c r="B23" s="26"/>
      <c r="E23" s="21" t="s">
        <v>30</v>
      </c>
      <c r="I23" s="23" t="s">
        <v>26</v>
      </c>
      <c r="J23" s="21" t="s">
        <v>3</v>
      </c>
      <c r="L23" s="26"/>
    </row>
    <row r="24" spans="2:12" s="1" customFormat="1" ht="6.9" customHeight="1">
      <c r="B24" s="26"/>
      <c r="L24" s="26"/>
    </row>
    <row r="25" spans="2:12" s="1" customFormat="1" ht="12" customHeight="1">
      <c r="B25" s="26"/>
      <c r="D25" s="23" t="s">
        <v>32</v>
      </c>
      <c r="I25" s="23" t="s">
        <v>24</v>
      </c>
      <c r="J25" s="21" t="s">
        <v>3</v>
      </c>
      <c r="L25" s="26"/>
    </row>
    <row r="26" spans="2:12" s="1" customFormat="1" ht="18" customHeight="1">
      <c r="B26" s="26"/>
      <c r="E26" s="21" t="s">
        <v>33</v>
      </c>
      <c r="I26" s="23" t="s">
        <v>26</v>
      </c>
      <c r="J26" s="21" t="s">
        <v>3</v>
      </c>
      <c r="L26" s="26"/>
    </row>
    <row r="27" spans="2:12" s="1" customFormat="1" ht="6.9" customHeight="1">
      <c r="B27" s="26"/>
      <c r="L27" s="26"/>
    </row>
    <row r="28" spans="2:12" s="1" customFormat="1" ht="12" customHeight="1">
      <c r="B28" s="26"/>
      <c r="D28" s="23" t="s">
        <v>34</v>
      </c>
      <c r="L28" s="26"/>
    </row>
    <row r="29" spans="2:12" s="7" customFormat="1" ht="16.5" customHeight="1">
      <c r="B29" s="81"/>
      <c r="E29" s="177" t="s">
        <v>3</v>
      </c>
      <c r="F29" s="177"/>
      <c r="G29" s="177"/>
      <c r="H29" s="177"/>
      <c r="L29" s="81"/>
    </row>
    <row r="30" spans="2:12" s="1" customFormat="1" ht="6.9" customHeight="1">
      <c r="B30" s="26"/>
      <c r="L30" s="26"/>
    </row>
    <row r="31" spans="2:12" s="1" customFormat="1" ht="6.9" customHeight="1">
      <c r="B31" s="26"/>
      <c r="D31" s="44"/>
      <c r="E31" s="44"/>
      <c r="F31" s="44"/>
      <c r="G31" s="44"/>
      <c r="H31" s="44"/>
      <c r="I31" s="44"/>
      <c r="J31" s="44"/>
      <c r="K31" s="44"/>
      <c r="L31" s="26"/>
    </row>
    <row r="32" spans="2:12" s="1" customFormat="1" ht="25.35" customHeight="1">
      <c r="B32" s="26"/>
      <c r="D32" s="82" t="s">
        <v>36</v>
      </c>
      <c r="J32" s="57">
        <f>ROUND(J88,2)</f>
        <v>0</v>
      </c>
      <c r="L32" s="26"/>
    </row>
    <row r="33" spans="2:12" s="1" customFormat="1" ht="6.9" customHeight="1">
      <c r="B33" s="26"/>
      <c r="D33" s="44"/>
      <c r="E33" s="44"/>
      <c r="F33" s="44"/>
      <c r="G33" s="44"/>
      <c r="H33" s="44"/>
      <c r="I33" s="44"/>
      <c r="J33" s="44"/>
      <c r="K33" s="44"/>
      <c r="L33" s="26"/>
    </row>
    <row r="34" spans="2:12" s="1" customFormat="1" ht="14.4" customHeight="1">
      <c r="B34" s="26"/>
      <c r="F34" s="29" t="s">
        <v>38</v>
      </c>
      <c r="I34" s="29" t="s">
        <v>37</v>
      </c>
      <c r="J34" s="29" t="s">
        <v>39</v>
      </c>
      <c r="L34" s="26"/>
    </row>
    <row r="35" spans="2:12" s="1" customFormat="1" ht="14.4" customHeight="1">
      <c r="B35" s="26"/>
      <c r="D35" s="46" t="s">
        <v>40</v>
      </c>
      <c r="E35" s="23" t="s">
        <v>41</v>
      </c>
      <c r="F35" s="77">
        <f>ROUND((SUM(BE88:BE92)),2)</f>
        <v>0</v>
      </c>
      <c r="I35" s="83">
        <v>0.21</v>
      </c>
      <c r="J35" s="77">
        <f>ROUND(((SUM(BE88:BE92))*I35),2)</f>
        <v>0</v>
      </c>
      <c r="L35" s="26"/>
    </row>
    <row r="36" spans="2:12" s="1" customFormat="1" ht="14.4" customHeight="1">
      <c r="B36" s="26"/>
      <c r="E36" s="23" t="s">
        <v>42</v>
      </c>
      <c r="F36" s="77">
        <f>ROUND((SUM(BF88:BF92)),2)</f>
        <v>0</v>
      </c>
      <c r="I36" s="83">
        <v>0.15</v>
      </c>
      <c r="J36" s="77">
        <f>ROUND(((SUM(BF88:BF92))*I36),2)</f>
        <v>0</v>
      </c>
      <c r="L36" s="26"/>
    </row>
    <row r="37" spans="2:12" s="1" customFormat="1" ht="14.4" customHeight="1" hidden="1">
      <c r="B37" s="26"/>
      <c r="E37" s="23" t="s">
        <v>43</v>
      </c>
      <c r="F37" s="77">
        <f>ROUND((SUM(BG88:BG92)),2)</f>
        <v>0</v>
      </c>
      <c r="I37" s="83">
        <v>0.21</v>
      </c>
      <c r="J37" s="77">
        <f>0</f>
        <v>0</v>
      </c>
      <c r="L37" s="26"/>
    </row>
    <row r="38" spans="2:12" s="1" customFormat="1" ht="14.4" customHeight="1" hidden="1">
      <c r="B38" s="26"/>
      <c r="E38" s="23" t="s">
        <v>44</v>
      </c>
      <c r="F38" s="77">
        <f>ROUND((SUM(BH88:BH92)),2)</f>
        <v>0</v>
      </c>
      <c r="I38" s="83">
        <v>0.15</v>
      </c>
      <c r="J38" s="77">
        <f>0</f>
        <v>0</v>
      </c>
      <c r="L38" s="26"/>
    </row>
    <row r="39" spans="2:12" s="1" customFormat="1" ht="14.4" customHeight="1" hidden="1">
      <c r="B39" s="26"/>
      <c r="E39" s="23" t="s">
        <v>45</v>
      </c>
      <c r="F39" s="77">
        <f>ROUND((SUM(BI88:BI92)),2)</f>
        <v>0</v>
      </c>
      <c r="I39" s="83">
        <v>0</v>
      </c>
      <c r="J39" s="77">
        <f>0</f>
        <v>0</v>
      </c>
      <c r="L39" s="26"/>
    </row>
    <row r="40" spans="2:12" s="1" customFormat="1" ht="6.9" customHeight="1">
      <c r="B40" s="26"/>
      <c r="L40" s="26"/>
    </row>
    <row r="41" spans="2:12" s="1" customFormat="1" ht="25.35" customHeight="1">
      <c r="B41" s="26"/>
      <c r="C41" s="84"/>
      <c r="D41" s="85" t="s">
        <v>46</v>
      </c>
      <c r="E41" s="48"/>
      <c r="F41" s="48"/>
      <c r="G41" s="86" t="s">
        <v>47</v>
      </c>
      <c r="H41" s="87" t="s">
        <v>48</v>
      </c>
      <c r="I41" s="48"/>
      <c r="J41" s="88">
        <f>SUM(J32:J39)</f>
        <v>0</v>
      </c>
      <c r="K41" s="89"/>
      <c r="L41" s="26"/>
    </row>
    <row r="42" spans="2:12" s="1" customFormat="1" ht="14.4" customHeight="1">
      <c r="B42" s="35"/>
      <c r="C42" s="36"/>
      <c r="D42" s="36"/>
      <c r="E42" s="36"/>
      <c r="F42" s="36"/>
      <c r="G42" s="36"/>
      <c r="H42" s="36"/>
      <c r="I42" s="36"/>
      <c r="J42" s="36"/>
      <c r="K42" s="36"/>
      <c r="L42" s="26"/>
    </row>
    <row r="46" spans="2:12" s="1" customFormat="1" ht="6.9" customHeight="1"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26"/>
    </row>
    <row r="47" spans="2:12" s="1" customFormat="1" ht="24.9" customHeight="1">
      <c r="B47" s="26"/>
      <c r="C47" s="18" t="s">
        <v>101</v>
      </c>
      <c r="L47" s="26"/>
    </row>
    <row r="48" spans="2:12" s="1" customFormat="1" ht="6.9" customHeight="1">
      <c r="B48" s="26"/>
      <c r="L48" s="26"/>
    </row>
    <row r="49" spans="2:12" s="1" customFormat="1" ht="12" customHeight="1">
      <c r="B49" s="26"/>
      <c r="C49" s="23" t="s">
        <v>15</v>
      </c>
      <c r="L49" s="26"/>
    </row>
    <row r="50" spans="2:12" s="1" customFormat="1" ht="16.5" customHeight="1">
      <c r="B50" s="26"/>
      <c r="E50" s="184" t="str">
        <f>E7</f>
        <v>Výstavba přestupního terminálu, Šluknov</v>
      </c>
      <c r="F50" s="186"/>
      <c r="G50" s="186"/>
      <c r="H50" s="186"/>
      <c r="L50" s="26"/>
    </row>
    <row r="51" spans="2:12" ht="12" customHeight="1">
      <c r="B51" s="17"/>
      <c r="C51" s="23" t="s">
        <v>97</v>
      </c>
      <c r="L51" s="17"/>
    </row>
    <row r="52" spans="2:12" s="1" customFormat="1" ht="16.5" customHeight="1">
      <c r="B52" s="26"/>
      <c r="E52" s="184" t="s">
        <v>98</v>
      </c>
      <c r="F52" s="185"/>
      <c r="G52" s="185"/>
      <c r="H52" s="185"/>
      <c r="L52" s="26"/>
    </row>
    <row r="53" spans="2:12" s="1" customFormat="1" ht="12" customHeight="1">
      <c r="B53" s="26"/>
      <c r="C53" s="23" t="s">
        <v>99</v>
      </c>
      <c r="L53" s="26"/>
    </row>
    <row r="54" spans="2:12" s="1" customFormat="1" ht="16.5" customHeight="1">
      <c r="B54" s="26"/>
      <c r="E54" s="170" t="str">
        <f>E11</f>
        <v>SO 0 - Vedlejší a ostatní náklady stavby</v>
      </c>
      <c r="F54" s="185"/>
      <c r="G54" s="185"/>
      <c r="H54" s="185"/>
      <c r="L54" s="26"/>
    </row>
    <row r="55" spans="2:12" s="1" customFormat="1" ht="6.9" customHeight="1">
      <c r="B55" s="26"/>
      <c r="L55" s="26"/>
    </row>
    <row r="56" spans="2:12" s="1" customFormat="1" ht="12" customHeight="1">
      <c r="B56" s="26"/>
      <c r="C56" s="23" t="s">
        <v>19</v>
      </c>
      <c r="F56" s="21" t="str">
        <f>F14</f>
        <v>k.ú. Šluknov</v>
      </c>
      <c r="I56" s="23" t="s">
        <v>21</v>
      </c>
      <c r="J56" s="43" t="str">
        <f>IF(J14="","",J14)</f>
        <v>15. 6. 2023</v>
      </c>
      <c r="L56" s="26"/>
    </row>
    <row r="57" spans="2:12" s="1" customFormat="1" ht="6.9" customHeight="1">
      <c r="B57" s="26"/>
      <c r="L57" s="26"/>
    </row>
    <row r="58" spans="2:12" s="1" customFormat="1" ht="15.15" customHeight="1">
      <c r="B58" s="26"/>
      <c r="C58" s="23" t="s">
        <v>23</v>
      </c>
      <c r="F58" s="21" t="str">
        <f>E17</f>
        <v>Město Šluknov</v>
      </c>
      <c r="I58" s="23" t="s">
        <v>29</v>
      </c>
      <c r="J58" s="24" t="str">
        <f>E23</f>
        <v>ProProjekt s.r.o.</v>
      </c>
      <c r="L58" s="26"/>
    </row>
    <row r="59" spans="2:12" s="1" customFormat="1" ht="15.15" customHeight="1">
      <c r="B59" s="26"/>
      <c r="C59" s="23" t="s">
        <v>27</v>
      </c>
      <c r="F59" s="21" t="str">
        <f>IF(E20="","",E20)</f>
        <v>Bude vybrán</v>
      </c>
      <c r="I59" s="23" t="s">
        <v>32</v>
      </c>
      <c r="J59" s="24" t="str">
        <f>E26</f>
        <v>Martin Rousek</v>
      </c>
      <c r="L59" s="26"/>
    </row>
    <row r="60" spans="2:12" s="1" customFormat="1" ht="10.35" customHeight="1">
      <c r="B60" s="26"/>
      <c r="L60" s="26"/>
    </row>
    <row r="61" spans="2:12" s="1" customFormat="1" ht="29.25" customHeight="1">
      <c r="B61" s="26"/>
      <c r="C61" s="90" t="s">
        <v>102</v>
      </c>
      <c r="D61" s="84"/>
      <c r="E61" s="84"/>
      <c r="F61" s="84"/>
      <c r="G61" s="84"/>
      <c r="H61" s="84"/>
      <c r="I61" s="84"/>
      <c r="J61" s="91" t="s">
        <v>103</v>
      </c>
      <c r="K61" s="84"/>
      <c r="L61" s="26"/>
    </row>
    <row r="62" spans="2:12" s="1" customFormat="1" ht="10.35" customHeight="1">
      <c r="B62" s="26"/>
      <c r="L62" s="26"/>
    </row>
    <row r="63" spans="2:47" s="1" customFormat="1" ht="22.8" customHeight="1">
      <c r="B63" s="26"/>
      <c r="C63" s="92" t="s">
        <v>68</v>
      </c>
      <c r="J63" s="57">
        <f>J88</f>
        <v>0</v>
      </c>
      <c r="L63" s="26"/>
      <c r="AU63" s="14" t="s">
        <v>104</v>
      </c>
    </row>
    <row r="64" spans="2:12" s="8" customFormat="1" ht="24.9" customHeight="1">
      <c r="B64" s="93"/>
      <c r="D64" s="94" t="s">
        <v>105</v>
      </c>
      <c r="E64" s="95"/>
      <c r="F64" s="95"/>
      <c r="G64" s="95"/>
      <c r="H64" s="95"/>
      <c r="I64" s="95"/>
      <c r="J64" s="96">
        <f>J89</f>
        <v>0</v>
      </c>
      <c r="L64" s="93"/>
    </row>
    <row r="65" spans="2:12" s="9" customFormat="1" ht="19.95" customHeight="1">
      <c r="B65" s="97"/>
      <c r="D65" s="98" t="s">
        <v>106</v>
      </c>
      <c r="E65" s="99"/>
      <c r="F65" s="99"/>
      <c r="G65" s="99"/>
      <c r="H65" s="99"/>
      <c r="I65" s="99"/>
      <c r="J65" s="100">
        <f>J90</f>
        <v>0</v>
      </c>
      <c r="L65" s="97"/>
    </row>
    <row r="66" spans="2:12" s="9" customFormat="1" ht="19.95" customHeight="1">
      <c r="B66" s="97"/>
      <c r="D66" s="98" t="s">
        <v>107</v>
      </c>
      <c r="E66" s="99"/>
      <c r="F66" s="99"/>
      <c r="G66" s="99"/>
      <c r="H66" s="99"/>
      <c r="I66" s="99"/>
      <c r="J66" s="100">
        <f>J91</f>
        <v>0</v>
      </c>
      <c r="L66" s="97"/>
    </row>
    <row r="67" spans="2:12" s="1" customFormat="1" ht="21.75" customHeight="1">
      <c r="B67" s="26"/>
      <c r="L67" s="26"/>
    </row>
    <row r="68" spans="2:12" s="1" customFormat="1" ht="6.9" customHeight="1">
      <c r="B68" s="35"/>
      <c r="C68" s="36"/>
      <c r="D68" s="36"/>
      <c r="E68" s="36"/>
      <c r="F68" s="36"/>
      <c r="G68" s="36"/>
      <c r="H68" s="36"/>
      <c r="I68" s="36"/>
      <c r="J68" s="36"/>
      <c r="K68" s="36"/>
      <c r="L68" s="26"/>
    </row>
    <row r="72" spans="2:12" s="1" customFormat="1" ht="6.9" customHeight="1">
      <c r="B72" s="37"/>
      <c r="C72" s="38"/>
      <c r="D72" s="38"/>
      <c r="E72" s="38"/>
      <c r="F72" s="38"/>
      <c r="G72" s="38"/>
      <c r="H72" s="38"/>
      <c r="I72" s="38"/>
      <c r="J72" s="38"/>
      <c r="K72" s="38"/>
      <c r="L72" s="26"/>
    </row>
    <row r="73" spans="2:12" s="1" customFormat="1" ht="24.9" customHeight="1">
      <c r="B73" s="26"/>
      <c r="C73" s="18" t="s">
        <v>108</v>
      </c>
      <c r="L73" s="26"/>
    </row>
    <row r="74" spans="2:12" s="1" customFormat="1" ht="6.9" customHeight="1">
      <c r="B74" s="26"/>
      <c r="L74" s="26"/>
    </row>
    <row r="75" spans="2:12" s="1" customFormat="1" ht="12" customHeight="1">
      <c r="B75" s="26"/>
      <c r="C75" s="23" t="s">
        <v>15</v>
      </c>
      <c r="L75" s="26"/>
    </row>
    <row r="76" spans="2:12" s="1" customFormat="1" ht="16.5" customHeight="1">
      <c r="B76" s="26"/>
      <c r="E76" s="184" t="str">
        <f>E7</f>
        <v>Výstavba přestupního terminálu, Šluknov</v>
      </c>
      <c r="F76" s="186"/>
      <c r="G76" s="186"/>
      <c r="H76" s="186"/>
      <c r="L76" s="26"/>
    </row>
    <row r="77" spans="2:12" ht="12" customHeight="1">
      <c r="B77" s="17"/>
      <c r="C77" s="23" t="s">
        <v>97</v>
      </c>
      <c r="L77" s="17"/>
    </row>
    <row r="78" spans="2:12" s="1" customFormat="1" ht="16.5" customHeight="1">
      <c r="B78" s="26"/>
      <c r="E78" s="184" t="s">
        <v>98</v>
      </c>
      <c r="F78" s="185"/>
      <c r="G78" s="185"/>
      <c r="H78" s="185"/>
      <c r="L78" s="26"/>
    </row>
    <row r="79" spans="2:12" s="1" customFormat="1" ht="12" customHeight="1">
      <c r="B79" s="26"/>
      <c r="C79" s="23" t="s">
        <v>99</v>
      </c>
      <c r="L79" s="26"/>
    </row>
    <row r="80" spans="2:12" s="1" customFormat="1" ht="16.5" customHeight="1">
      <c r="B80" s="26"/>
      <c r="E80" s="170" t="str">
        <f>E11</f>
        <v>SO 0 - Vedlejší a ostatní náklady stavby</v>
      </c>
      <c r="F80" s="185"/>
      <c r="G80" s="185"/>
      <c r="H80" s="185"/>
      <c r="L80" s="26"/>
    </row>
    <row r="81" spans="2:12" s="1" customFormat="1" ht="6.9" customHeight="1">
      <c r="B81" s="26"/>
      <c r="L81" s="26"/>
    </row>
    <row r="82" spans="2:12" s="1" customFormat="1" ht="12" customHeight="1">
      <c r="B82" s="26"/>
      <c r="C82" s="23" t="s">
        <v>19</v>
      </c>
      <c r="F82" s="21" t="str">
        <f>F14</f>
        <v>k.ú. Šluknov</v>
      </c>
      <c r="I82" s="23" t="s">
        <v>21</v>
      </c>
      <c r="J82" s="43" t="str">
        <f>IF(J14="","",J14)</f>
        <v>15. 6. 2023</v>
      </c>
      <c r="L82" s="26"/>
    </row>
    <row r="83" spans="2:12" s="1" customFormat="1" ht="6.9" customHeight="1">
      <c r="B83" s="26"/>
      <c r="L83" s="26"/>
    </row>
    <row r="84" spans="2:12" s="1" customFormat="1" ht="15.15" customHeight="1">
      <c r="B84" s="26"/>
      <c r="C84" s="23" t="s">
        <v>23</v>
      </c>
      <c r="F84" s="21" t="str">
        <f>E17</f>
        <v>Město Šluknov</v>
      </c>
      <c r="I84" s="23" t="s">
        <v>29</v>
      </c>
      <c r="J84" s="24" t="str">
        <f>E23</f>
        <v>ProProjekt s.r.o.</v>
      </c>
      <c r="L84" s="26"/>
    </row>
    <row r="85" spans="2:12" s="1" customFormat="1" ht="15.15" customHeight="1">
      <c r="B85" s="26"/>
      <c r="C85" s="23" t="s">
        <v>27</v>
      </c>
      <c r="F85" s="21" t="str">
        <f>IF(E20="","",E20)</f>
        <v>Bude vybrán</v>
      </c>
      <c r="I85" s="23" t="s">
        <v>32</v>
      </c>
      <c r="J85" s="24" t="str">
        <f>E26</f>
        <v>Martin Rousek</v>
      </c>
      <c r="L85" s="26"/>
    </row>
    <row r="86" spans="2:12" s="1" customFormat="1" ht="10.35" customHeight="1">
      <c r="B86" s="26"/>
      <c r="L86" s="26"/>
    </row>
    <row r="87" spans="2:20" s="10" customFormat="1" ht="29.25" customHeight="1">
      <c r="B87" s="101"/>
      <c r="C87" s="102" t="s">
        <v>109</v>
      </c>
      <c r="D87" s="103" t="s">
        <v>55</v>
      </c>
      <c r="E87" s="103" t="s">
        <v>51</v>
      </c>
      <c r="F87" s="103" t="s">
        <v>52</v>
      </c>
      <c r="G87" s="103" t="s">
        <v>110</v>
      </c>
      <c r="H87" s="103" t="s">
        <v>111</v>
      </c>
      <c r="I87" s="103" t="s">
        <v>112</v>
      </c>
      <c r="J87" s="103" t="s">
        <v>103</v>
      </c>
      <c r="K87" s="104" t="s">
        <v>113</v>
      </c>
      <c r="L87" s="101"/>
      <c r="M87" s="50" t="s">
        <v>3</v>
      </c>
      <c r="N87" s="51" t="s">
        <v>40</v>
      </c>
      <c r="O87" s="51" t="s">
        <v>114</v>
      </c>
      <c r="P87" s="51" t="s">
        <v>115</v>
      </c>
      <c r="Q87" s="51" t="s">
        <v>116</v>
      </c>
      <c r="R87" s="51" t="s">
        <v>117</v>
      </c>
      <c r="S87" s="51" t="s">
        <v>118</v>
      </c>
      <c r="T87" s="52" t="s">
        <v>119</v>
      </c>
    </row>
    <row r="88" spans="2:63" s="1" customFormat="1" ht="22.8" customHeight="1">
      <c r="B88" s="26"/>
      <c r="C88" s="55" t="s">
        <v>120</v>
      </c>
      <c r="J88" s="105">
        <f>J91</f>
        <v>0</v>
      </c>
      <c r="L88" s="26"/>
      <c r="M88" s="53"/>
      <c r="N88" s="44"/>
      <c r="O88" s="44"/>
      <c r="P88" s="106" t="e">
        <f>P89</f>
        <v>#REF!</v>
      </c>
      <c r="Q88" s="44"/>
      <c r="R88" s="106" t="e">
        <f>R89</f>
        <v>#REF!</v>
      </c>
      <c r="S88" s="44"/>
      <c r="T88" s="107" t="e">
        <f>T89</f>
        <v>#REF!</v>
      </c>
      <c r="AT88" s="14" t="s">
        <v>69</v>
      </c>
      <c r="AU88" s="14" t="s">
        <v>104</v>
      </c>
      <c r="BK88" s="108" t="e">
        <f>BK89</f>
        <v>#REF!</v>
      </c>
    </row>
    <row r="89" spans="2:63" s="11" customFormat="1" ht="25.95" customHeight="1">
      <c r="B89" s="109"/>
      <c r="D89" s="110" t="s">
        <v>69</v>
      </c>
      <c r="E89" s="111" t="s">
        <v>121</v>
      </c>
      <c r="F89" s="111" t="s">
        <v>122</v>
      </c>
      <c r="J89" s="112">
        <f>J91</f>
        <v>0</v>
      </c>
      <c r="L89" s="109"/>
      <c r="M89" s="113"/>
      <c r="P89" s="114" t="e">
        <f>P90+P91</f>
        <v>#REF!</v>
      </c>
      <c r="R89" s="114" t="e">
        <f>R90+R91</f>
        <v>#REF!</v>
      </c>
      <c r="T89" s="115" t="e">
        <f>T90+T91</f>
        <v>#REF!</v>
      </c>
      <c r="AR89" s="110" t="s">
        <v>123</v>
      </c>
      <c r="AT89" s="116" t="s">
        <v>69</v>
      </c>
      <c r="AU89" s="116" t="s">
        <v>70</v>
      </c>
      <c r="AY89" s="110" t="s">
        <v>124</v>
      </c>
      <c r="BK89" s="117" t="e">
        <f>BK90+BK91</f>
        <v>#REF!</v>
      </c>
    </row>
    <row r="90" spans="2:63" s="11" customFormat="1" ht="22.8" customHeight="1">
      <c r="B90" s="109"/>
      <c r="D90" s="110" t="s">
        <v>69</v>
      </c>
      <c r="E90" s="118" t="s">
        <v>125</v>
      </c>
      <c r="F90" s="118" t="s">
        <v>126</v>
      </c>
      <c r="J90" s="119">
        <f>J91</f>
        <v>0</v>
      </c>
      <c r="L90" s="109"/>
      <c r="M90" s="113"/>
      <c r="P90" s="114" t="e">
        <f>#REF!</f>
        <v>#REF!</v>
      </c>
      <c r="R90" s="114" t="e">
        <f>#REF!</f>
        <v>#REF!</v>
      </c>
      <c r="T90" s="115" t="e">
        <f>#REF!</f>
        <v>#REF!</v>
      </c>
      <c r="AR90" s="110" t="s">
        <v>123</v>
      </c>
      <c r="AT90" s="116" t="s">
        <v>69</v>
      </c>
      <c r="AU90" s="116" t="s">
        <v>77</v>
      </c>
      <c r="AY90" s="110" t="s">
        <v>124</v>
      </c>
      <c r="BK90" s="117" t="e">
        <f>#REF!</f>
        <v>#REF!</v>
      </c>
    </row>
    <row r="91" spans="2:63" s="11" customFormat="1" ht="22.8" customHeight="1">
      <c r="B91" s="109"/>
      <c r="D91" s="110" t="s">
        <v>69</v>
      </c>
      <c r="E91" s="118" t="s">
        <v>131</v>
      </c>
      <c r="F91" s="118" t="s">
        <v>132</v>
      </c>
      <c r="J91" s="119">
        <f>BK91</f>
        <v>0</v>
      </c>
      <c r="L91" s="109"/>
      <c r="M91" s="113"/>
      <c r="P91" s="114">
        <f>SUM(P92:P92)</f>
        <v>0</v>
      </c>
      <c r="R91" s="114">
        <f>SUM(R92:R92)</f>
        <v>0</v>
      </c>
      <c r="T91" s="115">
        <f>SUM(T92:T92)</f>
        <v>0</v>
      </c>
      <c r="AR91" s="110" t="s">
        <v>123</v>
      </c>
      <c r="AT91" s="116" t="s">
        <v>69</v>
      </c>
      <c r="AU91" s="116" t="s">
        <v>77</v>
      </c>
      <c r="AY91" s="110" t="s">
        <v>124</v>
      </c>
      <c r="BK91" s="117">
        <f>SUM(BK92:BK92)</f>
        <v>0</v>
      </c>
    </row>
    <row r="92" spans="2:65" s="1" customFormat="1" ht="16.5" customHeight="1">
      <c r="B92" s="120"/>
      <c r="C92" s="121" t="s">
        <v>79</v>
      </c>
      <c r="D92" s="121" t="s">
        <v>127</v>
      </c>
      <c r="E92" s="122" t="s">
        <v>133</v>
      </c>
      <c r="F92" s="123" t="s">
        <v>134</v>
      </c>
      <c r="G92" s="124" t="s">
        <v>128</v>
      </c>
      <c r="H92" s="125">
        <v>1</v>
      </c>
      <c r="I92" s="188"/>
      <c r="J92" s="126">
        <f>ROUND(I92*H92,2)</f>
        <v>0</v>
      </c>
      <c r="K92" s="123" t="s">
        <v>3</v>
      </c>
      <c r="L92" s="26"/>
      <c r="M92" s="127" t="s">
        <v>3</v>
      </c>
      <c r="N92" s="128" t="s">
        <v>41</v>
      </c>
      <c r="O92" s="129">
        <v>0</v>
      </c>
      <c r="P92" s="129">
        <f>O92*H92</f>
        <v>0</v>
      </c>
      <c r="Q92" s="129">
        <v>0</v>
      </c>
      <c r="R92" s="129">
        <f>Q92*H92</f>
        <v>0</v>
      </c>
      <c r="S92" s="129">
        <v>0</v>
      </c>
      <c r="T92" s="130">
        <f>S92*H92</f>
        <v>0</v>
      </c>
      <c r="AR92" s="131" t="s">
        <v>130</v>
      </c>
      <c r="AT92" s="131" t="s">
        <v>127</v>
      </c>
      <c r="AU92" s="131" t="s">
        <v>79</v>
      </c>
      <c r="AY92" s="14" t="s">
        <v>124</v>
      </c>
      <c r="BE92" s="132">
        <f>IF(N92="základní",J92,0)</f>
        <v>0</v>
      </c>
      <c r="BF92" s="132">
        <f>IF(N92="snížená",J92,0)</f>
        <v>0</v>
      </c>
      <c r="BG92" s="132">
        <f>IF(N92="zákl. přenesená",J92,0)</f>
        <v>0</v>
      </c>
      <c r="BH92" s="132">
        <f>IF(N92="sníž. přenesená",J92,0)</f>
        <v>0</v>
      </c>
      <c r="BI92" s="132">
        <f>IF(N92="nulová",J92,0)</f>
        <v>0</v>
      </c>
      <c r="BJ92" s="14" t="s">
        <v>77</v>
      </c>
      <c r="BK92" s="132">
        <f>ROUND(I92*H92,2)</f>
        <v>0</v>
      </c>
      <c r="BL92" s="14" t="s">
        <v>130</v>
      </c>
      <c r="BM92" s="131" t="s">
        <v>135</v>
      </c>
    </row>
    <row r="93" spans="2:12" s="1" customFormat="1" ht="6.9" customHeight="1"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26"/>
    </row>
  </sheetData>
  <autoFilter ref="C87:K92"/>
  <mergeCells count="11">
    <mergeCell ref="E80:H80"/>
    <mergeCell ref="E7:H7"/>
    <mergeCell ref="E9:H9"/>
    <mergeCell ref="E11:H11"/>
    <mergeCell ref="E29:H29"/>
    <mergeCell ref="E50:H50"/>
    <mergeCell ref="L2:V2"/>
    <mergeCell ref="E52:H52"/>
    <mergeCell ref="E54:H54"/>
    <mergeCell ref="E76:H76"/>
    <mergeCell ref="E78:H7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BM115"/>
  <sheetViews>
    <sheetView showGridLines="0" workbookViewId="0" topLeftCell="A91">
      <selection activeCell="I113" sqref="I113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" customHeight="1">
      <c r="L2" s="163" t="s">
        <v>6</v>
      </c>
      <c r="M2" s="164"/>
      <c r="N2" s="164"/>
      <c r="O2" s="164"/>
      <c r="P2" s="164"/>
      <c r="Q2" s="164"/>
      <c r="R2" s="164"/>
      <c r="S2" s="164"/>
      <c r="T2" s="164"/>
      <c r="U2" s="164"/>
      <c r="V2" s="164"/>
      <c r="AT2" s="14" t="s">
        <v>87</v>
      </c>
    </row>
    <row r="3" spans="2:46" ht="6.9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79</v>
      </c>
    </row>
    <row r="4" spans="2:46" ht="24.9" customHeight="1">
      <c r="B4" s="17"/>
      <c r="D4" s="18" t="s">
        <v>96</v>
      </c>
      <c r="L4" s="17"/>
      <c r="M4" s="80" t="s">
        <v>11</v>
      </c>
      <c r="AT4" s="14" t="s">
        <v>4</v>
      </c>
    </row>
    <row r="5" spans="2:12" ht="6.9" customHeight="1">
      <c r="B5" s="17"/>
      <c r="L5" s="17"/>
    </row>
    <row r="6" spans="2:12" ht="12" customHeight="1">
      <c r="B6" s="17"/>
      <c r="D6" s="23" t="s">
        <v>15</v>
      </c>
      <c r="L6" s="17"/>
    </row>
    <row r="7" spans="2:12" ht="16.5" customHeight="1">
      <c r="B7" s="17"/>
      <c r="E7" s="184" t="str">
        <f>'Rekapitulace zakázky'!K6</f>
        <v>Výstavba přestupního terminálu, Šluknov</v>
      </c>
      <c r="F7" s="186"/>
      <c r="G7" s="186"/>
      <c r="H7" s="186"/>
      <c r="L7" s="17"/>
    </row>
    <row r="8" spans="2:12" ht="12" customHeight="1">
      <c r="B8" s="17"/>
      <c r="D8" s="23" t="s">
        <v>97</v>
      </c>
      <c r="L8" s="17"/>
    </row>
    <row r="9" spans="2:12" s="1" customFormat="1" ht="16.5" customHeight="1">
      <c r="B9" s="26"/>
      <c r="E9" s="184" t="s">
        <v>98</v>
      </c>
      <c r="F9" s="185"/>
      <c r="G9" s="185"/>
      <c r="H9" s="185"/>
      <c r="L9" s="26"/>
    </row>
    <row r="10" spans="2:12" s="1" customFormat="1" ht="12" customHeight="1">
      <c r="B10" s="26"/>
      <c r="D10" s="23" t="s">
        <v>99</v>
      </c>
      <c r="L10" s="26"/>
    </row>
    <row r="11" spans="2:12" s="1" customFormat="1" ht="16.5" customHeight="1">
      <c r="B11" s="26"/>
      <c r="E11" s="170" t="s">
        <v>138</v>
      </c>
      <c r="F11" s="185"/>
      <c r="G11" s="185"/>
      <c r="H11" s="185"/>
      <c r="L11" s="26"/>
    </row>
    <row r="12" spans="2:12" s="1" customFormat="1" ht="12">
      <c r="B12" s="26"/>
      <c r="L12" s="26"/>
    </row>
    <row r="13" spans="2:12" s="1" customFormat="1" ht="12" customHeight="1">
      <c r="B13" s="26"/>
      <c r="D13" s="23" t="s">
        <v>17</v>
      </c>
      <c r="F13" s="21" t="s">
        <v>3</v>
      </c>
      <c r="I13" s="23" t="s">
        <v>18</v>
      </c>
      <c r="J13" s="21" t="s">
        <v>3</v>
      </c>
      <c r="L13" s="26"/>
    </row>
    <row r="14" spans="2:12" s="1" customFormat="1" ht="12" customHeight="1">
      <c r="B14" s="26"/>
      <c r="D14" s="23" t="s">
        <v>19</v>
      </c>
      <c r="F14" s="21" t="s">
        <v>20</v>
      </c>
      <c r="I14" s="23" t="s">
        <v>21</v>
      </c>
      <c r="J14" s="43" t="str">
        <f>'Rekapitulace zakázky'!AN8</f>
        <v>15. 6. 2023</v>
      </c>
      <c r="L14" s="26"/>
    </row>
    <row r="15" spans="2:12" s="1" customFormat="1" ht="10.8" customHeight="1">
      <c r="B15" s="26"/>
      <c r="L15" s="26"/>
    </row>
    <row r="16" spans="2:12" s="1" customFormat="1" ht="12" customHeight="1">
      <c r="B16" s="26"/>
      <c r="D16" s="23" t="s">
        <v>23</v>
      </c>
      <c r="I16" s="23" t="s">
        <v>24</v>
      </c>
      <c r="J16" s="21" t="s">
        <v>3</v>
      </c>
      <c r="L16" s="26"/>
    </row>
    <row r="17" spans="2:12" s="1" customFormat="1" ht="18" customHeight="1">
      <c r="B17" s="26"/>
      <c r="E17" s="21" t="s">
        <v>25</v>
      </c>
      <c r="I17" s="23" t="s">
        <v>26</v>
      </c>
      <c r="J17" s="21" t="s">
        <v>3</v>
      </c>
      <c r="L17" s="26"/>
    </row>
    <row r="18" spans="2:12" s="1" customFormat="1" ht="6.9" customHeight="1">
      <c r="B18" s="26"/>
      <c r="L18" s="26"/>
    </row>
    <row r="19" spans="2:12" s="1" customFormat="1" ht="12" customHeight="1">
      <c r="B19" s="26"/>
      <c r="D19" s="23" t="s">
        <v>27</v>
      </c>
      <c r="I19" s="23" t="s">
        <v>24</v>
      </c>
      <c r="J19" s="21" t="s">
        <v>3</v>
      </c>
      <c r="L19" s="26"/>
    </row>
    <row r="20" spans="2:12" s="1" customFormat="1" ht="18" customHeight="1">
      <c r="B20" s="26"/>
      <c r="E20" s="21" t="s">
        <v>28</v>
      </c>
      <c r="I20" s="23" t="s">
        <v>26</v>
      </c>
      <c r="J20" s="21" t="s">
        <v>3</v>
      </c>
      <c r="L20" s="26"/>
    </row>
    <row r="21" spans="2:12" s="1" customFormat="1" ht="6.9" customHeight="1">
      <c r="B21" s="26"/>
      <c r="L21" s="26"/>
    </row>
    <row r="22" spans="2:12" s="1" customFormat="1" ht="12" customHeight="1">
      <c r="B22" s="26"/>
      <c r="D22" s="23" t="s">
        <v>29</v>
      </c>
      <c r="I22" s="23" t="s">
        <v>24</v>
      </c>
      <c r="J22" s="21" t="s">
        <v>3</v>
      </c>
      <c r="L22" s="26"/>
    </row>
    <row r="23" spans="2:12" s="1" customFormat="1" ht="18" customHeight="1">
      <c r="B23" s="26"/>
      <c r="E23" s="21" t="s">
        <v>30</v>
      </c>
      <c r="I23" s="23" t="s">
        <v>26</v>
      </c>
      <c r="J23" s="21" t="s">
        <v>3</v>
      </c>
      <c r="L23" s="26"/>
    </row>
    <row r="24" spans="2:12" s="1" customFormat="1" ht="6.9" customHeight="1">
      <c r="B24" s="26"/>
      <c r="L24" s="26"/>
    </row>
    <row r="25" spans="2:12" s="1" customFormat="1" ht="12" customHeight="1">
      <c r="B25" s="26"/>
      <c r="D25" s="23" t="s">
        <v>32</v>
      </c>
      <c r="I25" s="23" t="s">
        <v>24</v>
      </c>
      <c r="J25" s="21" t="s">
        <v>3</v>
      </c>
      <c r="L25" s="26"/>
    </row>
    <row r="26" spans="2:12" s="1" customFormat="1" ht="18" customHeight="1">
      <c r="B26" s="26"/>
      <c r="E26" s="21" t="s">
        <v>33</v>
      </c>
      <c r="I26" s="23" t="s">
        <v>26</v>
      </c>
      <c r="J26" s="21" t="s">
        <v>3</v>
      </c>
      <c r="L26" s="26"/>
    </row>
    <row r="27" spans="2:12" s="1" customFormat="1" ht="6.9" customHeight="1">
      <c r="B27" s="26"/>
      <c r="L27" s="26"/>
    </row>
    <row r="28" spans="2:12" s="1" customFormat="1" ht="12" customHeight="1">
      <c r="B28" s="26"/>
      <c r="D28" s="23" t="s">
        <v>34</v>
      </c>
      <c r="L28" s="26"/>
    </row>
    <row r="29" spans="2:12" s="7" customFormat="1" ht="16.5" customHeight="1">
      <c r="B29" s="81"/>
      <c r="E29" s="177" t="s">
        <v>3</v>
      </c>
      <c r="F29" s="177"/>
      <c r="G29" s="177"/>
      <c r="H29" s="177"/>
      <c r="L29" s="81"/>
    </row>
    <row r="30" spans="2:12" s="1" customFormat="1" ht="6.9" customHeight="1">
      <c r="B30" s="26"/>
      <c r="L30" s="26"/>
    </row>
    <row r="31" spans="2:12" s="1" customFormat="1" ht="6.9" customHeight="1">
      <c r="B31" s="26"/>
      <c r="D31" s="44"/>
      <c r="E31" s="44"/>
      <c r="F31" s="44"/>
      <c r="G31" s="44"/>
      <c r="H31" s="44"/>
      <c r="I31" s="44"/>
      <c r="J31" s="44"/>
      <c r="K31" s="44"/>
      <c r="L31" s="26"/>
    </row>
    <row r="32" spans="2:12" s="1" customFormat="1" ht="25.35" customHeight="1">
      <c r="B32" s="26"/>
      <c r="D32" s="82" t="s">
        <v>36</v>
      </c>
      <c r="J32" s="57">
        <f>ROUND(J89,2)</f>
        <v>0</v>
      </c>
      <c r="L32" s="26"/>
    </row>
    <row r="33" spans="2:12" s="1" customFormat="1" ht="6.9" customHeight="1">
      <c r="B33" s="26"/>
      <c r="D33" s="44"/>
      <c r="E33" s="44"/>
      <c r="F33" s="44"/>
      <c r="G33" s="44"/>
      <c r="H33" s="44"/>
      <c r="I33" s="44"/>
      <c r="J33" s="44"/>
      <c r="K33" s="44"/>
      <c r="L33" s="26"/>
    </row>
    <row r="34" spans="2:12" s="1" customFormat="1" ht="14.4" customHeight="1">
      <c r="B34" s="26"/>
      <c r="F34" s="29" t="s">
        <v>38</v>
      </c>
      <c r="I34" s="29" t="s">
        <v>37</v>
      </c>
      <c r="J34" s="29" t="s">
        <v>39</v>
      </c>
      <c r="L34" s="26"/>
    </row>
    <row r="35" spans="2:12" s="1" customFormat="1" ht="14.4" customHeight="1">
      <c r="B35" s="26"/>
      <c r="D35" s="46" t="s">
        <v>40</v>
      </c>
      <c r="E35" s="23" t="s">
        <v>41</v>
      </c>
      <c r="F35" s="77">
        <f>ROUND((SUM(BE89:BE114)),2)</f>
        <v>0</v>
      </c>
      <c r="I35" s="83">
        <v>0.21</v>
      </c>
      <c r="J35" s="77">
        <f>ROUND(((SUM(BE89:BE114))*I35),2)</f>
        <v>0</v>
      </c>
      <c r="L35" s="26"/>
    </row>
    <row r="36" spans="2:12" s="1" customFormat="1" ht="14.4" customHeight="1">
      <c r="B36" s="26"/>
      <c r="E36" s="23" t="s">
        <v>42</v>
      </c>
      <c r="F36" s="77">
        <f>ROUND((SUM(BF89:BF114)),2)</f>
        <v>0</v>
      </c>
      <c r="I36" s="83">
        <v>0.15</v>
      </c>
      <c r="J36" s="77">
        <f>ROUND(((SUM(BF89:BF114))*I36),2)</f>
        <v>0</v>
      </c>
      <c r="L36" s="26"/>
    </row>
    <row r="37" spans="2:12" s="1" customFormat="1" ht="14.4" customHeight="1" hidden="1">
      <c r="B37" s="26"/>
      <c r="E37" s="23" t="s">
        <v>43</v>
      </c>
      <c r="F37" s="77">
        <f>ROUND((SUM(BG89:BG114)),2)</f>
        <v>0</v>
      </c>
      <c r="I37" s="83">
        <v>0.21</v>
      </c>
      <c r="J37" s="77">
        <f>0</f>
        <v>0</v>
      </c>
      <c r="L37" s="26"/>
    </row>
    <row r="38" spans="2:12" s="1" customFormat="1" ht="14.4" customHeight="1" hidden="1">
      <c r="B38" s="26"/>
      <c r="E38" s="23" t="s">
        <v>44</v>
      </c>
      <c r="F38" s="77">
        <f>ROUND((SUM(BH89:BH114)),2)</f>
        <v>0</v>
      </c>
      <c r="I38" s="83">
        <v>0.15</v>
      </c>
      <c r="J38" s="77">
        <f>0</f>
        <v>0</v>
      </c>
      <c r="L38" s="26"/>
    </row>
    <row r="39" spans="2:12" s="1" customFormat="1" ht="14.4" customHeight="1" hidden="1">
      <c r="B39" s="26"/>
      <c r="E39" s="23" t="s">
        <v>45</v>
      </c>
      <c r="F39" s="77">
        <f>ROUND((SUM(BI89:BI114)),2)</f>
        <v>0</v>
      </c>
      <c r="I39" s="83">
        <v>0</v>
      </c>
      <c r="J39" s="77">
        <f>0</f>
        <v>0</v>
      </c>
      <c r="L39" s="26"/>
    </row>
    <row r="40" spans="2:12" s="1" customFormat="1" ht="6.9" customHeight="1">
      <c r="B40" s="26"/>
      <c r="L40" s="26"/>
    </row>
    <row r="41" spans="2:12" s="1" customFormat="1" ht="25.35" customHeight="1">
      <c r="B41" s="26"/>
      <c r="C41" s="84"/>
      <c r="D41" s="85" t="s">
        <v>46</v>
      </c>
      <c r="E41" s="48"/>
      <c r="F41" s="48"/>
      <c r="G41" s="86" t="s">
        <v>47</v>
      </c>
      <c r="H41" s="87" t="s">
        <v>48</v>
      </c>
      <c r="I41" s="48"/>
      <c r="J41" s="88">
        <f>SUM(J32:J39)</f>
        <v>0</v>
      </c>
      <c r="K41" s="89"/>
      <c r="L41" s="26"/>
    </row>
    <row r="42" spans="2:12" s="1" customFormat="1" ht="14.4" customHeight="1">
      <c r="B42" s="35"/>
      <c r="C42" s="36"/>
      <c r="D42" s="36"/>
      <c r="E42" s="36"/>
      <c r="F42" s="36"/>
      <c r="G42" s="36"/>
      <c r="H42" s="36"/>
      <c r="I42" s="36"/>
      <c r="J42" s="36"/>
      <c r="K42" s="36"/>
      <c r="L42" s="26"/>
    </row>
    <row r="46" spans="2:12" s="1" customFormat="1" ht="6.9" customHeight="1"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26"/>
    </row>
    <row r="47" spans="2:12" s="1" customFormat="1" ht="24.9" customHeight="1">
      <c r="B47" s="26"/>
      <c r="C47" s="18" t="s">
        <v>101</v>
      </c>
      <c r="L47" s="26"/>
    </row>
    <row r="48" spans="2:12" s="1" customFormat="1" ht="6.9" customHeight="1">
      <c r="B48" s="26"/>
      <c r="L48" s="26"/>
    </row>
    <row r="49" spans="2:12" s="1" customFormat="1" ht="12" customHeight="1">
      <c r="B49" s="26"/>
      <c r="C49" s="23" t="s">
        <v>15</v>
      </c>
      <c r="L49" s="26"/>
    </row>
    <row r="50" spans="2:12" s="1" customFormat="1" ht="16.5" customHeight="1">
      <c r="B50" s="26"/>
      <c r="E50" s="184" t="str">
        <f>E7</f>
        <v>Výstavba přestupního terminálu, Šluknov</v>
      </c>
      <c r="F50" s="186"/>
      <c r="G50" s="186"/>
      <c r="H50" s="186"/>
      <c r="L50" s="26"/>
    </row>
    <row r="51" spans="2:12" ht="12" customHeight="1">
      <c r="B51" s="17"/>
      <c r="C51" s="23" t="s">
        <v>97</v>
      </c>
      <c r="L51" s="17"/>
    </row>
    <row r="52" spans="2:12" s="1" customFormat="1" ht="16.5" customHeight="1">
      <c r="B52" s="26"/>
      <c r="E52" s="184" t="s">
        <v>98</v>
      </c>
      <c r="F52" s="185"/>
      <c r="G52" s="185"/>
      <c r="H52" s="185"/>
      <c r="L52" s="26"/>
    </row>
    <row r="53" spans="2:12" s="1" customFormat="1" ht="12" customHeight="1">
      <c r="B53" s="26"/>
      <c r="C53" s="23" t="s">
        <v>99</v>
      </c>
      <c r="L53" s="26"/>
    </row>
    <row r="54" spans="2:12" s="1" customFormat="1" ht="16.5" customHeight="1">
      <c r="B54" s="26"/>
      <c r="E54" s="170" t="str">
        <f>E11</f>
        <v>SO 1 - Komunikace</v>
      </c>
      <c r="F54" s="185"/>
      <c r="G54" s="185"/>
      <c r="H54" s="185"/>
      <c r="L54" s="26"/>
    </row>
    <row r="55" spans="2:12" s="1" customFormat="1" ht="6.9" customHeight="1">
      <c r="B55" s="26"/>
      <c r="L55" s="26"/>
    </row>
    <row r="56" spans="2:12" s="1" customFormat="1" ht="12" customHeight="1">
      <c r="B56" s="26"/>
      <c r="C56" s="23" t="s">
        <v>19</v>
      </c>
      <c r="F56" s="21" t="str">
        <f>F14</f>
        <v>k.ú. Šluknov</v>
      </c>
      <c r="I56" s="23" t="s">
        <v>21</v>
      </c>
      <c r="J56" s="43" t="str">
        <f>IF(J14="","",J14)</f>
        <v>15. 6. 2023</v>
      </c>
      <c r="L56" s="26"/>
    </row>
    <row r="57" spans="2:12" s="1" customFormat="1" ht="6.9" customHeight="1">
      <c r="B57" s="26"/>
      <c r="L57" s="26"/>
    </row>
    <row r="58" spans="2:12" s="1" customFormat="1" ht="15.15" customHeight="1">
      <c r="B58" s="26"/>
      <c r="C58" s="23" t="s">
        <v>23</v>
      </c>
      <c r="F58" s="21" t="str">
        <f>E17</f>
        <v>Město Šluknov</v>
      </c>
      <c r="I58" s="23" t="s">
        <v>29</v>
      </c>
      <c r="J58" s="24" t="str">
        <f>E23</f>
        <v>ProProjekt s.r.o.</v>
      </c>
      <c r="L58" s="26"/>
    </row>
    <row r="59" spans="2:12" s="1" customFormat="1" ht="15.15" customHeight="1">
      <c r="B59" s="26"/>
      <c r="C59" s="23" t="s">
        <v>27</v>
      </c>
      <c r="F59" s="21" t="str">
        <f>IF(E20="","",E20)</f>
        <v>Bude vybrán</v>
      </c>
      <c r="I59" s="23" t="s">
        <v>32</v>
      </c>
      <c r="J59" s="24" t="str">
        <f>E26</f>
        <v>Martin Rousek</v>
      </c>
      <c r="L59" s="26"/>
    </row>
    <row r="60" spans="2:12" s="1" customFormat="1" ht="10.35" customHeight="1">
      <c r="B60" s="26"/>
      <c r="L60" s="26"/>
    </row>
    <row r="61" spans="2:12" s="1" customFormat="1" ht="29.25" customHeight="1">
      <c r="B61" s="26"/>
      <c r="C61" s="90" t="s">
        <v>102</v>
      </c>
      <c r="D61" s="84"/>
      <c r="E61" s="84"/>
      <c r="F61" s="84"/>
      <c r="G61" s="84"/>
      <c r="H61" s="84"/>
      <c r="I61" s="84"/>
      <c r="J61" s="91" t="s">
        <v>103</v>
      </c>
      <c r="K61" s="84"/>
      <c r="L61" s="26"/>
    </row>
    <row r="62" spans="2:12" s="1" customFormat="1" ht="10.35" customHeight="1">
      <c r="B62" s="26"/>
      <c r="L62" s="26"/>
    </row>
    <row r="63" spans="2:47" s="1" customFormat="1" ht="22.8" customHeight="1">
      <c r="B63" s="26"/>
      <c r="C63" s="92" t="s">
        <v>68</v>
      </c>
      <c r="J63" s="57">
        <f>J89</f>
        <v>0</v>
      </c>
      <c r="L63" s="26"/>
      <c r="AU63" s="14" t="s">
        <v>104</v>
      </c>
    </row>
    <row r="64" spans="2:12" s="8" customFormat="1" ht="24.9" customHeight="1">
      <c r="B64" s="93"/>
      <c r="D64" s="94" t="s">
        <v>139</v>
      </c>
      <c r="E64" s="95"/>
      <c r="F64" s="95"/>
      <c r="G64" s="95"/>
      <c r="H64" s="95"/>
      <c r="I64" s="95"/>
      <c r="J64" s="96">
        <f>J90</f>
        <v>0</v>
      </c>
      <c r="L64" s="93"/>
    </row>
    <row r="65" spans="2:12" s="9" customFormat="1" ht="19.95" customHeight="1">
      <c r="B65" s="97"/>
      <c r="D65" s="98" t="s">
        <v>140</v>
      </c>
      <c r="E65" s="99"/>
      <c r="F65" s="99"/>
      <c r="G65" s="99"/>
      <c r="H65" s="99"/>
      <c r="I65" s="99"/>
      <c r="J65" s="100">
        <f>J91</f>
        <v>0</v>
      </c>
      <c r="L65" s="97"/>
    </row>
    <row r="66" spans="2:12" s="9" customFormat="1" ht="19.95" customHeight="1">
      <c r="B66" s="97"/>
      <c r="D66" s="98" t="s">
        <v>141</v>
      </c>
      <c r="E66" s="99"/>
      <c r="F66" s="99"/>
      <c r="G66" s="99"/>
      <c r="H66" s="99"/>
      <c r="I66" s="99"/>
      <c r="J66" s="100">
        <f>J94</f>
        <v>0</v>
      </c>
      <c r="L66" s="97"/>
    </row>
    <row r="67" spans="2:12" s="9" customFormat="1" ht="19.95" customHeight="1">
      <c r="B67" s="97"/>
      <c r="D67" s="98" t="s">
        <v>142</v>
      </c>
      <c r="E67" s="99"/>
      <c r="F67" s="99"/>
      <c r="G67" s="99"/>
      <c r="H67" s="99"/>
      <c r="I67" s="99"/>
      <c r="J67" s="100">
        <f>J112</f>
        <v>0</v>
      </c>
      <c r="L67" s="97"/>
    </row>
    <row r="68" spans="2:12" s="1" customFormat="1" ht="21.75" customHeight="1">
      <c r="B68" s="26"/>
      <c r="L68" s="26"/>
    </row>
    <row r="69" spans="2:12" s="1" customFormat="1" ht="6.9" customHeight="1">
      <c r="B69" s="35"/>
      <c r="C69" s="36"/>
      <c r="D69" s="36"/>
      <c r="E69" s="36"/>
      <c r="F69" s="36"/>
      <c r="G69" s="36"/>
      <c r="H69" s="36"/>
      <c r="I69" s="36"/>
      <c r="J69" s="36"/>
      <c r="K69" s="36"/>
      <c r="L69" s="26"/>
    </row>
    <row r="73" spans="2:12" s="1" customFormat="1" ht="6.9" customHeight="1">
      <c r="B73" s="37"/>
      <c r="C73" s="38"/>
      <c r="D73" s="38"/>
      <c r="E73" s="38"/>
      <c r="F73" s="38"/>
      <c r="G73" s="38"/>
      <c r="H73" s="38"/>
      <c r="I73" s="38"/>
      <c r="J73" s="38"/>
      <c r="K73" s="38"/>
      <c r="L73" s="26"/>
    </row>
    <row r="74" spans="2:12" s="1" customFormat="1" ht="24.9" customHeight="1">
      <c r="B74" s="26"/>
      <c r="C74" s="18" t="s">
        <v>108</v>
      </c>
      <c r="L74" s="26"/>
    </row>
    <row r="75" spans="2:12" s="1" customFormat="1" ht="6.9" customHeight="1">
      <c r="B75" s="26"/>
      <c r="L75" s="26"/>
    </row>
    <row r="76" spans="2:12" s="1" customFormat="1" ht="12" customHeight="1">
      <c r="B76" s="26"/>
      <c r="C76" s="23" t="s">
        <v>15</v>
      </c>
      <c r="L76" s="26"/>
    </row>
    <row r="77" spans="2:12" s="1" customFormat="1" ht="16.5" customHeight="1">
      <c r="B77" s="26"/>
      <c r="E77" s="184" t="str">
        <f>E7</f>
        <v>Výstavba přestupního terminálu, Šluknov</v>
      </c>
      <c r="F77" s="186"/>
      <c r="G77" s="186"/>
      <c r="H77" s="186"/>
      <c r="L77" s="26"/>
    </row>
    <row r="78" spans="2:12" ht="12" customHeight="1">
      <c r="B78" s="17"/>
      <c r="C78" s="23" t="s">
        <v>97</v>
      </c>
      <c r="L78" s="17"/>
    </row>
    <row r="79" spans="2:12" s="1" customFormat="1" ht="16.5" customHeight="1">
      <c r="B79" s="26"/>
      <c r="E79" s="184" t="s">
        <v>98</v>
      </c>
      <c r="F79" s="185"/>
      <c r="G79" s="185"/>
      <c r="H79" s="185"/>
      <c r="L79" s="26"/>
    </row>
    <row r="80" spans="2:12" s="1" customFormat="1" ht="12" customHeight="1">
      <c r="B80" s="26"/>
      <c r="C80" s="23" t="s">
        <v>99</v>
      </c>
      <c r="L80" s="26"/>
    </row>
    <row r="81" spans="2:12" s="1" customFormat="1" ht="16.5" customHeight="1">
      <c r="B81" s="26"/>
      <c r="E81" s="170" t="str">
        <f>E11</f>
        <v>SO 1 - Komunikace</v>
      </c>
      <c r="F81" s="185"/>
      <c r="G81" s="185"/>
      <c r="H81" s="185"/>
      <c r="L81" s="26"/>
    </row>
    <row r="82" spans="2:12" s="1" customFormat="1" ht="6.9" customHeight="1">
      <c r="B82" s="26"/>
      <c r="L82" s="26"/>
    </row>
    <row r="83" spans="2:12" s="1" customFormat="1" ht="12" customHeight="1">
      <c r="B83" s="26"/>
      <c r="C83" s="23" t="s">
        <v>19</v>
      </c>
      <c r="F83" s="21" t="str">
        <f>F14</f>
        <v>k.ú. Šluknov</v>
      </c>
      <c r="I83" s="23" t="s">
        <v>21</v>
      </c>
      <c r="J83" s="43" t="str">
        <f>IF(J14="","",J14)</f>
        <v>15. 6. 2023</v>
      </c>
      <c r="L83" s="26"/>
    </row>
    <row r="84" spans="2:12" s="1" customFormat="1" ht="6.9" customHeight="1">
      <c r="B84" s="26"/>
      <c r="L84" s="26"/>
    </row>
    <row r="85" spans="2:12" s="1" customFormat="1" ht="15.15" customHeight="1">
      <c r="B85" s="26"/>
      <c r="C85" s="23" t="s">
        <v>23</v>
      </c>
      <c r="F85" s="21" t="str">
        <f>E17</f>
        <v>Město Šluknov</v>
      </c>
      <c r="I85" s="23" t="s">
        <v>29</v>
      </c>
      <c r="J85" s="24" t="str">
        <f>E23</f>
        <v>ProProjekt s.r.o.</v>
      </c>
      <c r="L85" s="26"/>
    </row>
    <row r="86" spans="2:12" s="1" customFormat="1" ht="15.15" customHeight="1">
      <c r="B86" s="26"/>
      <c r="C86" s="23" t="s">
        <v>27</v>
      </c>
      <c r="F86" s="21" t="str">
        <f>IF(E20="","",E20)</f>
        <v>Bude vybrán</v>
      </c>
      <c r="I86" s="23" t="s">
        <v>32</v>
      </c>
      <c r="J86" s="24" t="str">
        <f>E26</f>
        <v>Martin Rousek</v>
      </c>
      <c r="L86" s="26"/>
    </row>
    <row r="87" spans="2:12" s="1" customFormat="1" ht="10.35" customHeight="1">
      <c r="B87" s="26"/>
      <c r="L87" s="26"/>
    </row>
    <row r="88" spans="2:20" s="10" customFormat="1" ht="29.25" customHeight="1">
      <c r="B88" s="101"/>
      <c r="C88" s="102" t="s">
        <v>109</v>
      </c>
      <c r="D88" s="103" t="s">
        <v>55</v>
      </c>
      <c r="E88" s="103" t="s">
        <v>51</v>
      </c>
      <c r="F88" s="103" t="s">
        <v>52</v>
      </c>
      <c r="G88" s="103" t="s">
        <v>110</v>
      </c>
      <c r="H88" s="103" t="s">
        <v>111</v>
      </c>
      <c r="I88" s="103" t="s">
        <v>112</v>
      </c>
      <c r="J88" s="103" t="s">
        <v>103</v>
      </c>
      <c r="K88" s="104" t="s">
        <v>113</v>
      </c>
      <c r="L88" s="101"/>
      <c r="M88" s="50" t="s">
        <v>3</v>
      </c>
      <c r="N88" s="51" t="s">
        <v>40</v>
      </c>
      <c r="O88" s="51" t="s">
        <v>114</v>
      </c>
      <c r="P88" s="51" t="s">
        <v>115</v>
      </c>
      <c r="Q88" s="51" t="s">
        <v>116</v>
      </c>
      <c r="R88" s="51" t="s">
        <v>117</v>
      </c>
      <c r="S88" s="51" t="s">
        <v>118</v>
      </c>
      <c r="T88" s="52" t="s">
        <v>119</v>
      </c>
    </row>
    <row r="89" spans="2:63" s="1" customFormat="1" ht="22.8" customHeight="1">
      <c r="B89" s="26"/>
      <c r="C89" s="55" t="s">
        <v>120</v>
      </c>
      <c r="J89" s="105">
        <f>J90</f>
        <v>0</v>
      </c>
      <c r="L89" s="26"/>
      <c r="M89" s="53"/>
      <c r="N89" s="44"/>
      <c r="O89" s="44"/>
      <c r="P89" s="106" t="e">
        <f>P90+#REF!</f>
        <v>#REF!</v>
      </c>
      <c r="Q89" s="44"/>
      <c r="R89" s="106" t="e">
        <f>R90+#REF!</f>
        <v>#REF!</v>
      </c>
      <c r="S89" s="44"/>
      <c r="T89" s="107" t="e">
        <f>T90+#REF!</f>
        <v>#REF!</v>
      </c>
      <c r="AT89" s="14" t="s">
        <v>69</v>
      </c>
      <c r="AU89" s="14" t="s">
        <v>104</v>
      </c>
      <c r="BK89" s="108" t="e">
        <f>BK90+#REF!</f>
        <v>#REF!</v>
      </c>
    </row>
    <row r="90" spans="2:63" s="11" customFormat="1" ht="25.95" customHeight="1">
      <c r="B90" s="109"/>
      <c r="D90" s="110" t="s">
        <v>69</v>
      </c>
      <c r="E90" s="111" t="s">
        <v>143</v>
      </c>
      <c r="F90" s="111" t="s">
        <v>144</v>
      </c>
      <c r="J90" s="112">
        <f>J91+J94+J112</f>
        <v>0</v>
      </c>
      <c r="L90" s="109"/>
      <c r="M90" s="113"/>
      <c r="P90" s="114" t="e">
        <f>P91+P94+#REF!+#REF!+P112</f>
        <v>#REF!</v>
      </c>
      <c r="R90" s="114" t="e">
        <f>R91+R94+#REF!+#REF!+R112</f>
        <v>#REF!</v>
      </c>
      <c r="T90" s="115" t="e">
        <f>T91+T94+#REF!+#REF!+T112</f>
        <v>#REF!</v>
      </c>
      <c r="AR90" s="110" t="s">
        <v>77</v>
      </c>
      <c r="AT90" s="116" t="s">
        <v>69</v>
      </c>
      <c r="AU90" s="116" t="s">
        <v>70</v>
      </c>
      <c r="AY90" s="110" t="s">
        <v>124</v>
      </c>
      <c r="BK90" s="117" t="e">
        <f>BK91+BK94+#REF!+#REF!+BK112</f>
        <v>#REF!</v>
      </c>
    </row>
    <row r="91" spans="2:63" s="11" customFormat="1" ht="22.8" customHeight="1">
      <c r="B91" s="109"/>
      <c r="D91" s="110" t="s">
        <v>69</v>
      </c>
      <c r="E91" s="118" t="s">
        <v>77</v>
      </c>
      <c r="F91" s="118" t="s">
        <v>145</v>
      </c>
      <c r="J91" s="119">
        <f>BK91</f>
        <v>0</v>
      </c>
      <c r="L91" s="109"/>
      <c r="M91" s="113"/>
      <c r="P91" s="114">
        <f>SUM(P92:P93)</f>
        <v>23.8</v>
      </c>
      <c r="R91" s="114">
        <f>SUM(R92:R93)</f>
        <v>0.272</v>
      </c>
      <c r="T91" s="115">
        <f>SUM(T92:T93)</f>
        <v>391</v>
      </c>
      <c r="AR91" s="110" t="s">
        <v>77</v>
      </c>
      <c r="AT91" s="116" t="s">
        <v>69</v>
      </c>
      <c r="AU91" s="116" t="s">
        <v>77</v>
      </c>
      <c r="AY91" s="110" t="s">
        <v>124</v>
      </c>
      <c r="BK91" s="117">
        <f>SUM(BK92:BK93)</f>
        <v>0</v>
      </c>
    </row>
    <row r="92" spans="2:65" s="1" customFormat="1" ht="24.15" customHeight="1">
      <c r="B92" s="120"/>
      <c r="C92" s="121" t="s">
        <v>123</v>
      </c>
      <c r="D92" s="121" t="s">
        <v>127</v>
      </c>
      <c r="E92" s="122" t="s">
        <v>151</v>
      </c>
      <c r="F92" s="123" t="s">
        <v>152</v>
      </c>
      <c r="G92" s="124" t="s">
        <v>146</v>
      </c>
      <c r="H92" s="125">
        <v>1700</v>
      </c>
      <c r="I92" s="188"/>
      <c r="J92" s="126">
        <f>ROUND(I92*H92,2)</f>
        <v>0</v>
      </c>
      <c r="K92" s="123" t="s">
        <v>147</v>
      </c>
      <c r="L92" s="26"/>
      <c r="M92" s="127" t="s">
        <v>3</v>
      </c>
      <c r="N92" s="128" t="s">
        <v>41</v>
      </c>
      <c r="O92" s="129">
        <v>0.014</v>
      </c>
      <c r="P92" s="129">
        <f>O92*H92</f>
        <v>23.8</v>
      </c>
      <c r="Q92" s="129">
        <v>0.00016</v>
      </c>
      <c r="R92" s="129">
        <f>Q92*H92</f>
        <v>0.272</v>
      </c>
      <c r="S92" s="129">
        <v>0.23</v>
      </c>
      <c r="T92" s="130">
        <f>S92*H92</f>
        <v>391</v>
      </c>
      <c r="AR92" s="131" t="s">
        <v>148</v>
      </c>
      <c r="AT92" s="131" t="s">
        <v>127</v>
      </c>
      <c r="AU92" s="131" t="s">
        <v>79</v>
      </c>
      <c r="AY92" s="14" t="s">
        <v>124</v>
      </c>
      <c r="BE92" s="132">
        <f>IF(N92="základní",J92,0)</f>
        <v>0</v>
      </c>
      <c r="BF92" s="132">
        <f>IF(N92="snížená",J92,0)</f>
        <v>0</v>
      </c>
      <c r="BG92" s="132">
        <f>IF(N92="zákl. přenesená",J92,0)</f>
        <v>0</v>
      </c>
      <c r="BH92" s="132">
        <f>IF(N92="sníž. přenesená",J92,0)</f>
        <v>0</v>
      </c>
      <c r="BI92" s="132">
        <f>IF(N92="nulová",J92,0)</f>
        <v>0</v>
      </c>
      <c r="BJ92" s="14" t="s">
        <v>77</v>
      </c>
      <c r="BK92" s="132">
        <f>ROUND(I92*H92,2)</f>
        <v>0</v>
      </c>
      <c r="BL92" s="14" t="s">
        <v>148</v>
      </c>
      <c r="BM92" s="131" t="s">
        <v>153</v>
      </c>
    </row>
    <row r="93" spans="2:47" s="1" customFormat="1" ht="12">
      <c r="B93" s="26"/>
      <c r="D93" s="137" t="s">
        <v>149</v>
      </c>
      <c r="F93" s="138" t="s">
        <v>154</v>
      </c>
      <c r="L93" s="26"/>
      <c r="M93" s="139"/>
      <c r="T93" s="47"/>
      <c r="AT93" s="14" t="s">
        <v>149</v>
      </c>
      <c r="AU93" s="14" t="s">
        <v>79</v>
      </c>
    </row>
    <row r="94" spans="2:63" s="11" customFormat="1" ht="22.8" customHeight="1">
      <c r="B94" s="109"/>
      <c r="D94" s="110" t="s">
        <v>69</v>
      </c>
      <c r="E94" s="118" t="s">
        <v>123</v>
      </c>
      <c r="F94" s="118" t="s">
        <v>157</v>
      </c>
      <c r="J94" s="119">
        <f>J95+J98+J102+J105+J108+J109+J111</f>
        <v>0</v>
      </c>
      <c r="L94" s="109"/>
      <c r="M94" s="113"/>
      <c r="P94" s="114">
        <f>SUM(P95:P108)</f>
        <v>116.13200000000002</v>
      </c>
      <c r="R94" s="114">
        <f>SUM(R95:R108)</f>
        <v>22.3568</v>
      </c>
      <c r="T94" s="115">
        <f>SUM(T95:T108)</f>
        <v>0</v>
      </c>
      <c r="AR94" s="110" t="s">
        <v>77</v>
      </c>
      <c r="AT94" s="116" t="s">
        <v>69</v>
      </c>
      <c r="AU94" s="116" t="s">
        <v>77</v>
      </c>
      <c r="AY94" s="110" t="s">
        <v>124</v>
      </c>
      <c r="BK94" s="117">
        <f>SUM(BK95:BK108)</f>
        <v>0</v>
      </c>
    </row>
    <row r="95" spans="2:65" s="1" customFormat="1" ht="24.15" customHeight="1">
      <c r="B95" s="120"/>
      <c r="C95" s="121" t="s">
        <v>158</v>
      </c>
      <c r="D95" s="121" t="s">
        <v>127</v>
      </c>
      <c r="E95" s="122" t="s">
        <v>159</v>
      </c>
      <c r="F95" s="123" t="s">
        <v>160</v>
      </c>
      <c r="G95" s="124" t="s">
        <v>146</v>
      </c>
      <c r="H95" s="125">
        <v>1700</v>
      </c>
      <c r="I95" s="188"/>
      <c r="J95" s="126">
        <f>ROUND(I95*H95,2)</f>
        <v>0</v>
      </c>
      <c r="K95" s="123" t="s">
        <v>147</v>
      </c>
      <c r="L95" s="26"/>
      <c r="M95" s="127" t="s">
        <v>3</v>
      </c>
      <c r="N95" s="128" t="s">
        <v>41</v>
      </c>
      <c r="O95" s="129">
        <v>0.021</v>
      </c>
      <c r="P95" s="129">
        <f>O95*H95</f>
        <v>35.7</v>
      </c>
      <c r="Q95" s="129">
        <v>0</v>
      </c>
      <c r="R95" s="129">
        <f>Q95*H95</f>
        <v>0</v>
      </c>
      <c r="S95" s="129">
        <v>0</v>
      </c>
      <c r="T95" s="130">
        <f>S95*H95</f>
        <v>0</v>
      </c>
      <c r="AR95" s="131" t="s">
        <v>148</v>
      </c>
      <c r="AT95" s="131" t="s">
        <v>127</v>
      </c>
      <c r="AU95" s="131" t="s">
        <v>79</v>
      </c>
      <c r="AY95" s="14" t="s">
        <v>124</v>
      </c>
      <c r="BE95" s="132">
        <f>IF(N95="základní",J95,0)</f>
        <v>0</v>
      </c>
      <c r="BF95" s="132">
        <f>IF(N95="snížená",J95,0)</f>
        <v>0</v>
      </c>
      <c r="BG95" s="132">
        <f>IF(N95="zákl. přenesená",J95,0)</f>
        <v>0</v>
      </c>
      <c r="BH95" s="132">
        <f>IF(N95="sníž. přenesená",J95,0)</f>
        <v>0</v>
      </c>
      <c r="BI95" s="132">
        <f>IF(N95="nulová",J95,0)</f>
        <v>0</v>
      </c>
      <c r="BJ95" s="14" t="s">
        <v>77</v>
      </c>
      <c r="BK95" s="132">
        <f>ROUND(I95*H95,2)</f>
        <v>0</v>
      </c>
      <c r="BL95" s="14" t="s">
        <v>148</v>
      </c>
      <c r="BM95" s="131" t="s">
        <v>161</v>
      </c>
    </row>
    <row r="96" spans="2:47" s="1" customFormat="1" ht="12">
      <c r="B96" s="26"/>
      <c r="D96" s="137" t="s">
        <v>149</v>
      </c>
      <c r="F96" s="138" t="s">
        <v>162</v>
      </c>
      <c r="L96" s="26"/>
      <c r="M96" s="139"/>
      <c r="T96" s="47"/>
      <c r="AT96" s="14" t="s">
        <v>149</v>
      </c>
      <c r="AU96" s="14" t="s">
        <v>79</v>
      </c>
    </row>
    <row r="97" spans="2:51" s="12" customFormat="1" ht="12">
      <c r="B97" s="140"/>
      <c r="D97" s="141" t="s">
        <v>150</v>
      </c>
      <c r="E97" s="142" t="s">
        <v>3</v>
      </c>
      <c r="F97" s="143" t="s">
        <v>163</v>
      </c>
      <c r="H97" s="144">
        <v>2296.5</v>
      </c>
      <c r="L97" s="140"/>
      <c r="M97" s="145"/>
      <c r="T97" s="146"/>
      <c r="AT97" s="142" t="s">
        <v>150</v>
      </c>
      <c r="AU97" s="142" t="s">
        <v>79</v>
      </c>
      <c r="AV97" s="12" t="s">
        <v>79</v>
      </c>
      <c r="AW97" s="12" t="s">
        <v>31</v>
      </c>
      <c r="AX97" s="12" t="s">
        <v>77</v>
      </c>
      <c r="AY97" s="142" t="s">
        <v>124</v>
      </c>
    </row>
    <row r="98" spans="2:65" s="1" customFormat="1" ht="21.75" customHeight="1">
      <c r="B98" s="120"/>
      <c r="C98" s="121" t="s">
        <v>164</v>
      </c>
      <c r="D98" s="121" t="s">
        <v>127</v>
      </c>
      <c r="E98" s="122" t="s">
        <v>165</v>
      </c>
      <c r="F98" s="123" t="s">
        <v>166</v>
      </c>
      <c r="G98" s="124" t="s">
        <v>156</v>
      </c>
      <c r="H98" s="125">
        <v>22</v>
      </c>
      <c r="I98" s="188"/>
      <c r="J98" s="126">
        <f>ROUND(I98*H98,2)</f>
        <v>0</v>
      </c>
      <c r="K98" s="123" t="s">
        <v>147</v>
      </c>
      <c r="L98" s="26"/>
      <c r="M98" s="127" t="s">
        <v>3</v>
      </c>
      <c r="N98" s="128" t="s">
        <v>41</v>
      </c>
      <c r="O98" s="129">
        <v>3.422</v>
      </c>
      <c r="P98" s="129">
        <f>O98*H98</f>
        <v>75.284</v>
      </c>
      <c r="Q98" s="129">
        <v>1.01</v>
      </c>
      <c r="R98" s="129">
        <f>Q98*H98</f>
        <v>22.22</v>
      </c>
      <c r="S98" s="129">
        <v>0</v>
      </c>
      <c r="T98" s="130">
        <f>S98*H98</f>
        <v>0</v>
      </c>
      <c r="AR98" s="131" t="s">
        <v>148</v>
      </c>
      <c r="AT98" s="131" t="s">
        <v>127</v>
      </c>
      <c r="AU98" s="131" t="s">
        <v>79</v>
      </c>
      <c r="AY98" s="14" t="s">
        <v>124</v>
      </c>
      <c r="BE98" s="132">
        <f>IF(N98="základní",J98,0)</f>
        <v>0</v>
      </c>
      <c r="BF98" s="132">
        <f>IF(N98="snížená",J98,0)</f>
        <v>0</v>
      </c>
      <c r="BG98" s="132">
        <f>IF(N98="zákl. přenesená",J98,0)</f>
        <v>0</v>
      </c>
      <c r="BH98" s="132">
        <f>IF(N98="sníž. přenesená",J98,0)</f>
        <v>0</v>
      </c>
      <c r="BI98" s="132">
        <f>IF(N98="nulová",J98,0)</f>
        <v>0</v>
      </c>
      <c r="BJ98" s="14" t="s">
        <v>77</v>
      </c>
      <c r="BK98" s="132">
        <f>ROUND(I98*H98,2)</f>
        <v>0</v>
      </c>
      <c r="BL98" s="14" t="s">
        <v>148</v>
      </c>
      <c r="BM98" s="131" t="s">
        <v>167</v>
      </c>
    </row>
    <row r="99" spans="2:47" s="1" customFormat="1" ht="12">
      <c r="B99" s="26"/>
      <c r="D99" s="137" t="s">
        <v>149</v>
      </c>
      <c r="F99" s="138" t="s">
        <v>168</v>
      </c>
      <c r="L99" s="26"/>
      <c r="M99" s="139"/>
      <c r="T99" s="47"/>
      <c r="AT99" s="14" t="s">
        <v>149</v>
      </c>
      <c r="AU99" s="14" t="s">
        <v>79</v>
      </c>
    </row>
    <row r="100" spans="2:51" s="12" customFormat="1" ht="12">
      <c r="B100" s="140"/>
      <c r="D100" s="141" t="s">
        <v>150</v>
      </c>
      <c r="E100" s="142" t="s">
        <v>3</v>
      </c>
      <c r="F100" s="143" t="s">
        <v>169</v>
      </c>
      <c r="H100" s="144">
        <v>22</v>
      </c>
      <c r="L100" s="140"/>
      <c r="M100" s="145"/>
      <c r="T100" s="146"/>
      <c r="AT100" s="142" t="s">
        <v>150</v>
      </c>
      <c r="AU100" s="142" t="s">
        <v>79</v>
      </c>
      <c r="AV100" s="12" t="s">
        <v>79</v>
      </c>
      <c r="AW100" s="12" t="s">
        <v>31</v>
      </c>
      <c r="AX100" s="12" t="s">
        <v>77</v>
      </c>
      <c r="AY100" s="142" t="s">
        <v>124</v>
      </c>
    </row>
    <row r="101" spans="2:51" s="12" customFormat="1" ht="12">
      <c r="B101" s="140"/>
      <c r="D101" s="141" t="s">
        <v>150</v>
      </c>
      <c r="E101" s="142" t="s">
        <v>3</v>
      </c>
      <c r="F101" s="143" t="s">
        <v>163</v>
      </c>
      <c r="H101" s="144">
        <v>2296.5</v>
      </c>
      <c r="L101" s="140"/>
      <c r="M101" s="145"/>
      <c r="T101" s="146"/>
      <c r="AT101" s="142" t="s">
        <v>150</v>
      </c>
      <c r="AU101" s="142" t="s">
        <v>79</v>
      </c>
      <c r="AV101" s="12" t="s">
        <v>79</v>
      </c>
      <c r="AW101" s="12" t="s">
        <v>31</v>
      </c>
      <c r="AX101" s="12" t="s">
        <v>77</v>
      </c>
      <c r="AY101" s="142" t="s">
        <v>124</v>
      </c>
    </row>
    <row r="102" spans="2:65" s="1" customFormat="1" ht="16.5" customHeight="1">
      <c r="B102" s="120"/>
      <c r="C102" s="121" t="s">
        <v>170</v>
      </c>
      <c r="D102" s="121" t="s">
        <v>127</v>
      </c>
      <c r="E102" s="122" t="s">
        <v>171</v>
      </c>
      <c r="F102" s="123" t="s">
        <v>172</v>
      </c>
      <c r="G102" s="124" t="s">
        <v>146</v>
      </c>
      <c r="H102" s="125">
        <v>1700</v>
      </c>
      <c r="I102" s="188"/>
      <c r="J102" s="126">
        <f>ROUND(I102*H102,2)</f>
        <v>0</v>
      </c>
      <c r="K102" s="123" t="s">
        <v>147</v>
      </c>
      <c r="L102" s="26"/>
      <c r="M102" s="127" t="s">
        <v>3</v>
      </c>
      <c r="N102" s="128" t="s">
        <v>41</v>
      </c>
      <c r="O102" s="129">
        <v>0.002</v>
      </c>
      <c r="P102" s="129">
        <f>O102*H102</f>
        <v>3.4</v>
      </c>
      <c r="Q102" s="129">
        <v>0</v>
      </c>
      <c r="R102" s="129">
        <f>Q102*H102</f>
        <v>0</v>
      </c>
      <c r="S102" s="129">
        <v>0</v>
      </c>
      <c r="T102" s="130">
        <f>S102*H102</f>
        <v>0</v>
      </c>
      <c r="AR102" s="131" t="s">
        <v>148</v>
      </c>
      <c r="AT102" s="131" t="s">
        <v>127</v>
      </c>
      <c r="AU102" s="131" t="s">
        <v>79</v>
      </c>
      <c r="AY102" s="14" t="s">
        <v>124</v>
      </c>
      <c r="BE102" s="132">
        <f>IF(N102="základní",J102,0)</f>
        <v>0</v>
      </c>
      <c r="BF102" s="132">
        <f>IF(N102="snížená",J102,0)</f>
        <v>0</v>
      </c>
      <c r="BG102" s="132">
        <f>IF(N102="zákl. přenesená",J102,0)</f>
        <v>0</v>
      </c>
      <c r="BH102" s="132">
        <f>IF(N102="sníž. přenesená",J102,0)</f>
        <v>0</v>
      </c>
      <c r="BI102" s="132">
        <f>IF(N102="nulová",J102,0)</f>
        <v>0</v>
      </c>
      <c r="BJ102" s="14" t="s">
        <v>77</v>
      </c>
      <c r="BK102" s="132">
        <f>ROUND(I102*H102,2)</f>
        <v>0</v>
      </c>
      <c r="BL102" s="14" t="s">
        <v>148</v>
      </c>
      <c r="BM102" s="131" t="s">
        <v>173</v>
      </c>
    </row>
    <row r="103" spans="2:47" s="1" customFormat="1" ht="12">
      <c r="B103" s="26"/>
      <c r="D103" s="137" t="s">
        <v>149</v>
      </c>
      <c r="F103" s="138" t="s">
        <v>174</v>
      </c>
      <c r="L103" s="26"/>
      <c r="M103" s="139"/>
      <c r="T103" s="47"/>
      <c r="AT103" s="14" t="s">
        <v>149</v>
      </c>
      <c r="AU103" s="14" t="s">
        <v>79</v>
      </c>
    </row>
    <row r="104" spans="2:51" s="12" customFormat="1" ht="12">
      <c r="B104" s="140"/>
      <c r="D104" s="141" t="s">
        <v>150</v>
      </c>
      <c r="E104" s="142" t="s">
        <v>3</v>
      </c>
      <c r="F104" s="143"/>
      <c r="H104" s="144">
        <v>2295.5</v>
      </c>
      <c r="L104" s="140"/>
      <c r="M104" s="145"/>
      <c r="T104" s="146"/>
      <c r="AT104" s="142" t="s">
        <v>150</v>
      </c>
      <c r="AU104" s="142" t="s">
        <v>79</v>
      </c>
      <c r="AV104" s="12" t="s">
        <v>79</v>
      </c>
      <c r="AW104" s="12" t="s">
        <v>31</v>
      </c>
      <c r="AX104" s="12" t="s">
        <v>77</v>
      </c>
      <c r="AY104" s="142" t="s">
        <v>124</v>
      </c>
    </row>
    <row r="105" spans="2:65" s="1" customFormat="1" ht="24.15" customHeight="1">
      <c r="B105" s="120"/>
      <c r="C105" s="121" t="s">
        <v>175</v>
      </c>
      <c r="D105" s="121" t="s">
        <v>127</v>
      </c>
      <c r="E105" s="122" t="s">
        <v>176</v>
      </c>
      <c r="F105" s="123" t="s">
        <v>177</v>
      </c>
      <c r="G105" s="124" t="s">
        <v>146</v>
      </c>
      <c r="H105" s="125">
        <v>1700</v>
      </c>
      <c r="I105" s="188"/>
      <c r="J105" s="126">
        <f>ROUND(I105*H105,2)</f>
        <v>0</v>
      </c>
      <c r="K105" s="123" t="s">
        <v>147</v>
      </c>
      <c r="L105" s="26"/>
      <c r="M105" s="127"/>
      <c r="N105" s="128"/>
      <c r="O105" s="129"/>
      <c r="P105" s="129"/>
      <c r="Q105" s="129"/>
      <c r="R105" s="129"/>
      <c r="S105" s="129"/>
      <c r="T105" s="130"/>
      <c r="AR105" s="131" t="s">
        <v>148</v>
      </c>
      <c r="AT105" s="131" t="s">
        <v>127</v>
      </c>
      <c r="AU105" s="131" t="s">
        <v>79</v>
      </c>
      <c r="AY105" s="14" t="s">
        <v>124</v>
      </c>
      <c r="BE105" s="132">
        <f>IF(N105="základní",J105,0)</f>
        <v>0</v>
      </c>
      <c r="BF105" s="132">
        <f>IF(N105="snížená",J105,0)</f>
        <v>0</v>
      </c>
      <c r="BG105" s="132">
        <f>IF(N105="zákl. přenesená",J105,0)</f>
        <v>0</v>
      </c>
      <c r="BH105" s="132">
        <f>IF(N105="sníž. přenesená",J105,0)</f>
        <v>0</v>
      </c>
      <c r="BI105" s="132">
        <f>IF(N105="nulová",J105,0)</f>
        <v>0</v>
      </c>
      <c r="BJ105" s="14" t="s">
        <v>77</v>
      </c>
      <c r="BK105" s="132">
        <f>ROUND(I105*H105,2)</f>
        <v>0</v>
      </c>
      <c r="BL105" s="14" t="s">
        <v>148</v>
      </c>
      <c r="BM105" s="131" t="s">
        <v>178</v>
      </c>
    </row>
    <row r="106" spans="2:47" s="1" customFormat="1" ht="12">
      <c r="B106" s="26"/>
      <c r="D106" s="137" t="s">
        <v>149</v>
      </c>
      <c r="F106" s="138" t="s">
        <v>179</v>
      </c>
      <c r="L106" s="26"/>
      <c r="M106" s="139"/>
      <c r="T106" s="47"/>
      <c r="AT106" s="14" t="s">
        <v>149</v>
      </c>
      <c r="AU106" s="14" t="s">
        <v>79</v>
      </c>
    </row>
    <row r="107" spans="2:51" s="12" customFormat="1" ht="12">
      <c r="B107" s="140"/>
      <c r="D107" s="141" t="s">
        <v>150</v>
      </c>
      <c r="E107" s="142" t="s">
        <v>3</v>
      </c>
      <c r="F107" s="143" t="s">
        <v>163</v>
      </c>
      <c r="H107" s="144">
        <v>2296.5</v>
      </c>
      <c r="L107" s="140"/>
      <c r="M107" s="145"/>
      <c r="T107" s="146"/>
      <c r="AT107" s="142" t="s">
        <v>150</v>
      </c>
      <c r="AU107" s="142" t="s">
        <v>79</v>
      </c>
      <c r="AV107" s="12" t="s">
        <v>79</v>
      </c>
      <c r="AW107" s="12" t="s">
        <v>31</v>
      </c>
      <c r="AX107" s="12" t="s">
        <v>77</v>
      </c>
      <c r="AY107" s="142" t="s">
        <v>124</v>
      </c>
    </row>
    <row r="108" spans="2:65" s="1" customFormat="1" ht="16.5" customHeight="1">
      <c r="B108" s="120"/>
      <c r="C108" s="121" t="s">
        <v>180</v>
      </c>
      <c r="D108" s="121" t="s">
        <v>127</v>
      </c>
      <c r="E108" s="122" t="s">
        <v>214</v>
      </c>
      <c r="F108" s="123" t="s">
        <v>215</v>
      </c>
      <c r="G108" s="124" t="s">
        <v>155</v>
      </c>
      <c r="H108" s="125">
        <v>38</v>
      </c>
      <c r="I108" s="188"/>
      <c r="J108" s="126">
        <f>ROUND(I108*H108,2)</f>
        <v>0</v>
      </c>
      <c r="K108" s="123" t="s">
        <v>147</v>
      </c>
      <c r="L108" s="26"/>
      <c r="M108" s="127" t="s">
        <v>3</v>
      </c>
      <c r="N108" s="128" t="s">
        <v>41</v>
      </c>
      <c r="O108" s="129">
        <v>0.046</v>
      </c>
      <c r="P108" s="129">
        <f>O108*H108</f>
        <v>1.748</v>
      </c>
      <c r="Q108" s="129">
        <v>0.0036</v>
      </c>
      <c r="R108" s="129">
        <f>Q108*H108</f>
        <v>0.1368</v>
      </c>
      <c r="S108" s="129">
        <v>0</v>
      </c>
      <c r="T108" s="130">
        <f>S108*H108</f>
        <v>0</v>
      </c>
      <c r="AR108" s="131" t="s">
        <v>148</v>
      </c>
      <c r="AT108" s="131" t="s">
        <v>127</v>
      </c>
      <c r="AU108" s="131" t="s">
        <v>79</v>
      </c>
      <c r="AY108" s="14" t="s">
        <v>124</v>
      </c>
      <c r="BE108" s="132">
        <f>IF(N108="základní",J108,0)</f>
        <v>0</v>
      </c>
      <c r="BF108" s="132">
        <f>IF(N108="snížená",J108,0)</f>
        <v>0</v>
      </c>
      <c r="BG108" s="132">
        <f>IF(N108="zákl. přenesená",J108,0)</f>
        <v>0</v>
      </c>
      <c r="BH108" s="132">
        <f>IF(N108="sníž. přenesená",J108,0)</f>
        <v>0</v>
      </c>
      <c r="BI108" s="132">
        <f>IF(N108="nulová",J108,0)</f>
        <v>0</v>
      </c>
      <c r="BJ108" s="14" t="s">
        <v>77</v>
      </c>
      <c r="BK108" s="132">
        <f>ROUND(I108*H108,2)</f>
        <v>0</v>
      </c>
      <c r="BL108" s="14" t="s">
        <v>148</v>
      </c>
      <c r="BM108" s="131" t="s">
        <v>181</v>
      </c>
    </row>
    <row r="109" spans="2:65" s="1" customFormat="1" ht="16.5" customHeight="1">
      <c r="B109" s="120"/>
      <c r="C109" s="121" t="s">
        <v>182</v>
      </c>
      <c r="D109" s="121" t="s">
        <v>127</v>
      </c>
      <c r="E109" s="122" t="s">
        <v>183</v>
      </c>
      <c r="F109" s="123" t="s">
        <v>211</v>
      </c>
      <c r="G109" s="124" t="s">
        <v>137</v>
      </c>
      <c r="H109" s="187">
        <v>3</v>
      </c>
      <c r="I109" s="188"/>
      <c r="J109" s="126">
        <f>ROUND(I109*H109,2)</f>
        <v>0</v>
      </c>
      <c r="K109" s="123" t="s">
        <v>147</v>
      </c>
      <c r="L109" s="26"/>
      <c r="M109" s="127" t="s">
        <v>3</v>
      </c>
      <c r="N109" s="128" t="s">
        <v>41</v>
      </c>
      <c r="O109" s="129">
        <v>3.839</v>
      </c>
      <c r="P109" s="129">
        <f>O109*H109</f>
        <v>11.517</v>
      </c>
      <c r="Q109" s="129">
        <v>0.42368</v>
      </c>
      <c r="R109" s="129">
        <f>Q109*H109</f>
        <v>1.27104</v>
      </c>
      <c r="S109" s="129">
        <v>0</v>
      </c>
      <c r="T109" s="130">
        <f>S109*H109</f>
        <v>0</v>
      </c>
      <c r="AR109" s="131" t="s">
        <v>148</v>
      </c>
      <c r="AT109" s="131" t="s">
        <v>127</v>
      </c>
      <c r="AU109" s="131" t="s">
        <v>79</v>
      </c>
      <c r="AY109" s="14" t="s">
        <v>124</v>
      </c>
      <c r="BE109" s="132">
        <f>IF(N109="základní",J109,0)</f>
        <v>0</v>
      </c>
      <c r="BF109" s="132">
        <f>IF(N109="snížená",J109,0)</f>
        <v>0</v>
      </c>
      <c r="BG109" s="132">
        <f>IF(N109="zákl. přenesená",J109,0)</f>
        <v>0</v>
      </c>
      <c r="BH109" s="132">
        <f>IF(N109="sníž. přenesená",J109,0)</f>
        <v>0</v>
      </c>
      <c r="BI109" s="132">
        <f>IF(N109="nulová",J109,0)</f>
        <v>0</v>
      </c>
      <c r="BJ109" s="14" t="s">
        <v>77</v>
      </c>
      <c r="BK109" s="132">
        <f>ROUND(I109*H109,2)</f>
        <v>0</v>
      </c>
      <c r="BL109" s="14" t="s">
        <v>148</v>
      </c>
      <c r="BM109" s="131" t="s">
        <v>184</v>
      </c>
    </row>
    <row r="110" spans="2:47" s="1" customFormat="1" ht="12">
      <c r="B110" s="26"/>
      <c r="D110" s="137" t="s">
        <v>149</v>
      </c>
      <c r="F110" s="138" t="s">
        <v>185</v>
      </c>
      <c r="L110" s="26"/>
      <c r="M110" s="139"/>
      <c r="T110" s="47"/>
      <c r="AT110" s="14" t="s">
        <v>149</v>
      </c>
      <c r="AU110" s="14" t="s">
        <v>79</v>
      </c>
    </row>
    <row r="111" spans="2:65" s="1" customFormat="1" ht="24.15" customHeight="1">
      <c r="B111" s="120"/>
      <c r="C111" s="121" t="s">
        <v>186</v>
      </c>
      <c r="D111" s="121" t="s">
        <v>127</v>
      </c>
      <c r="E111" s="122" t="s">
        <v>212</v>
      </c>
      <c r="F111" s="123" t="s">
        <v>213</v>
      </c>
      <c r="G111" s="124" t="s">
        <v>146</v>
      </c>
      <c r="H111" s="125">
        <v>1700</v>
      </c>
      <c r="I111" s="188"/>
      <c r="J111" s="126">
        <f>ROUND(I111*H111,2)</f>
        <v>0</v>
      </c>
      <c r="K111" s="123" t="s">
        <v>147</v>
      </c>
      <c r="L111" s="26"/>
      <c r="M111" s="127" t="s">
        <v>3</v>
      </c>
      <c r="N111" s="128" t="s">
        <v>41</v>
      </c>
      <c r="O111" s="129">
        <v>1.551</v>
      </c>
      <c r="P111" s="129">
        <f>O111*H111</f>
        <v>2636.7</v>
      </c>
      <c r="Q111" s="129">
        <v>0.31108</v>
      </c>
      <c r="R111" s="129">
        <f>Q111*H111</f>
        <v>528.836</v>
      </c>
      <c r="S111" s="129">
        <v>0</v>
      </c>
      <c r="T111" s="130">
        <f>S111*H111</f>
        <v>0</v>
      </c>
      <c r="AR111" s="131" t="s">
        <v>148</v>
      </c>
      <c r="AT111" s="131" t="s">
        <v>127</v>
      </c>
      <c r="AU111" s="131" t="s">
        <v>79</v>
      </c>
      <c r="AY111" s="14" t="s">
        <v>124</v>
      </c>
      <c r="BE111" s="132">
        <f>IF(N111="základní",J111,0)</f>
        <v>0</v>
      </c>
      <c r="BF111" s="132">
        <f>IF(N111="snížená",J111,0)</f>
        <v>0</v>
      </c>
      <c r="BG111" s="132">
        <f>IF(N111="zákl. přenesená",J111,0)</f>
        <v>0</v>
      </c>
      <c r="BH111" s="132">
        <f>IF(N111="sníž. přenesená",J111,0)</f>
        <v>0</v>
      </c>
      <c r="BI111" s="132">
        <f>IF(N111="nulová",J111,0)</f>
        <v>0</v>
      </c>
      <c r="BJ111" s="14" t="s">
        <v>77</v>
      </c>
      <c r="BK111" s="132">
        <f>ROUND(I111*H111,2)</f>
        <v>0</v>
      </c>
      <c r="BL111" s="14" t="s">
        <v>148</v>
      </c>
      <c r="BM111" s="131" t="s">
        <v>187</v>
      </c>
    </row>
    <row r="112" spans="2:63" s="11" customFormat="1" ht="22.8" customHeight="1">
      <c r="B112" s="109"/>
      <c r="D112" s="110" t="s">
        <v>69</v>
      </c>
      <c r="E112" s="118" t="s">
        <v>188</v>
      </c>
      <c r="F112" s="118" t="s">
        <v>189</v>
      </c>
      <c r="J112" s="119">
        <f>BK112</f>
        <v>0</v>
      </c>
      <c r="L112" s="109"/>
      <c r="M112" s="113"/>
      <c r="P112" s="114">
        <f>SUM(P113:P114)</f>
        <v>157.4105</v>
      </c>
      <c r="R112" s="114">
        <f>SUM(R113:R114)</f>
        <v>0</v>
      </c>
      <c r="T112" s="115">
        <f>SUM(T113:T114)</f>
        <v>0</v>
      </c>
      <c r="AR112" s="110" t="s">
        <v>77</v>
      </c>
      <c r="AT112" s="116" t="s">
        <v>69</v>
      </c>
      <c r="AU112" s="116" t="s">
        <v>77</v>
      </c>
      <c r="AY112" s="110" t="s">
        <v>124</v>
      </c>
      <c r="BK112" s="117">
        <f>SUM(BK113:BK114)</f>
        <v>0</v>
      </c>
    </row>
    <row r="113" spans="2:65" s="1" customFormat="1" ht="24.15" customHeight="1">
      <c r="B113" s="120"/>
      <c r="C113" s="121" t="s">
        <v>190</v>
      </c>
      <c r="D113" s="121" t="s">
        <v>127</v>
      </c>
      <c r="E113" s="122" t="s">
        <v>191</v>
      </c>
      <c r="F113" s="123" t="s">
        <v>192</v>
      </c>
      <c r="G113" s="124" t="s">
        <v>156</v>
      </c>
      <c r="H113" s="125">
        <v>396.5</v>
      </c>
      <c r="I113" s="188"/>
      <c r="J113" s="126">
        <f>ROUND(I113*H113,2)</f>
        <v>0</v>
      </c>
      <c r="K113" s="123" t="s">
        <v>147</v>
      </c>
      <c r="L113" s="26"/>
      <c r="M113" s="127" t="s">
        <v>3</v>
      </c>
      <c r="N113" s="128" t="s">
        <v>41</v>
      </c>
      <c r="O113" s="129">
        <v>0.397</v>
      </c>
      <c r="P113" s="129">
        <f>O113*H113</f>
        <v>157.4105</v>
      </c>
      <c r="Q113" s="129">
        <v>0</v>
      </c>
      <c r="R113" s="129">
        <f>Q113*H113</f>
        <v>0</v>
      </c>
      <c r="S113" s="129">
        <v>0</v>
      </c>
      <c r="T113" s="130">
        <f>S113*H113</f>
        <v>0</v>
      </c>
      <c r="AR113" s="131" t="s">
        <v>148</v>
      </c>
      <c r="AT113" s="131" t="s">
        <v>127</v>
      </c>
      <c r="AU113" s="131" t="s">
        <v>79</v>
      </c>
      <c r="AY113" s="14" t="s">
        <v>124</v>
      </c>
      <c r="BE113" s="132">
        <f>IF(N113="základní",J113,0)</f>
        <v>0</v>
      </c>
      <c r="BF113" s="132">
        <f>IF(N113="snížená",J113,0)</f>
        <v>0</v>
      </c>
      <c r="BG113" s="132">
        <f>IF(N113="zákl. přenesená",J113,0)</f>
        <v>0</v>
      </c>
      <c r="BH113" s="132">
        <f>IF(N113="sníž. přenesená",J113,0)</f>
        <v>0</v>
      </c>
      <c r="BI113" s="132">
        <f>IF(N113="nulová",J113,0)</f>
        <v>0</v>
      </c>
      <c r="BJ113" s="14" t="s">
        <v>77</v>
      </c>
      <c r="BK113" s="132">
        <f>ROUND(I113*H113,2)</f>
        <v>0</v>
      </c>
      <c r="BL113" s="14" t="s">
        <v>148</v>
      </c>
      <c r="BM113" s="131" t="s">
        <v>193</v>
      </c>
    </row>
    <row r="114" spans="2:47" s="1" customFormat="1" ht="12">
      <c r="B114" s="26"/>
      <c r="D114" s="137" t="s">
        <v>149</v>
      </c>
      <c r="F114" s="138" t="s">
        <v>194</v>
      </c>
      <c r="L114" s="26"/>
      <c r="M114" s="139"/>
      <c r="T114" s="47"/>
      <c r="AT114" s="14" t="s">
        <v>149</v>
      </c>
      <c r="AU114" s="14" t="s">
        <v>79</v>
      </c>
    </row>
    <row r="115" spans="2:12" s="1" customFormat="1" ht="6.9" customHeight="1">
      <c r="B115" s="35"/>
      <c r="C115" s="36"/>
      <c r="D115" s="36"/>
      <c r="E115" s="36"/>
      <c r="F115" s="36"/>
      <c r="G115" s="36"/>
      <c r="H115" s="36"/>
      <c r="I115" s="36"/>
      <c r="J115" s="36"/>
      <c r="K115" s="36"/>
      <c r="L115" s="26"/>
    </row>
  </sheetData>
  <autoFilter ref="C88:K114"/>
  <mergeCells count="11">
    <mergeCell ref="E81:H81"/>
    <mergeCell ref="E7:H7"/>
    <mergeCell ref="E9:H9"/>
    <mergeCell ref="E11:H11"/>
    <mergeCell ref="E29:H29"/>
    <mergeCell ref="E50:H50"/>
    <mergeCell ref="L2:V2"/>
    <mergeCell ref="E52:H52"/>
    <mergeCell ref="E54:H54"/>
    <mergeCell ref="E77:H77"/>
    <mergeCell ref="E79:H79"/>
  </mergeCells>
  <hyperlinks>
    <hyperlink ref="F93" r:id="rId1" display="https://podminky.urs.cz/item/CS_URS_2023_01/113154364"/>
    <hyperlink ref="F96" r:id="rId2" display="https://podminky.urs.cz/item/CS_URS_2023_01/565145121"/>
    <hyperlink ref="F99" r:id="rId3" display="https://podminky.urs.cz/item/CS_URS_2023_01/572243111"/>
    <hyperlink ref="F103" r:id="rId4" display="https://podminky.urs.cz/item/CS_URS_2023_01/573231112"/>
    <hyperlink ref="F106" r:id="rId5" display="https://podminky.urs.cz/item/CS_URS_2023_01/577134141"/>
    <hyperlink ref="F110" r:id="rId6" display="https://podminky.urs.cz/item/CS_URS_2023_01/899231111"/>
    <hyperlink ref="F114" r:id="rId7" display="https://podminky.urs.cz/item/CS_URS_2023_01/9982230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8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2:BM93"/>
  <sheetViews>
    <sheetView showGridLines="0" workbookViewId="0" topLeftCell="A85">
      <selection activeCell="I92" sqref="I92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" customHeight="1">
      <c r="L2" s="163" t="s">
        <v>6</v>
      </c>
      <c r="M2" s="164"/>
      <c r="N2" s="164"/>
      <c r="O2" s="164"/>
      <c r="P2" s="164"/>
      <c r="Q2" s="164"/>
      <c r="R2" s="164"/>
      <c r="S2" s="164"/>
      <c r="T2" s="164"/>
      <c r="U2" s="164"/>
      <c r="V2" s="164"/>
      <c r="AT2" s="14" t="s">
        <v>91</v>
      </c>
    </row>
    <row r="3" spans="2:46" ht="6.9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79</v>
      </c>
    </row>
    <row r="4" spans="2:46" ht="24.9" customHeight="1">
      <c r="B4" s="17"/>
      <c r="D4" s="18" t="s">
        <v>96</v>
      </c>
      <c r="L4" s="17"/>
      <c r="M4" s="80" t="s">
        <v>11</v>
      </c>
      <c r="AT4" s="14" t="s">
        <v>4</v>
      </c>
    </row>
    <row r="5" spans="2:12" ht="6.9" customHeight="1">
      <c r="B5" s="17"/>
      <c r="L5" s="17"/>
    </row>
    <row r="6" spans="2:12" ht="12" customHeight="1">
      <c r="B6" s="17"/>
      <c r="D6" s="23" t="s">
        <v>15</v>
      </c>
      <c r="L6" s="17"/>
    </row>
    <row r="7" spans="2:12" ht="16.5" customHeight="1">
      <c r="B7" s="17"/>
      <c r="E7" s="184" t="str">
        <f>'Rekapitulace zakázky'!K6</f>
        <v>Výstavba přestupního terminálu, Šluknov</v>
      </c>
      <c r="F7" s="186"/>
      <c r="G7" s="186"/>
      <c r="H7" s="186"/>
      <c r="L7" s="17"/>
    </row>
    <row r="8" spans="2:12" ht="12" customHeight="1">
      <c r="B8" s="17"/>
      <c r="D8" s="23" t="s">
        <v>97</v>
      </c>
      <c r="L8" s="17"/>
    </row>
    <row r="9" spans="2:12" s="1" customFormat="1" ht="16.5" customHeight="1">
      <c r="B9" s="26"/>
      <c r="E9" s="184" t="s">
        <v>195</v>
      </c>
      <c r="F9" s="185"/>
      <c r="G9" s="185"/>
      <c r="H9" s="185"/>
      <c r="L9" s="26"/>
    </row>
    <row r="10" spans="2:12" s="1" customFormat="1" ht="12" customHeight="1">
      <c r="B10" s="26"/>
      <c r="D10" s="23" t="s">
        <v>99</v>
      </c>
      <c r="L10" s="26"/>
    </row>
    <row r="11" spans="2:12" s="1" customFormat="1" ht="16.5" customHeight="1">
      <c r="B11" s="26"/>
      <c r="E11" s="170" t="s">
        <v>100</v>
      </c>
      <c r="F11" s="185"/>
      <c r="G11" s="185"/>
      <c r="H11" s="185"/>
      <c r="L11" s="26"/>
    </row>
    <row r="12" spans="2:12" s="1" customFormat="1" ht="12">
      <c r="B12" s="26"/>
      <c r="L12" s="26"/>
    </row>
    <row r="13" spans="2:12" s="1" customFormat="1" ht="12" customHeight="1">
      <c r="B13" s="26"/>
      <c r="D13" s="23" t="s">
        <v>17</v>
      </c>
      <c r="F13" s="21" t="s">
        <v>3</v>
      </c>
      <c r="I13" s="23" t="s">
        <v>18</v>
      </c>
      <c r="J13" s="21" t="s">
        <v>3</v>
      </c>
      <c r="L13" s="26"/>
    </row>
    <row r="14" spans="2:12" s="1" customFormat="1" ht="12" customHeight="1">
      <c r="B14" s="26"/>
      <c r="D14" s="23" t="s">
        <v>19</v>
      </c>
      <c r="F14" s="21" t="s">
        <v>20</v>
      </c>
      <c r="I14" s="23" t="s">
        <v>21</v>
      </c>
      <c r="J14" s="43" t="str">
        <f>'Rekapitulace zakázky'!AN8</f>
        <v>15. 6. 2023</v>
      </c>
      <c r="L14" s="26"/>
    </row>
    <row r="15" spans="2:12" s="1" customFormat="1" ht="10.8" customHeight="1">
      <c r="B15" s="26"/>
      <c r="L15" s="26"/>
    </row>
    <row r="16" spans="2:12" s="1" customFormat="1" ht="12" customHeight="1">
      <c r="B16" s="26"/>
      <c r="D16" s="23" t="s">
        <v>23</v>
      </c>
      <c r="I16" s="23" t="s">
        <v>24</v>
      </c>
      <c r="J16" s="21" t="s">
        <v>3</v>
      </c>
      <c r="L16" s="26"/>
    </row>
    <row r="17" spans="2:12" s="1" customFormat="1" ht="18" customHeight="1">
      <c r="B17" s="26"/>
      <c r="E17" s="21" t="s">
        <v>25</v>
      </c>
      <c r="I17" s="23" t="s">
        <v>26</v>
      </c>
      <c r="J17" s="21" t="s">
        <v>3</v>
      </c>
      <c r="L17" s="26"/>
    </row>
    <row r="18" spans="2:12" s="1" customFormat="1" ht="6.9" customHeight="1">
      <c r="B18" s="26"/>
      <c r="L18" s="26"/>
    </row>
    <row r="19" spans="2:12" s="1" customFormat="1" ht="12" customHeight="1">
      <c r="B19" s="26"/>
      <c r="D19" s="23" t="s">
        <v>27</v>
      </c>
      <c r="I19" s="23" t="s">
        <v>24</v>
      </c>
      <c r="J19" s="21" t="s">
        <v>3</v>
      </c>
      <c r="L19" s="26"/>
    </row>
    <row r="20" spans="2:12" s="1" customFormat="1" ht="18" customHeight="1">
      <c r="B20" s="26"/>
      <c r="E20" s="21" t="s">
        <v>28</v>
      </c>
      <c r="I20" s="23" t="s">
        <v>26</v>
      </c>
      <c r="J20" s="21" t="s">
        <v>3</v>
      </c>
      <c r="L20" s="26"/>
    </row>
    <row r="21" spans="2:12" s="1" customFormat="1" ht="6.9" customHeight="1">
      <c r="B21" s="26"/>
      <c r="L21" s="26"/>
    </row>
    <row r="22" spans="2:12" s="1" customFormat="1" ht="12" customHeight="1">
      <c r="B22" s="26"/>
      <c r="D22" s="23" t="s">
        <v>29</v>
      </c>
      <c r="I22" s="23" t="s">
        <v>24</v>
      </c>
      <c r="J22" s="21" t="s">
        <v>3</v>
      </c>
      <c r="L22" s="26"/>
    </row>
    <row r="23" spans="2:12" s="1" customFormat="1" ht="18" customHeight="1">
      <c r="B23" s="26"/>
      <c r="E23" s="21" t="s">
        <v>30</v>
      </c>
      <c r="I23" s="23" t="s">
        <v>26</v>
      </c>
      <c r="J23" s="21" t="s">
        <v>3</v>
      </c>
      <c r="L23" s="26"/>
    </row>
    <row r="24" spans="2:12" s="1" customFormat="1" ht="6.9" customHeight="1">
      <c r="B24" s="26"/>
      <c r="L24" s="26"/>
    </row>
    <row r="25" spans="2:12" s="1" customFormat="1" ht="12" customHeight="1">
      <c r="B25" s="26"/>
      <c r="D25" s="23" t="s">
        <v>32</v>
      </c>
      <c r="I25" s="23" t="s">
        <v>24</v>
      </c>
      <c r="J25" s="21" t="s">
        <v>3</v>
      </c>
      <c r="L25" s="26"/>
    </row>
    <row r="26" spans="2:12" s="1" customFormat="1" ht="18" customHeight="1">
      <c r="B26" s="26"/>
      <c r="E26" s="21" t="s">
        <v>33</v>
      </c>
      <c r="I26" s="23" t="s">
        <v>26</v>
      </c>
      <c r="J26" s="21" t="s">
        <v>3</v>
      </c>
      <c r="L26" s="26"/>
    </row>
    <row r="27" spans="2:12" s="1" customFormat="1" ht="6.9" customHeight="1">
      <c r="B27" s="26"/>
      <c r="L27" s="26"/>
    </row>
    <row r="28" spans="2:12" s="1" customFormat="1" ht="12" customHeight="1">
      <c r="B28" s="26"/>
      <c r="D28" s="23" t="s">
        <v>34</v>
      </c>
      <c r="L28" s="26"/>
    </row>
    <row r="29" spans="2:12" s="7" customFormat="1" ht="16.5" customHeight="1">
      <c r="B29" s="81"/>
      <c r="E29" s="177" t="s">
        <v>3</v>
      </c>
      <c r="F29" s="177"/>
      <c r="G29" s="177"/>
      <c r="H29" s="177"/>
      <c r="L29" s="81"/>
    </row>
    <row r="30" spans="2:12" s="1" customFormat="1" ht="6.9" customHeight="1">
      <c r="B30" s="26"/>
      <c r="L30" s="26"/>
    </row>
    <row r="31" spans="2:12" s="1" customFormat="1" ht="6.9" customHeight="1">
      <c r="B31" s="26"/>
      <c r="D31" s="44"/>
      <c r="E31" s="44"/>
      <c r="F31" s="44"/>
      <c r="G31" s="44"/>
      <c r="H31" s="44"/>
      <c r="I31" s="44"/>
      <c r="J31" s="44"/>
      <c r="K31" s="44"/>
      <c r="L31" s="26"/>
    </row>
    <row r="32" spans="2:12" s="1" customFormat="1" ht="25.35" customHeight="1">
      <c r="B32" s="26"/>
      <c r="D32" s="82" t="s">
        <v>36</v>
      </c>
      <c r="J32" s="57">
        <f>ROUND(J88,2)</f>
        <v>0</v>
      </c>
      <c r="L32" s="26"/>
    </row>
    <row r="33" spans="2:12" s="1" customFormat="1" ht="6.9" customHeight="1">
      <c r="B33" s="26"/>
      <c r="D33" s="44"/>
      <c r="E33" s="44"/>
      <c r="F33" s="44"/>
      <c r="G33" s="44"/>
      <c r="H33" s="44"/>
      <c r="I33" s="44"/>
      <c r="J33" s="44"/>
      <c r="K33" s="44"/>
      <c r="L33" s="26"/>
    </row>
    <row r="34" spans="2:12" s="1" customFormat="1" ht="14.4" customHeight="1">
      <c r="B34" s="26"/>
      <c r="F34" s="29" t="s">
        <v>38</v>
      </c>
      <c r="I34" s="29" t="s">
        <v>37</v>
      </c>
      <c r="J34" s="29" t="s">
        <v>39</v>
      </c>
      <c r="L34" s="26"/>
    </row>
    <row r="35" spans="2:12" s="1" customFormat="1" ht="14.4" customHeight="1">
      <c r="B35" s="26"/>
      <c r="D35" s="46" t="s">
        <v>40</v>
      </c>
      <c r="E35" s="23" t="s">
        <v>41</v>
      </c>
      <c r="F35" s="77">
        <f>ROUND((SUM(BE88:BE92)),2)</f>
        <v>0</v>
      </c>
      <c r="I35" s="83">
        <v>0.21</v>
      </c>
      <c r="J35" s="77">
        <f>ROUND(((SUM(BE88:BE92))*I35),2)</f>
        <v>0</v>
      </c>
      <c r="L35" s="26"/>
    </row>
    <row r="36" spans="2:12" s="1" customFormat="1" ht="14.4" customHeight="1">
      <c r="B36" s="26"/>
      <c r="E36" s="23" t="s">
        <v>42</v>
      </c>
      <c r="F36" s="77">
        <f>ROUND((SUM(BF88:BF92)),2)</f>
        <v>0</v>
      </c>
      <c r="I36" s="83">
        <v>0.15</v>
      </c>
      <c r="J36" s="77">
        <f>ROUND(((SUM(BF88:BF92))*I36),2)</f>
        <v>0</v>
      </c>
      <c r="L36" s="26"/>
    </row>
    <row r="37" spans="2:12" s="1" customFormat="1" ht="14.4" customHeight="1" hidden="1">
      <c r="B37" s="26"/>
      <c r="E37" s="23" t="s">
        <v>43</v>
      </c>
      <c r="F37" s="77">
        <f>ROUND((SUM(BG88:BG92)),2)</f>
        <v>0</v>
      </c>
      <c r="I37" s="83">
        <v>0.21</v>
      </c>
      <c r="J37" s="77">
        <f>0</f>
        <v>0</v>
      </c>
      <c r="L37" s="26"/>
    </row>
    <row r="38" spans="2:12" s="1" customFormat="1" ht="14.4" customHeight="1" hidden="1">
      <c r="B38" s="26"/>
      <c r="E38" s="23" t="s">
        <v>44</v>
      </c>
      <c r="F38" s="77">
        <f>ROUND((SUM(BH88:BH92)),2)</f>
        <v>0</v>
      </c>
      <c r="I38" s="83">
        <v>0.15</v>
      </c>
      <c r="J38" s="77">
        <f>0</f>
        <v>0</v>
      </c>
      <c r="L38" s="26"/>
    </row>
    <row r="39" spans="2:12" s="1" customFormat="1" ht="14.4" customHeight="1" hidden="1">
      <c r="B39" s="26"/>
      <c r="E39" s="23" t="s">
        <v>45</v>
      </c>
      <c r="F39" s="77">
        <f>ROUND((SUM(BI88:BI92)),2)</f>
        <v>0</v>
      </c>
      <c r="I39" s="83">
        <v>0</v>
      </c>
      <c r="J39" s="77">
        <f>0</f>
        <v>0</v>
      </c>
      <c r="L39" s="26"/>
    </row>
    <row r="40" spans="2:12" s="1" customFormat="1" ht="6.9" customHeight="1">
      <c r="B40" s="26"/>
      <c r="L40" s="26"/>
    </row>
    <row r="41" spans="2:12" s="1" customFormat="1" ht="25.35" customHeight="1">
      <c r="B41" s="26"/>
      <c r="C41" s="84"/>
      <c r="D41" s="85" t="s">
        <v>46</v>
      </c>
      <c r="E41" s="48"/>
      <c r="F41" s="48"/>
      <c r="G41" s="86" t="s">
        <v>47</v>
      </c>
      <c r="H41" s="87" t="s">
        <v>48</v>
      </c>
      <c r="I41" s="48"/>
      <c r="J41" s="88">
        <f>SUM(J32:J39)</f>
        <v>0</v>
      </c>
      <c r="K41" s="89"/>
      <c r="L41" s="26"/>
    </row>
    <row r="42" spans="2:12" s="1" customFormat="1" ht="14.4" customHeight="1">
      <c r="B42" s="35"/>
      <c r="C42" s="36"/>
      <c r="D42" s="36"/>
      <c r="E42" s="36"/>
      <c r="F42" s="36"/>
      <c r="G42" s="36"/>
      <c r="H42" s="36"/>
      <c r="I42" s="36"/>
      <c r="J42" s="36"/>
      <c r="K42" s="36"/>
      <c r="L42" s="26"/>
    </row>
    <row r="46" spans="2:12" s="1" customFormat="1" ht="6.9" customHeight="1"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26"/>
    </row>
    <row r="47" spans="2:12" s="1" customFormat="1" ht="24.9" customHeight="1">
      <c r="B47" s="26"/>
      <c r="C47" s="18" t="s">
        <v>101</v>
      </c>
      <c r="L47" s="26"/>
    </row>
    <row r="48" spans="2:12" s="1" customFormat="1" ht="6.9" customHeight="1">
      <c r="B48" s="26"/>
      <c r="L48" s="26"/>
    </row>
    <row r="49" spans="2:12" s="1" customFormat="1" ht="12" customHeight="1">
      <c r="B49" s="26"/>
      <c r="C49" s="23" t="s">
        <v>15</v>
      </c>
      <c r="L49" s="26"/>
    </row>
    <row r="50" spans="2:12" s="1" customFormat="1" ht="16.5" customHeight="1">
      <c r="B50" s="26"/>
      <c r="E50" s="184" t="str">
        <f>E7</f>
        <v>Výstavba přestupního terminálu, Šluknov</v>
      </c>
      <c r="F50" s="186"/>
      <c r="G50" s="186"/>
      <c r="H50" s="186"/>
      <c r="L50" s="26"/>
    </row>
    <row r="51" spans="2:12" ht="12" customHeight="1">
      <c r="B51" s="17"/>
      <c r="C51" s="23" t="s">
        <v>97</v>
      </c>
      <c r="L51" s="17"/>
    </row>
    <row r="52" spans="2:12" s="1" customFormat="1" ht="16.5" customHeight="1">
      <c r="B52" s="26"/>
      <c r="E52" s="184" t="s">
        <v>195</v>
      </c>
      <c r="F52" s="185"/>
      <c r="G52" s="185"/>
      <c r="H52" s="185"/>
      <c r="L52" s="26"/>
    </row>
    <row r="53" spans="2:12" s="1" customFormat="1" ht="12" customHeight="1">
      <c r="B53" s="26"/>
      <c r="C53" s="23" t="s">
        <v>99</v>
      </c>
      <c r="L53" s="26"/>
    </row>
    <row r="54" spans="2:12" s="1" customFormat="1" ht="16.5" customHeight="1">
      <c r="B54" s="26"/>
      <c r="E54" s="170" t="str">
        <f>E11</f>
        <v>SO 0 - Vedlejší a ostatní náklady stavby</v>
      </c>
      <c r="F54" s="185"/>
      <c r="G54" s="185"/>
      <c r="H54" s="185"/>
      <c r="L54" s="26"/>
    </row>
    <row r="55" spans="2:12" s="1" customFormat="1" ht="6.9" customHeight="1">
      <c r="B55" s="26"/>
      <c r="L55" s="26"/>
    </row>
    <row r="56" spans="2:12" s="1" customFormat="1" ht="12" customHeight="1">
      <c r="B56" s="26"/>
      <c r="C56" s="23" t="s">
        <v>19</v>
      </c>
      <c r="F56" s="21" t="str">
        <f>F14</f>
        <v>k.ú. Šluknov</v>
      </c>
      <c r="I56" s="23" t="s">
        <v>21</v>
      </c>
      <c r="J56" s="43" t="str">
        <f>IF(J14="","",J14)</f>
        <v>15. 6. 2023</v>
      </c>
      <c r="L56" s="26"/>
    </row>
    <row r="57" spans="2:12" s="1" customFormat="1" ht="6.9" customHeight="1">
      <c r="B57" s="26"/>
      <c r="L57" s="26"/>
    </row>
    <row r="58" spans="2:12" s="1" customFormat="1" ht="15.15" customHeight="1">
      <c r="B58" s="26"/>
      <c r="C58" s="23" t="s">
        <v>23</v>
      </c>
      <c r="F58" s="21" t="str">
        <f>E17</f>
        <v>Město Šluknov</v>
      </c>
      <c r="I58" s="23" t="s">
        <v>29</v>
      </c>
      <c r="J58" s="24" t="str">
        <f>E23</f>
        <v>ProProjekt s.r.o.</v>
      </c>
      <c r="L58" s="26"/>
    </row>
    <row r="59" spans="2:12" s="1" customFormat="1" ht="15.15" customHeight="1">
      <c r="B59" s="26"/>
      <c r="C59" s="23" t="s">
        <v>27</v>
      </c>
      <c r="F59" s="21" t="str">
        <f>IF(E20="","",E20)</f>
        <v>Bude vybrán</v>
      </c>
      <c r="I59" s="23" t="s">
        <v>32</v>
      </c>
      <c r="J59" s="24" t="str">
        <f>E26</f>
        <v>Martin Rousek</v>
      </c>
      <c r="L59" s="26"/>
    </row>
    <row r="60" spans="2:12" s="1" customFormat="1" ht="10.35" customHeight="1">
      <c r="B60" s="26"/>
      <c r="L60" s="26"/>
    </row>
    <row r="61" spans="2:12" s="1" customFormat="1" ht="29.25" customHeight="1">
      <c r="B61" s="26"/>
      <c r="C61" s="90" t="s">
        <v>102</v>
      </c>
      <c r="D61" s="84"/>
      <c r="E61" s="84"/>
      <c r="F61" s="84"/>
      <c r="G61" s="84"/>
      <c r="H61" s="84"/>
      <c r="I61" s="84"/>
      <c r="J61" s="91" t="s">
        <v>103</v>
      </c>
      <c r="K61" s="84"/>
      <c r="L61" s="26"/>
    </row>
    <row r="62" spans="2:12" s="1" customFormat="1" ht="10.35" customHeight="1">
      <c r="B62" s="26"/>
      <c r="L62" s="26"/>
    </row>
    <row r="63" spans="2:47" s="1" customFormat="1" ht="22.8" customHeight="1">
      <c r="B63" s="26"/>
      <c r="C63" s="92" t="s">
        <v>68</v>
      </c>
      <c r="J63" s="57">
        <f>J88</f>
        <v>0</v>
      </c>
      <c r="L63" s="26"/>
      <c r="AU63" s="14" t="s">
        <v>104</v>
      </c>
    </row>
    <row r="64" spans="2:12" s="8" customFormat="1" ht="24.9" customHeight="1">
      <c r="B64" s="93"/>
      <c r="D64" s="94" t="s">
        <v>105</v>
      </c>
      <c r="E64" s="95"/>
      <c r="F64" s="95"/>
      <c r="G64" s="95"/>
      <c r="H64" s="95"/>
      <c r="I64" s="95"/>
      <c r="J64" s="96">
        <f>J89</f>
        <v>0</v>
      </c>
      <c r="L64" s="93"/>
    </row>
    <row r="65" spans="2:12" s="9" customFormat="1" ht="19.95" customHeight="1">
      <c r="B65" s="97"/>
      <c r="D65" s="98" t="s">
        <v>106</v>
      </c>
      <c r="E65" s="99"/>
      <c r="F65" s="99"/>
      <c r="G65" s="99"/>
      <c r="H65" s="99"/>
      <c r="I65" s="99"/>
      <c r="J65" s="100">
        <f>J90</f>
        <v>0</v>
      </c>
      <c r="L65" s="97"/>
    </row>
    <row r="66" spans="2:12" s="9" customFormat="1" ht="19.95" customHeight="1">
      <c r="B66" s="97"/>
      <c r="D66" s="98" t="s">
        <v>196</v>
      </c>
      <c r="E66" s="99"/>
      <c r="F66" s="99"/>
      <c r="G66" s="99"/>
      <c r="H66" s="99"/>
      <c r="I66" s="99"/>
      <c r="J66" s="100">
        <f>J91</f>
        <v>0</v>
      </c>
      <c r="L66" s="97"/>
    </row>
    <row r="67" spans="2:12" s="1" customFormat="1" ht="21.75" customHeight="1">
      <c r="B67" s="26"/>
      <c r="L67" s="26"/>
    </row>
    <row r="68" spans="2:12" s="1" customFormat="1" ht="6.9" customHeight="1">
      <c r="B68" s="35"/>
      <c r="C68" s="36"/>
      <c r="D68" s="36"/>
      <c r="E68" s="36"/>
      <c r="F68" s="36"/>
      <c r="G68" s="36"/>
      <c r="H68" s="36"/>
      <c r="I68" s="36"/>
      <c r="J68" s="36"/>
      <c r="K68" s="36"/>
      <c r="L68" s="26"/>
    </row>
    <row r="72" spans="2:12" s="1" customFormat="1" ht="6.9" customHeight="1">
      <c r="B72" s="37"/>
      <c r="C72" s="38"/>
      <c r="D72" s="38"/>
      <c r="E72" s="38"/>
      <c r="F72" s="38"/>
      <c r="G72" s="38"/>
      <c r="H72" s="38"/>
      <c r="I72" s="38"/>
      <c r="J72" s="38"/>
      <c r="K72" s="38"/>
      <c r="L72" s="26"/>
    </row>
    <row r="73" spans="2:12" s="1" customFormat="1" ht="24.9" customHeight="1">
      <c r="B73" s="26"/>
      <c r="C73" s="18" t="s">
        <v>108</v>
      </c>
      <c r="L73" s="26"/>
    </row>
    <row r="74" spans="2:12" s="1" customFormat="1" ht="6.9" customHeight="1">
      <c r="B74" s="26"/>
      <c r="L74" s="26"/>
    </row>
    <row r="75" spans="2:12" s="1" customFormat="1" ht="12" customHeight="1">
      <c r="B75" s="26"/>
      <c r="C75" s="23" t="s">
        <v>15</v>
      </c>
      <c r="L75" s="26"/>
    </row>
    <row r="76" spans="2:12" s="1" customFormat="1" ht="16.5" customHeight="1">
      <c r="B76" s="26"/>
      <c r="E76" s="184" t="str">
        <f>E7</f>
        <v>Výstavba přestupního terminálu, Šluknov</v>
      </c>
      <c r="F76" s="186"/>
      <c r="G76" s="186"/>
      <c r="H76" s="186"/>
      <c r="L76" s="26"/>
    </row>
    <row r="77" spans="2:12" ht="12" customHeight="1">
      <c r="B77" s="17"/>
      <c r="C77" s="23" t="s">
        <v>97</v>
      </c>
      <c r="L77" s="17"/>
    </row>
    <row r="78" spans="2:12" s="1" customFormat="1" ht="16.5" customHeight="1">
      <c r="B78" s="26"/>
      <c r="E78" s="184" t="s">
        <v>195</v>
      </c>
      <c r="F78" s="185"/>
      <c r="G78" s="185"/>
      <c r="H78" s="185"/>
      <c r="L78" s="26"/>
    </row>
    <row r="79" spans="2:12" s="1" customFormat="1" ht="12" customHeight="1">
      <c r="B79" s="26"/>
      <c r="C79" s="23" t="s">
        <v>99</v>
      </c>
      <c r="L79" s="26"/>
    </row>
    <row r="80" spans="2:12" s="1" customFormat="1" ht="16.5" customHeight="1">
      <c r="B80" s="26"/>
      <c r="E80" s="170" t="str">
        <f>E11</f>
        <v>SO 0 - Vedlejší a ostatní náklady stavby</v>
      </c>
      <c r="F80" s="185"/>
      <c r="G80" s="185"/>
      <c r="H80" s="185"/>
      <c r="L80" s="26"/>
    </row>
    <row r="81" spans="2:12" s="1" customFormat="1" ht="6.9" customHeight="1">
      <c r="B81" s="26"/>
      <c r="L81" s="26"/>
    </row>
    <row r="82" spans="2:12" s="1" customFormat="1" ht="12" customHeight="1">
      <c r="B82" s="26"/>
      <c r="C82" s="23" t="s">
        <v>19</v>
      </c>
      <c r="F82" s="21" t="str">
        <f>F14</f>
        <v>k.ú. Šluknov</v>
      </c>
      <c r="I82" s="23" t="s">
        <v>21</v>
      </c>
      <c r="J82" s="43" t="str">
        <f>IF(J14="","",J14)</f>
        <v>15. 6. 2023</v>
      </c>
      <c r="L82" s="26"/>
    </row>
    <row r="83" spans="2:12" s="1" customFormat="1" ht="6.9" customHeight="1">
      <c r="B83" s="26"/>
      <c r="L83" s="26"/>
    </row>
    <row r="84" spans="2:12" s="1" customFormat="1" ht="15.15" customHeight="1">
      <c r="B84" s="26"/>
      <c r="C84" s="23" t="s">
        <v>23</v>
      </c>
      <c r="F84" s="21" t="str">
        <f>E17</f>
        <v>Město Šluknov</v>
      </c>
      <c r="I84" s="23" t="s">
        <v>29</v>
      </c>
      <c r="J84" s="24" t="str">
        <f>E23</f>
        <v>ProProjekt s.r.o.</v>
      </c>
      <c r="L84" s="26"/>
    </row>
    <row r="85" spans="2:12" s="1" customFormat="1" ht="15.15" customHeight="1">
      <c r="B85" s="26"/>
      <c r="C85" s="23" t="s">
        <v>27</v>
      </c>
      <c r="F85" s="21" t="str">
        <f>IF(E20="","",E20)</f>
        <v>Bude vybrán</v>
      </c>
      <c r="I85" s="23" t="s">
        <v>32</v>
      </c>
      <c r="J85" s="24" t="str">
        <f>E26</f>
        <v>Martin Rousek</v>
      </c>
      <c r="L85" s="26"/>
    </row>
    <row r="86" spans="2:12" s="1" customFormat="1" ht="10.35" customHeight="1">
      <c r="B86" s="26"/>
      <c r="L86" s="26"/>
    </row>
    <row r="87" spans="2:20" s="10" customFormat="1" ht="29.25" customHeight="1">
      <c r="B87" s="101"/>
      <c r="C87" s="102" t="s">
        <v>109</v>
      </c>
      <c r="D87" s="103" t="s">
        <v>55</v>
      </c>
      <c r="E87" s="103" t="s">
        <v>51</v>
      </c>
      <c r="F87" s="103" t="s">
        <v>52</v>
      </c>
      <c r="G87" s="103" t="s">
        <v>110</v>
      </c>
      <c r="H87" s="103" t="s">
        <v>111</v>
      </c>
      <c r="I87" s="103" t="s">
        <v>112</v>
      </c>
      <c r="J87" s="103" t="s">
        <v>103</v>
      </c>
      <c r="K87" s="104" t="s">
        <v>113</v>
      </c>
      <c r="L87" s="101"/>
      <c r="M87" s="50" t="s">
        <v>3</v>
      </c>
      <c r="N87" s="51" t="s">
        <v>40</v>
      </c>
      <c r="O87" s="51" t="s">
        <v>114</v>
      </c>
      <c r="P87" s="51" t="s">
        <v>115</v>
      </c>
      <c r="Q87" s="51" t="s">
        <v>116</v>
      </c>
      <c r="R87" s="51" t="s">
        <v>117</v>
      </c>
      <c r="S87" s="51" t="s">
        <v>118</v>
      </c>
      <c r="T87" s="52" t="s">
        <v>119</v>
      </c>
    </row>
    <row r="88" spans="2:63" s="1" customFormat="1" ht="22.8" customHeight="1">
      <c r="B88" s="26"/>
      <c r="C88" s="55" t="s">
        <v>120</v>
      </c>
      <c r="J88" s="105">
        <f>J91</f>
        <v>0</v>
      </c>
      <c r="L88" s="26"/>
      <c r="M88" s="53"/>
      <c r="N88" s="44"/>
      <c r="O88" s="44"/>
      <c r="P88" s="106" t="e">
        <f>P89</f>
        <v>#REF!</v>
      </c>
      <c r="Q88" s="44"/>
      <c r="R88" s="106" t="e">
        <f>R89</f>
        <v>#REF!</v>
      </c>
      <c r="S88" s="44"/>
      <c r="T88" s="107" t="e">
        <f>T89</f>
        <v>#REF!</v>
      </c>
      <c r="AT88" s="14" t="s">
        <v>69</v>
      </c>
      <c r="AU88" s="14" t="s">
        <v>104</v>
      </c>
      <c r="BK88" s="108" t="e">
        <f>BK89</f>
        <v>#REF!</v>
      </c>
    </row>
    <row r="89" spans="2:63" s="11" customFormat="1" ht="25.95" customHeight="1">
      <c r="B89" s="109"/>
      <c r="D89" s="110" t="s">
        <v>69</v>
      </c>
      <c r="E89" s="111" t="s">
        <v>121</v>
      </c>
      <c r="F89" s="111" t="s">
        <v>122</v>
      </c>
      <c r="J89" s="112">
        <f>J91</f>
        <v>0</v>
      </c>
      <c r="L89" s="109"/>
      <c r="M89" s="113"/>
      <c r="P89" s="114" t="e">
        <f>P90+P91</f>
        <v>#REF!</v>
      </c>
      <c r="R89" s="114" t="e">
        <f>R90+R91</f>
        <v>#REF!</v>
      </c>
      <c r="T89" s="115" t="e">
        <f>T90+T91</f>
        <v>#REF!</v>
      </c>
      <c r="AR89" s="110" t="s">
        <v>123</v>
      </c>
      <c r="AT89" s="116" t="s">
        <v>69</v>
      </c>
      <c r="AU89" s="116" t="s">
        <v>70</v>
      </c>
      <c r="AY89" s="110" t="s">
        <v>124</v>
      </c>
      <c r="BK89" s="117" t="e">
        <f>BK90+BK91</f>
        <v>#REF!</v>
      </c>
    </row>
    <row r="90" spans="2:63" s="11" customFormat="1" ht="22.8" customHeight="1">
      <c r="B90" s="109"/>
      <c r="D90" s="110" t="s">
        <v>69</v>
      </c>
      <c r="E90" s="118" t="s">
        <v>125</v>
      </c>
      <c r="F90" s="118" t="s">
        <v>126</v>
      </c>
      <c r="J90" s="119">
        <f>J91</f>
        <v>0</v>
      </c>
      <c r="L90" s="109"/>
      <c r="M90" s="113"/>
      <c r="P90" s="114" t="e">
        <f>SUM(#REF!)</f>
        <v>#REF!</v>
      </c>
      <c r="R90" s="114" t="e">
        <f>SUM(#REF!)</f>
        <v>#REF!</v>
      </c>
      <c r="T90" s="115" t="e">
        <f>SUM(#REF!)</f>
        <v>#REF!</v>
      </c>
      <c r="AR90" s="110" t="s">
        <v>123</v>
      </c>
      <c r="AT90" s="116" t="s">
        <v>69</v>
      </c>
      <c r="AU90" s="116" t="s">
        <v>77</v>
      </c>
      <c r="AY90" s="110" t="s">
        <v>124</v>
      </c>
      <c r="BK90" s="117" t="e">
        <f>SUM(#REF!)</f>
        <v>#REF!</v>
      </c>
    </row>
    <row r="91" spans="2:63" s="11" customFormat="1" ht="22.8" customHeight="1">
      <c r="B91" s="109"/>
      <c r="D91" s="110" t="s">
        <v>69</v>
      </c>
      <c r="E91" s="118" t="s">
        <v>197</v>
      </c>
      <c r="F91" s="118" t="s">
        <v>198</v>
      </c>
      <c r="J91" s="119">
        <f>BK91</f>
        <v>0</v>
      </c>
      <c r="L91" s="109"/>
      <c r="M91" s="113"/>
      <c r="P91" s="114">
        <f>P92</f>
        <v>0</v>
      </c>
      <c r="R91" s="114">
        <f>R92</f>
        <v>0</v>
      </c>
      <c r="T91" s="115">
        <f>T92</f>
        <v>0</v>
      </c>
      <c r="AR91" s="110" t="s">
        <v>123</v>
      </c>
      <c r="AT91" s="116" t="s">
        <v>69</v>
      </c>
      <c r="AU91" s="116" t="s">
        <v>77</v>
      </c>
      <c r="AY91" s="110" t="s">
        <v>124</v>
      </c>
      <c r="BK91" s="117">
        <f>BK92</f>
        <v>0</v>
      </c>
    </row>
    <row r="92" spans="2:65" s="1" customFormat="1" ht="16.5" customHeight="1">
      <c r="B92" s="120"/>
      <c r="C92" s="121" t="s">
        <v>136</v>
      </c>
      <c r="D92" s="121" t="s">
        <v>127</v>
      </c>
      <c r="E92" s="122" t="s">
        <v>199</v>
      </c>
      <c r="F92" s="123" t="s">
        <v>200</v>
      </c>
      <c r="G92" s="124" t="s">
        <v>128</v>
      </c>
      <c r="H92" s="125">
        <v>1</v>
      </c>
      <c r="I92" s="188"/>
      <c r="J92" s="126">
        <f>ROUND(I92*H92,2)</f>
        <v>0</v>
      </c>
      <c r="K92" s="123" t="s">
        <v>129</v>
      </c>
      <c r="L92" s="26"/>
      <c r="M92" s="133" t="s">
        <v>3</v>
      </c>
      <c r="N92" s="134" t="s">
        <v>41</v>
      </c>
      <c r="O92" s="135">
        <v>0</v>
      </c>
      <c r="P92" s="135">
        <f>O92*H92</f>
        <v>0</v>
      </c>
      <c r="Q92" s="135">
        <v>0</v>
      </c>
      <c r="R92" s="135">
        <f>Q92*H92</f>
        <v>0</v>
      </c>
      <c r="S92" s="135">
        <v>0</v>
      </c>
      <c r="T92" s="136">
        <f>S92*H92</f>
        <v>0</v>
      </c>
      <c r="AR92" s="131" t="s">
        <v>130</v>
      </c>
      <c r="AT92" s="131" t="s">
        <v>127</v>
      </c>
      <c r="AU92" s="131" t="s">
        <v>79</v>
      </c>
      <c r="AY92" s="14" t="s">
        <v>124</v>
      </c>
      <c r="BE92" s="132">
        <f>IF(N92="základní",J92,0)</f>
        <v>0</v>
      </c>
      <c r="BF92" s="132">
        <f>IF(N92="snížená",J92,0)</f>
        <v>0</v>
      </c>
      <c r="BG92" s="132">
        <f>IF(N92="zákl. přenesená",J92,0)</f>
        <v>0</v>
      </c>
      <c r="BH92" s="132">
        <f>IF(N92="sníž. přenesená",J92,0)</f>
        <v>0</v>
      </c>
      <c r="BI92" s="132">
        <f>IF(N92="nulová",J92,0)</f>
        <v>0</v>
      </c>
      <c r="BJ92" s="14" t="s">
        <v>77</v>
      </c>
      <c r="BK92" s="132">
        <f>ROUND(I92*H92,2)</f>
        <v>0</v>
      </c>
      <c r="BL92" s="14" t="s">
        <v>130</v>
      </c>
      <c r="BM92" s="131" t="s">
        <v>201</v>
      </c>
    </row>
    <row r="93" spans="2:12" s="1" customFormat="1" ht="6.9" customHeight="1"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26"/>
    </row>
  </sheetData>
  <autoFilter ref="C87:K92"/>
  <mergeCells count="11">
    <mergeCell ref="E80:H80"/>
    <mergeCell ref="E7:H7"/>
    <mergeCell ref="E9:H9"/>
    <mergeCell ref="E11:H11"/>
    <mergeCell ref="E29:H29"/>
    <mergeCell ref="E50:H50"/>
    <mergeCell ref="L2:V2"/>
    <mergeCell ref="E52:H52"/>
    <mergeCell ref="E54:H54"/>
    <mergeCell ref="E76:H76"/>
    <mergeCell ref="E78:H7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2:BM93"/>
  <sheetViews>
    <sheetView showGridLines="0" workbookViewId="0" topLeftCell="A85">
      <selection activeCell="I90" sqref="I90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" customHeight="1">
      <c r="L2" s="163" t="s">
        <v>6</v>
      </c>
      <c r="M2" s="164"/>
      <c r="N2" s="164"/>
      <c r="O2" s="164"/>
      <c r="P2" s="164"/>
      <c r="Q2" s="164"/>
      <c r="R2" s="164"/>
      <c r="S2" s="164"/>
      <c r="T2" s="164"/>
      <c r="U2" s="164"/>
      <c r="V2" s="164"/>
      <c r="AT2" s="14" t="s">
        <v>95</v>
      </c>
    </row>
    <row r="3" spans="2:46" ht="6.9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79</v>
      </c>
    </row>
    <row r="4" spans="2:46" ht="24.9" customHeight="1">
      <c r="B4" s="17"/>
      <c r="D4" s="18" t="s">
        <v>96</v>
      </c>
      <c r="L4" s="17"/>
      <c r="M4" s="80" t="s">
        <v>11</v>
      </c>
      <c r="AT4" s="14" t="s">
        <v>4</v>
      </c>
    </row>
    <row r="5" spans="2:12" ht="6.9" customHeight="1">
      <c r="B5" s="17"/>
      <c r="L5" s="17"/>
    </row>
    <row r="6" spans="2:12" ht="12" customHeight="1">
      <c r="B6" s="17"/>
      <c r="D6" s="23" t="s">
        <v>15</v>
      </c>
      <c r="L6" s="17"/>
    </row>
    <row r="7" spans="2:12" ht="16.5" customHeight="1">
      <c r="B7" s="17"/>
      <c r="E7" s="184" t="str">
        <f>'Rekapitulace zakázky'!K6</f>
        <v>Výstavba přestupního terminálu, Šluknov</v>
      </c>
      <c r="F7" s="186"/>
      <c r="G7" s="186"/>
      <c r="H7" s="186"/>
      <c r="L7" s="17"/>
    </row>
    <row r="8" spans="2:12" ht="12" customHeight="1">
      <c r="B8" s="17"/>
      <c r="D8" s="23" t="s">
        <v>97</v>
      </c>
      <c r="L8" s="17"/>
    </row>
    <row r="9" spans="2:12" s="1" customFormat="1" ht="16.5" customHeight="1">
      <c r="B9" s="26"/>
      <c r="E9" s="184" t="s">
        <v>202</v>
      </c>
      <c r="F9" s="185"/>
      <c r="G9" s="185"/>
      <c r="H9" s="185"/>
      <c r="L9" s="26"/>
    </row>
    <row r="10" spans="2:12" s="1" customFormat="1" ht="12" customHeight="1">
      <c r="B10" s="26"/>
      <c r="D10" s="23" t="s">
        <v>99</v>
      </c>
      <c r="L10" s="26"/>
    </row>
    <row r="11" spans="2:12" s="1" customFormat="1" ht="16.5" customHeight="1">
      <c r="B11" s="26"/>
      <c r="E11" s="170" t="s">
        <v>138</v>
      </c>
      <c r="F11" s="185"/>
      <c r="G11" s="185"/>
      <c r="H11" s="185"/>
      <c r="L11" s="26"/>
    </row>
    <row r="12" spans="2:12" s="1" customFormat="1" ht="12">
      <c r="B12" s="26"/>
      <c r="L12" s="26"/>
    </row>
    <row r="13" spans="2:12" s="1" customFormat="1" ht="12" customHeight="1">
      <c r="B13" s="26"/>
      <c r="D13" s="23" t="s">
        <v>17</v>
      </c>
      <c r="F13" s="21" t="s">
        <v>3</v>
      </c>
      <c r="I13" s="23" t="s">
        <v>18</v>
      </c>
      <c r="J13" s="21" t="s">
        <v>3</v>
      </c>
      <c r="L13" s="26"/>
    </row>
    <row r="14" spans="2:12" s="1" customFormat="1" ht="12" customHeight="1">
      <c r="B14" s="26"/>
      <c r="D14" s="23" t="s">
        <v>19</v>
      </c>
      <c r="F14" s="21" t="s">
        <v>20</v>
      </c>
      <c r="I14" s="23" t="s">
        <v>21</v>
      </c>
      <c r="J14" s="43" t="str">
        <f>'Rekapitulace zakázky'!AN8</f>
        <v>15. 6. 2023</v>
      </c>
      <c r="L14" s="26"/>
    </row>
    <row r="15" spans="2:12" s="1" customFormat="1" ht="10.8" customHeight="1">
      <c r="B15" s="26"/>
      <c r="L15" s="26"/>
    </row>
    <row r="16" spans="2:12" s="1" customFormat="1" ht="12" customHeight="1">
      <c r="B16" s="26"/>
      <c r="D16" s="23" t="s">
        <v>23</v>
      </c>
      <c r="I16" s="23" t="s">
        <v>24</v>
      </c>
      <c r="J16" s="21" t="s">
        <v>3</v>
      </c>
      <c r="L16" s="26"/>
    </row>
    <row r="17" spans="2:12" s="1" customFormat="1" ht="18" customHeight="1">
      <c r="B17" s="26"/>
      <c r="E17" s="21" t="s">
        <v>25</v>
      </c>
      <c r="I17" s="23" t="s">
        <v>26</v>
      </c>
      <c r="J17" s="21" t="s">
        <v>3</v>
      </c>
      <c r="L17" s="26"/>
    </row>
    <row r="18" spans="2:12" s="1" customFormat="1" ht="6.9" customHeight="1">
      <c r="B18" s="26"/>
      <c r="L18" s="26"/>
    </row>
    <row r="19" spans="2:12" s="1" customFormat="1" ht="12" customHeight="1">
      <c r="B19" s="26"/>
      <c r="D19" s="23" t="s">
        <v>27</v>
      </c>
      <c r="I19" s="23" t="s">
        <v>24</v>
      </c>
      <c r="J19" s="21" t="s">
        <v>3</v>
      </c>
      <c r="L19" s="26"/>
    </row>
    <row r="20" spans="2:12" s="1" customFormat="1" ht="18" customHeight="1">
      <c r="B20" s="26"/>
      <c r="E20" s="21" t="s">
        <v>28</v>
      </c>
      <c r="I20" s="23" t="s">
        <v>26</v>
      </c>
      <c r="J20" s="21" t="s">
        <v>3</v>
      </c>
      <c r="L20" s="26"/>
    </row>
    <row r="21" spans="2:12" s="1" customFormat="1" ht="6.9" customHeight="1">
      <c r="B21" s="26"/>
      <c r="L21" s="26"/>
    </row>
    <row r="22" spans="2:12" s="1" customFormat="1" ht="12" customHeight="1">
      <c r="B22" s="26"/>
      <c r="D22" s="23" t="s">
        <v>29</v>
      </c>
      <c r="I22" s="23" t="s">
        <v>24</v>
      </c>
      <c r="J22" s="21" t="s">
        <v>3</v>
      </c>
      <c r="L22" s="26"/>
    </row>
    <row r="23" spans="2:12" s="1" customFormat="1" ht="18" customHeight="1">
      <c r="B23" s="26"/>
      <c r="E23" s="21" t="s">
        <v>30</v>
      </c>
      <c r="I23" s="23" t="s">
        <v>26</v>
      </c>
      <c r="J23" s="21" t="s">
        <v>3</v>
      </c>
      <c r="L23" s="26"/>
    </row>
    <row r="24" spans="2:12" s="1" customFormat="1" ht="6.9" customHeight="1">
      <c r="B24" s="26"/>
      <c r="L24" s="26"/>
    </row>
    <row r="25" spans="2:12" s="1" customFormat="1" ht="12" customHeight="1">
      <c r="B25" s="26"/>
      <c r="D25" s="23" t="s">
        <v>32</v>
      </c>
      <c r="I25" s="23" t="s">
        <v>24</v>
      </c>
      <c r="J25" s="21" t="s">
        <v>3</v>
      </c>
      <c r="L25" s="26"/>
    </row>
    <row r="26" spans="2:12" s="1" customFormat="1" ht="18" customHeight="1">
      <c r="B26" s="26"/>
      <c r="E26" s="21" t="s">
        <v>33</v>
      </c>
      <c r="I26" s="23" t="s">
        <v>26</v>
      </c>
      <c r="J26" s="21" t="s">
        <v>3</v>
      </c>
      <c r="L26" s="26"/>
    </row>
    <row r="27" spans="2:12" s="1" customFormat="1" ht="6.9" customHeight="1">
      <c r="B27" s="26"/>
      <c r="L27" s="26"/>
    </row>
    <row r="28" spans="2:12" s="1" customFormat="1" ht="12" customHeight="1">
      <c r="B28" s="26"/>
      <c r="D28" s="23" t="s">
        <v>34</v>
      </c>
      <c r="L28" s="26"/>
    </row>
    <row r="29" spans="2:12" s="7" customFormat="1" ht="16.5" customHeight="1">
      <c r="B29" s="81"/>
      <c r="E29" s="177" t="s">
        <v>3</v>
      </c>
      <c r="F29" s="177"/>
      <c r="G29" s="177"/>
      <c r="H29" s="177"/>
      <c r="L29" s="81"/>
    </row>
    <row r="30" spans="2:12" s="1" customFormat="1" ht="6.9" customHeight="1">
      <c r="B30" s="26"/>
      <c r="L30" s="26"/>
    </row>
    <row r="31" spans="2:12" s="1" customFormat="1" ht="6.9" customHeight="1">
      <c r="B31" s="26"/>
      <c r="D31" s="44"/>
      <c r="E31" s="44"/>
      <c r="F31" s="44"/>
      <c r="G31" s="44"/>
      <c r="H31" s="44"/>
      <c r="I31" s="44"/>
      <c r="J31" s="44"/>
      <c r="K31" s="44"/>
      <c r="L31" s="26"/>
    </row>
    <row r="32" spans="2:12" s="1" customFormat="1" ht="25.35" customHeight="1">
      <c r="B32" s="26"/>
      <c r="D32" s="82" t="s">
        <v>36</v>
      </c>
      <c r="J32" s="57">
        <f>ROUND(J87,2)</f>
        <v>0</v>
      </c>
      <c r="L32" s="26"/>
    </row>
    <row r="33" spans="2:12" s="1" customFormat="1" ht="6.9" customHeight="1">
      <c r="B33" s="26"/>
      <c r="D33" s="44"/>
      <c r="E33" s="44"/>
      <c r="F33" s="44"/>
      <c r="G33" s="44"/>
      <c r="H33" s="44"/>
      <c r="I33" s="44"/>
      <c r="J33" s="44"/>
      <c r="K33" s="44"/>
      <c r="L33" s="26"/>
    </row>
    <row r="34" spans="2:12" s="1" customFormat="1" ht="14.4" customHeight="1">
      <c r="B34" s="26"/>
      <c r="F34" s="29" t="s">
        <v>38</v>
      </c>
      <c r="I34" s="29" t="s">
        <v>37</v>
      </c>
      <c r="J34" s="29" t="s">
        <v>39</v>
      </c>
      <c r="L34" s="26"/>
    </row>
    <row r="35" spans="2:12" s="1" customFormat="1" ht="14.4" customHeight="1">
      <c r="B35" s="26"/>
      <c r="D35" s="46" t="s">
        <v>40</v>
      </c>
      <c r="E35" s="23" t="s">
        <v>41</v>
      </c>
      <c r="F35" s="77">
        <f>ROUND((SUM(BE87:BE92)),2)</f>
        <v>0</v>
      </c>
      <c r="I35" s="83">
        <v>0.21</v>
      </c>
      <c r="J35" s="77">
        <f>ROUND(((SUM(BE87:BE92))*I35),2)</f>
        <v>0</v>
      </c>
      <c r="L35" s="26"/>
    </row>
    <row r="36" spans="2:12" s="1" customFormat="1" ht="14.4" customHeight="1">
      <c r="B36" s="26"/>
      <c r="E36" s="23" t="s">
        <v>42</v>
      </c>
      <c r="F36" s="77">
        <f>ROUND((SUM(BF87:BF92)),2)</f>
        <v>0</v>
      </c>
      <c r="I36" s="83">
        <v>0.15</v>
      </c>
      <c r="J36" s="77">
        <f>ROUND(((SUM(BF87:BF92))*I36),2)</f>
        <v>0</v>
      </c>
      <c r="L36" s="26"/>
    </row>
    <row r="37" spans="2:12" s="1" customFormat="1" ht="14.4" customHeight="1" hidden="1">
      <c r="B37" s="26"/>
      <c r="E37" s="23" t="s">
        <v>43</v>
      </c>
      <c r="F37" s="77">
        <f>ROUND((SUM(BG87:BG92)),2)</f>
        <v>0</v>
      </c>
      <c r="I37" s="83">
        <v>0.21</v>
      </c>
      <c r="J37" s="77">
        <f>0</f>
        <v>0</v>
      </c>
      <c r="L37" s="26"/>
    </row>
    <row r="38" spans="2:12" s="1" customFormat="1" ht="14.4" customHeight="1" hidden="1">
      <c r="B38" s="26"/>
      <c r="E38" s="23" t="s">
        <v>44</v>
      </c>
      <c r="F38" s="77">
        <f>ROUND((SUM(BH87:BH92)),2)</f>
        <v>0</v>
      </c>
      <c r="I38" s="83">
        <v>0.15</v>
      </c>
      <c r="J38" s="77">
        <f>0</f>
        <v>0</v>
      </c>
      <c r="L38" s="26"/>
    </row>
    <row r="39" spans="2:12" s="1" customFormat="1" ht="14.4" customHeight="1" hidden="1">
      <c r="B39" s="26"/>
      <c r="E39" s="23" t="s">
        <v>45</v>
      </c>
      <c r="F39" s="77">
        <f>ROUND((SUM(BI87:BI92)),2)</f>
        <v>0</v>
      </c>
      <c r="I39" s="83">
        <v>0</v>
      </c>
      <c r="J39" s="77">
        <f>0</f>
        <v>0</v>
      </c>
      <c r="L39" s="26"/>
    </row>
    <row r="40" spans="2:12" s="1" customFormat="1" ht="6.9" customHeight="1">
      <c r="B40" s="26"/>
      <c r="L40" s="26"/>
    </row>
    <row r="41" spans="2:12" s="1" customFormat="1" ht="25.35" customHeight="1">
      <c r="B41" s="26"/>
      <c r="C41" s="84"/>
      <c r="D41" s="85" t="s">
        <v>46</v>
      </c>
      <c r="E41" s="48"/>
      <c r="F41" s="48"/>
      <c r="G41" s="86" t="s">
        <v>47</v>
      </c>
      <c r="H41" s="87" t="s">
        <v>48</v>
      </c>
      <c r="I41" s="48"/>
      <c r="J41" s="88">
        <f>SUM(J32:J39)</f>
        <v>0</v>
      </c>
      <c r="K41" s="89"/>
      <c r="L41" s="26"/>
    </row>
    <row r="42" spans="2:12" s="1" customFormat="1" ht="14.4" customHeight="1">
      <c r="B42" s="35"/>
      <c r="C42" s="36"/>
      <c r="D42" s="36"/>
      <c r="E42" s="36"/>
      <c r="F42" s="36"/>
      <c r="G42" s="36"/>
      <c r="H42" s="36"/>
      <c r="I42" s="36"/>
      <c r="J42" s="36"/>
      <c r="K42" s="36"/>
      <c r="L42" s="26"/>
    </row>
    <row r="46" spans="2:12" s="1" customFormat="1" ht="6.9" customHeight="1"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26"/>
    </row>
    <row r="47" spans="2:12" s="1" customFormat="1" ht="24.9" customHeight="1">
      <c r="B47" s="26"/>
      <c r="C47" s="18" t="s">
        <v>101</v>
      </c>
      <c r="L47" s="26"/>
    </row>
    <row r="48" spans="2:12" s="1" customFormat="1" ht="6.9" customHeight="1">
      <c r="B48" s="26"/>
      <c r="L48" s="26"/>
    </row>
    <row r="49" spans="2:12" s="1" customFormat="1" ht="12" customHeight="1">
      <c r="B49" s="26"/>
      <c r="C49" s="23" t="s">
        <v>15</v>
      </c>
      <c r="L49" s="26"/>
    </row>
    <row r="50" spans="2:12" s="1" customFormat="1" ht="16.5" customHeight="1">
      <c r="B50" s="26"/>
      <c r="E50" s="184" t="str">
        <f>E7</f>
        <v>Výstavba přestupního terminálu, Šluknov</v>
      </c>
      <c r="F50" s="186"/>
      <c r="G50" s="186"/>
      <c r="H50" s="186"/>
      <c r="L50" s="26"/>
    </row>
    <row r="51" spans="2:12" ht="12" customHeight="1">
      <c r="B51" s="17"/>
      <c r="C51" s="23" t="s">
        <v>97</v>
      </c>
      <c r="L51" s="17"/>
    </row>
    <row r="52" spans="2:12" s="1" customFormat="1" ht="16.5" customHeight="1">
      <c r="B52" s="26"/>
      <c r="E52" s="184" t="s">
        <v>202</v>
      </c>
      <c r="F52" s="185"/>
      <c r="G52" s="185"/>
      <c r="H52" s="185"/>
      <c r="L52" s="26"/>
    </row>
    <row r="53" spans="2:12" s="1" customFormat="1" ht="12" customHeight="1">
      <c r="B53" s="26"/>
      <c r="C53" s="23" t="s">
        <v>99</v>
      </c>
      <c r="L53" s="26"/>
    </row>
    <row r="54" spans="2:12" s="1" customFormat="1" ht="16.5" customHeight="1">
      <c r="B54" s="26"/>
      <c r="E54" s="170" t="str">
        <f>E11</f>
        <v>SO 1 - Komunikace</v>
      </c>
      <c r="F54" s="185"/>
      <c r="G54" s="185"/>
      <c r="H54" s="185"/>
      <c r="L54" s="26"/>
    </row>
    <row r="55" spans="2:12" s="1" customFormat="1" ht="6.9" customHeight="1">
      <c r="B55" s="26"/>
      <c r="L55" s="26"/>
    </row>
    <row r="56" spans="2:12" s="1" customFormat="1" ht="12" customHeight="1">
      <c r="B56" s="26"/>
      <c r="C56" s="23" t="s">
        <v>19</v>
      </c>
      <c r="F56" s="21" t="str">
        <f>F14</f>
        <v>k.ú. Šluknov</v>
      </c>
      <c r="I56" s="23" t="s">
        <v>21</v>
      </c>
      <c r="J56" s="43" t="str">
        <f>IF(J14="","",J14)</f>
        <v>15. 6. 2023</v>
      </c>
      <c r="L56" s="26"/>
    </row>
    <row r="57" spans="2:12" s="1" customFormat="1" ht="6.9" customHeight="1">
      <c r="B57" s="26"/>
      <c r="L57" s="26"/>
    </row>
    <row r="58" spans="2:12" s="1" customFormat="1" ht="15.15" customHeight="1">
      <c r="B58" s="26"/>
      <c r="C58" s="23" t="s">
        <v>23</v>
      </c>
      <c r="F58" s="21" t="str">
        <f>E17</f>
        <v>Město Šluknov</v>
      </c>
      <c r="I58" s="23" t="s">
        <v>29</v>
      </c>
      <c r="J58" s="24" t="str">
        <f>E23</f>
        <v>ProProjekt s.r.o.</v>
      </c>
      <c r="L58" s="26"/>
    </row>
    <row r="59" spans="2:12" s="1" customFormat="1" ht="15.15" customHeight="1">
      <c r="B59" s="26"/>
      <c r="C59" s="23" t="s">
        <v>27</v>
      </c>
      <c r="F59" s="21" t="str">
        <f>IF(E20="","",E20)</f>
        <v>Bude vybrán</v>
      </c>
      <c r="I59" s="23" t="s">
        <v>32</v>
      </c>
      <c r="J59" s="24" t="str">
        <f>E26</f>
        <v>Martin Rousek</v>
      </c>
      <c r="L59" s="26"/>
    </row>
    <row r="60" spans="2:12" s="1" customFormat="1" ht="10.35" customHeight="1">
      <c r="B60" s="26"/>
      <c r="L60" s="26"/>
    </row>
    <row r="61" spans="2:12" s="1" customFormat="1" ht="29.25" customHeight="1">
      <c r="B61" s="26"/>
      <c r="C61" s="90" t="s">
        <v>102</v>
      </c>
      <c r="D61" s="84"/>
      <c r="E61" s="84"/>
      <c r="F61" s="84"/>
      <c r="G61" s="84"/>
      <c r="H61" s="84"/>
      <c r="I61" s="84"/>
      <c r="J61" s="91" t="s">
        <v>103</v>
      </c>
      <c r="K61" s="84"/>
      <c r="L61" s="26"/>
    </row>
    <row r="62" spans="2:12" s="1" customFormat="1" ht="10.35" customHeight="1">
      <c r="B62" s="26"/>
      <c r="L62" s="26"/>
    </row>
    <row r="63" spans="2:47" s="1" customFormat="1" ht="22.8" customHeight="1">
      <c r="B63" s="26"/>
      <c r="C63" s="92" t="s">
        <v>68</v>
      </c>
      <c r="J63" s="57">
        <f>J87</f>
        <v>0</v>
      </c>
      <c r="L63" s="26"/>
      <c r="AU63" s="14" t="s">
        <v>104</v>
      </c>
    </row>
    <row r="64" spans="2:12" s="8" customFormat="1" ht="24.9" customHeight="1">
      <c r="B64" s="93"/>
      <c r="D64" s="94" t="s">
        <v>139</v>
      </c>
      <c r="E64" s="95"/>
      <c r="F64" s="95"/>
      <c r="G64" s="95"/>
      <c r="H64" s="95"/>
      <c r="I64" s="95"/>
      <c r="J64" s="96">
        <f>J88</f>
        <v>0</v>
      </c>
      <c r="L64" s="93"/>
    </row>
    <row r="65" spans="2:12" s="9" customFormat="1" ht="19.95" customHeight="1">
      <c r="B65" s="97"/>
      <c r="D65" s="98" t="s">
        <v>203</v>
      </c>
      <c r="E65" s="99"/>
      <c r="F65" s="99"/>
      <c r="G65" s="99"/>
      <c r="H65" s="99"/>
      <c r="I65" s="99"/>
      <c r="J65" s="100">
        <f>J89</f>
        <v>0</v>
      </c>
      <c r="L65" s="97"/>
    </row>
    <row r="66" spans="2:12" s="1" customFormat="1" ht="21.75" customHeight="1">
      <c r="B66" s="26"/>
      <c r="L66" s="26"/>
    </row>
    <row r="67" spans="2:12" s="1" customFormat="1" ht="6.9" customHeight="1">
      <c r="B67" s="35"/>
      <c r="C67" s="36"/>
      <c r="D67" s="36"/>
      <c r="E67" s="36"/>
      <c r="F67" s="36"/>
      <c r="G67" s="36"/>
      <c r="H67" s="36"/>
      <c r="I67" s="36"/>
      <c r="J67" s="36"/>
      <c r="K67" s="36"/>
      <c r="L67" s="26"/>
    </row>
    <row r="71" spans="2:12" s="1" customFormat="1" ht="6.9" customHeight="1">
      <c r="B71" s="37"/>
      <c r="C71" s="38"/>
      <c r="D71" s="38"/>
      <c r="E71" s="38"/>
      <c r="F71" s="38"/>
      <c r="G71" s="38"/>
      <c r="H71" s="38"/>
      <c r="I71" s="38"/>
      <c r="J71" s="38"/>
      <c r="K71" s="38"/>
      <c r="L71" s="26"/>
    </row>
    <row r="72" spans="2:12" s="1" customFormat="1" ht="24.9" customHeight="1">
      <c r="B72" s="26"/>
      <c r="C72" s="18" t="s">
        <v>108</v>
      </c>
      <c r="L72" s="26"/>
    </row>
    <row r="73" spans="2:12" s="1" customFormat="1" ht="6.9" customHeight="1">
      <c r="B73" s="26"/>
      <c r="L73" s="26"/>
    </row>
    <row r="74" spans="2:12" s="1" customFormat="1" ht="12" customHeight="1">
      <c r="B74" s="26"/>
      <c r="C74" s="23" t="s">
        <v>15</v>
      </c>
      <c r="L74" s="26"/>
    </row>
    <row r="75" spans="2:12" s="1" customFormat="1" ht="16.5" customHeight="1">
      <c r="B75" s="26"/>
      <c r="E75" s="184" t="str">
        <f>E7</f>
        <v>Výstavba přestupního terminálu, Šluknov</v>
      </c>
      <c r="F75" s="186"/>
      <c r="G75" s="186"/>
      <c r="H75" s="186"/>
      <c r="L75" s="26"/>
    </row>
    <row r="76" spans="2:12" ht="12" customHeight="1">
      <c r="B76" s="17"/>
      <c r="C76" s="23" t="s">
        <v>97</v>
      </c>
      <c r="L76" s="17"/>
    </row>
    <row r="77" spans="2:12" s="1" customFormat="1" ht="16.5" customHeight="1">
      <c r="B77" s="26"/>
      <c r="E77" s="184" t="s">
        <v>202</v>
      </c>
      <c r="F77" s="185"/>
      <c r="G77" s="185"/>
      <c r="H77" s="185"/>
      <c r="L77" s="26"/>
    </row>
    <row r="78" spans="2:12" s="1" customFormat="1" ht="12" customHeight="1">
      <c r="B78" s="26"/>
      <c r="C78" s="23" t="s">
        <v>99</v>
      </c>
      <c r="L78" s="26"/>
    </row>
    <row r="79" spans="2:12" s="1" customFormat="1" ht="16.5" customHeight="1">
      <c r="B79" s="26"/>
      <c r="E79" s="170" t="str">
        <f>E11</f>
        <v>SO 1 - Komunikace</v>
      </c>
      <c r="F79" s="185"/>
      <c r="G79" s="185"/>
      <c r="H79" s="185"/>
      <c r="L79" s="26"/>
    </row>
    <row r="80" spans="2:12" s="1" customFormat="1" ht="6.9" customHeight="1">
      <c r="B80" s="26"/>
      <c r="L80" s="26"/>
    </row>
    <row r="81" spans="2:12" s="1" customFormat="1" ht="12" customHeight="1">
      <c r="B81" s="26"/>
      <c r="C81" s="23" t="s">
        <v>19</v>
      </c>
      <c r="F81" s="21" t="str">
        <f>F14</f>
        <v>k.ú. Šluknov</v>
      </c>
      <c r="I81" s="23" t="s">
        <v>21</v>
      </c>
      <c r="J81" s="43" t="str">
        <f>IF(J14="","",J14)</f>
        <v>15. 6. 2023</v>
      </c>
      <c r="L81" s="26"/>
    </row>
    <row r="82" spans="2:12" s="1" customFormat="1" ht="6.9" customHeight="1">
      <c r="B82" s="26"/>
      <c r="L82" s="26"/>
    </row>
    <row r="83" spans="2:12" s="1" customFormat="1" ht="15.15" customHeight="1">
      <c r="B83" s="26"/>
      <c r="C83" s="23" t="s">
        <v>23</v>
      </c>
      <c r="F83" s="21" t="str">
        <f>E17</f>
        <v>Město Šluknov</v>
      </c>
      <c r="I83" s="23" t="s">
        <v>29</v>
      </c>
      <c r="J83" s="24" t="str">
        <f>E23</f>
        <v>ProProjekt s.r.o.</v>
      </c>
      <c r="L83" s="26"/>
    </row>
    <row r="84" spans="2:12" s="1" customFormat="1" ht="15.15" customHeight="1">
      <c r="B84" s="26"/>
      <c r="C84" s="23" t="s">
        <v>27</v>
      </c>
      <c r="F84" s="21" t="str">
        <f>IF(E20="","",E20)</f>
        <v>Bude vybrán</v>
      </c>
      <c r="I84" s="23" t="s">
        <v>32</v>
      </c>
      <c r="J84" s="24" t="str">
        <f>E26</f>
        <v>Martin Rousek</v>
      </c>
      <c r="L84" s="26"/>
    </row>
    <row r="85" spans="2:12" s="1" customFormat="1" ht="10.35" customHeight="1">
      <c r="B85" s="26"/>
      <c r="L85" s="26"/>
    </row>
    <row r="86" spans="2:20" s="10" customFormat="1" ht="29.25" customHeight="1">
      <c r="B86" s="101"/>
      <c r="C86" s="102" t="s">
        <v>109</v>
      </c>
      <c r="D86" s="103" t="s">
        <v>55</v>
      </c>
      <c r="E86" s="103" t="s">
        <v>51</v>
      </c>
      <c r="F86" s="103" t="s">
        <v>52</v>
      </c>
      <c r="G86" s="103" t="s">
        <v>110</v>
      </c>
      <c r="H86" s="103" t="s">
        <v>111</v>
      </c>
      <c r="I86" s="103" t="s">
        <v>112</v>
      </c>
      <c r="J86" s="103" t="s">
        <v>103</v>
      </c>
      <c r="K86" s="104" t="s">
        <v>113</v>
      </c>
      <c r="L86" s="101"/>
      <c r="M86" s="50" t="s">
        <v>3</v>
      </c>
      <c r="N86" s="51" t="s">
        <v>40</v>
      </c>
      <c r="O86" s="51" t="s">
        <v>114</v>
      </c>
      <c r="P86" s="51" t="s">
        <v>115</v>
      </c>
      <c r="Q86" s="51" t="s">
        <v>116</v>
      </c>
      <c r="R86" s="51" t="s">
        <v>117</v>
      </c>
      <c r="S86" s="51" t="s">
        <v>118</v>
      </c>
      <c r="T86" s="52" t="s">
        <v>119</v>
      </c>
    </row>
    <row r="87" spans="2:63" s="1" customFormat="1" ht="22.8" customHeight="1">
      <c r="B87" s="26"/>
      <c r="C87" s="55" t="s">
        <v>120</v>
      </c>
      <c r="J87" s="105">
        <f>BK87</f>
        <v>0</v>
      </c>
      <c r="L87" s="26"/>
      <c r="M87" s="53"/>
      <c r="N87" s="44"/>
      <c r="O87" s="44"/>
      <c r="P87" s="106">
        <f>P88</f>
        <v>11.219999999999999</v>
      </c>
      <c r="Q87" s="44"/>
      <c r="R87" s="106">
        <f>R88</f>
        <v>0</v>
      </c>
      <c r="S87" s="44"/>
      <c r="T87" s="107">
        <f>T88</f>
        <v>0</v>
      </c>
      <c r="AT87" s="14" t="s">
        <v>69</v>
      </c>
      <c r="AU87" s="14" t="s">
        <v>104</v>
      </c>
      <c r="BK87" s="108">
        <f>BK88</f>
        <v>0</v>
      </c>
    </row>
    <row r="88" spans="2:63" s="11" customFormat="1" ht="25.95" customHeight="1">
      <c r="B88" s="109"/>
      <c r="D88" s="110" t="s">
        <v>69</v>
      </c>
      <c r="E88" s="111" t="s">
        <v>143</v>
      </c>
      <c r="F88" s="111" t="s">
        <v>144</v>
      </c>
      <c r="J88" s="112">
        <f>BK88</f>
        <v>0</v>
      </c>
      <c r="L88" s="109"/>
      <c r="M88" s="113"/>
      <c r="P88" s="114">
        <f>P89</f>
        <v>11.219999999999999</v>
      </c>
      <c r="R88" s="114">
        <f>R89</f>
        <v>0</v>
      </c>
      <c r="T88" s="115">
        <f>T89</f>
        <v>0</v>
      </c>
      <c r="AR88" s="110" t="s">
        <v>77</v>
      </c>
      <c r="AT88" s="116" t="s">
        <v>69</v>
      </c>
      <c r="AU88" s="116" t="s">
        <v>70</v>
      </c>
      <c r="AY88" s="110" t="s">
        <v>124</v>
      </c>
      <c r="BK88" s="117">
        <f>BK89</f>
        <v>0</v>
      </c>
    </row>
    <row r="89" spans="2:63" s="11" customFormat="1" ht="22.8" customHeight="1">
      <c r="B89" s="109"/>
      <c r="D89" s="110" t="s">
        <v>69</v>
      </c>
      <c r="E89" s="118" t="s">
        <v>204</v>
      </c>
      <c r="F89" s="118" t="s">
        <v>205</v>
      </c>
      <c r="J89" s="119">
        <f>BK89</f>
        <v>0</v>
      </c>
      <c r="L89" s="109"/>
      <c r="M89" s="113"/>
      <c r="P89" s="114">
        <f>SUM(P90:P92)</f>
        <v>11.219999999999999</v>
      </c>
      <c r="R89" s="114">
        <f>SUM(R90:R92)</f>
        <v>0</v>
      </c>
      <c r="T89" s="115">
        <f>SUM(T90:T92)</f>
        <v>0</v>
      </c>
      <c r="AR89" s="110" t="s">
        <v>77</v>
      </c>
      <c r="AT89" s="116" t="s">
        <v>69</v>
      </c>
      <c r="AU89" s="116" t="s">
        <v>77</v>
      </c>
      <c r="AY89" s="110" t="s">
        <v>124</v>
      </c>
      <c r="BK89" s="117">
        <f>SUM(BK90:BK92)</f>
        <v>0</v>
      </c>
    </row>
    <row r="90" spans="2:65" s="1" customFormat="1" ht="24.15" customHeight="1">
      <c r="B90" s="120"/>
      <c r="C90" s="121" t="s">
        <v>77</v>
      </c>
      <c r="D90" s="121" t="s">
        <v>127</v>
      </c>
      <c r="E90" s="122" t="s">
        <v>206</v>
      </c>
      <c r="F90" s="123" t="s">
        <v>207</v>
      </c>
      <c r="G90" s="124" t="s">
        <v>156</v>
      </c>
      <c r="H90" s="125">
        <v>374</v>
      </c>
      <c r="I90" s="188"/>
      <c r="J90" s="126">
        <f>ROUND(I90*H90,2)</f>
        <v>0</v>
      </c>
      <c r="K90" s="123" t="s">
        <v>147</v>
      </c>
      <c r="L90" s="26"/>
      <c r="M90" s="127" t="s">
        <v>3</v>
      </c>
      <c r="N90" s="128" t="s">
        <v>41</v>
      </c>
      <c r="O90" s="129">
        <v>0.03</v>
      </c>
      <c r="P90" s="129">
        <f>O90*H90</f>
        <v>11.219999999999999</v>
      </c>
      <c r="Q90" s="129">
        <v>0</v>
      </c>
      <c r="R90" s="129">
        <f>Q90*H90</f>
        <v>0</v>
      </c>
      <c r="S90" s="129">
        <v>0</v>
      </c>
      <c r="T90" s="130">
        <f>S90*H90</f>
        <v>0</v>
      </c>
      <c r="AR90" s="131" t="s">
        <v>148</v>
      </c>
      <c r="AT90" s="131" t="s">
        <v>127</v>
      </c>
      <c r="AU90" s="131" t="s">
        <v>79</v>
      </c>
      <c r="AY90" s="14" t="s">
        <v>124</v>
      </c>
      <c r="BE90" s="132">
        <f>IF(N90="základní",J90,0)</f>
        <v>0</v>
      </c>
      <c r="BF90" s="132">
        <f>IF(N90="snížená",J90,0)</f>
        <v>0</v>
      </c>
      <c r="BG90" s="132">
        <f>IF(N90="zákl. přenesená",J90,0)</f>
        <v>0</v>
      </c>
      <c r="BH90" s="132">
        <f>IF(N90="sníž. přenesená",J90,0)</f>
        <v>0</v>
      </c>
      <c r="BI90" s="132">
        <f>IF(N90="nulová",J90,0)</f>
        <v>0</v>
      </c>
      <c r="BJ90" s="14" t="s">
        <v>77</v>
      </c>
      <c r="BK90" s="132">
        <f>ROUND(I90*H90,2)</f>
        <v>0</v>
      </c>
      <c r="BL90" s="14" t="s">
        <v>148</v>
      </c>
      <c r="BM90" s="131" t="s">
        <v>208</v>
      </c>
    </row>
    <row r="91" spans="2:47" s="1" customFormat="1" ht="12">
      <c r="B91" s="26"/>
      <c r="D91" s="137" t="s">
        <v>149</v>
      </c>
      <c r="F91" s="138" t="s">
        <v>209</v>
      </c>
      <c r="L91" s="26"/>
      <c r="M91" s="139"/>
      <c r="T91" s="47"/>
      <c r="AT91" s="14" t="s">
        <v>149</v>
      </c>
      <c r="AU91" s="14" t="s">
        <v>79</v>
      </c>
    </row>
    <row r="92" spans="2:51" s="12" customFormat="1" ht="12">
      <c r="B92" s="140"/>
      <c r="D92" s="141" t="s">
        <v>150</v>
      </c>
      <c r="E92" s="142" t="s">
        <v>3</v>
      </c>
      <c r="F92" s="143" t="s">
        <v>210</v>
      </c>
      <c r="H92" s="144">
        <v>374</v>
      </c>
      <c r="L92" s="140"/>
      <c r="M92" s="145"/>
      <c r="T92" s="146"/>
      <c r="AT92" s="142" t="s">
        <v>150</v>
      </c>
      <c r="AU92" s="142" t="s">
        <v>79</v>
      </c>
      <c r="AV92" s="12" t="s">
        <v>79</v>
      </c>
      <c r="AW92" s="12" t="s">
        <v>31</v>
      </c>
      <c r="AX92" s="12" t="s">
        <v>70</v>
      </c>
      <c r="AY92" s="142" t="s">
        <v>124</v>
      </c>
    </row>
    <row r="93" spans="2:12" s="1" customFormat="1" ht="6.9" customHeight="1"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26"/>
    </row>
  </sheetData>
  <autoFilter ref="C86:K92"/>
  <mergeCells count="11">
    <mergeCell ref="E79:H79"/>
    <mergeCell ref="E7:H7"/>
    <mergeCell ref="E9:H9"/>
    <mergeCell ref="E11:H11"/>
    <mergeCell ref="E29:H29"/>
    <mergeCell ref="E50:H50"/>
    <mergeCell ref="L2:V2"/>
    <mergeCell ref="E52:H52"/>
    <mergeCell ref="E54:H54"/>
    <mergeCell ref="E75:H75"/>
    <mergeCell ref="E77:H77"/>
  </mergeCells>
  <hyperlinks>
    <hyperlink ref="F91" r:id="rId1" display="https://podminky.urs.cz/item/CS_URS_2023_01/99722155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Rousek</dc:creator>
  <cp:keywords/>
  <dc:description/>
  <cp:lastModifiedBy>Mgr. Martin Chroust</cp:lastModifiedBy>
  <dcterms:created xsi:type="dcterms:W3CDTF">2023-06-16T11:53:22Z</dcterms:created>
  <dcterms:modified xsi:type="dcterms:W3CDTF">2023-12-19T07:50:31Z</dcterms:modified>
  <cp:category/>
  <cp:version/>
  <cp:contentType/>
  <cp:contentStatus/>
</cp:coreProperties>
</file>