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2014051a - Stavební částR1" sheetId="2" r:id="rId2"/>
    <sheet name="20160501b - Dešťová kanal..." sheetId="3" r:id="rId3"/>
    <sheet name="20160501c - VRN" sheetId="4" r:id="rId4"/>
  </sheets>
  <definedNames>
    <definedName name="_xlnm._FilterDatabase" localSheetId="1" hidden="1">'2014051a - Stavební částR1'!$C$135:$K$486</definedName>
    <definedName name="_xlnm._FilterDatabase" localSheetId="2" hidden="1">'20160501b - Dešťová kanal...'!$C$120:$K$199</definedName>
    <definedName name="_xlnm._FilterDatabase" localSheetId="3" hidden="1">'20160501c - VRN'!$C$120:$K$141</definedName>
    <definedName name="_xlnm.Print_Area" localSheetId="1">'2014051a - Stavební částR1'!$C$4:$J$76,'2014051a - Stavební částR1'!$C$82:$J$117,'2014051a - Stavební částR1'!$C$123:$K$486</definedName>
    <definedName name="_xlnm.Print_Area" localSheetId="2">'20160501b - Dešťová kanal...'!$C$4:$J$76,'20160501b - Dešťová kanal...'!$C$82:$J$102,'20160501b - Dešťová kanal...'!$C$108:$K$199</definedName>
    <definedName name="_xlnm.Print_Area" localSheetId="3">'20160501c - VRN'!$C$4:$J$76,'20160501c - VRN'!$C$82:$J$102,'20160501c - VRN'!$C$108:$K$141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'2014051a - Stavební částR1'!$135:$135</definedName>
    <definedName name="_xlnm.Print_Titles" localSheetId="2">'20160501b - Dešťová kanal...'!$120:$120</definedName>
    <definedName name="_xlnm.Print_Titles" localSheetId="3">'20160501c - VRN'!$120:$120</definedName>
  </definedNames>
  <calcPr calcId="152511"/>
</workbook>
</file>

<file path=xl/sharedStrings.xml><?xml version="1.0" encoding="utf-8"?>
<sst xmlns="http://schemas.openxmlformats.org/spreadsheetml/2006/main" count="4572" uniqueCount="855">
  <si>
    <t>Export Komplet</t>
  </si>
  <si>
    <t/>
  </si>
  <si>
    <t>2.0</t>
  </si>
  <si>
    <t>ZAMOK</t>
  </si>
  <si>
    <t>False</t>
  </si>
  <si>
    <t>{eeb50428-5f72-4622-b3dd-b6fc40725f1f}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</si>
  <si>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</si>
  <si>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</si>
  <si>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</si>
  <si>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</si>
  <si>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</si>
  <si>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</si>
  <si>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</si>
  <si>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</si>
  <si>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20160501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</si>
  <si>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</si>
  <si>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</si>
  <si>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Vohradského ŠluknovR1</t>
  </si>
  <si>
    <t>0,1</t>
  </si>
  <si>
    <t>KSO:</t>
  </si>
  <si>
    <t>CC-CZ:</t>
  </si>
  <si>
    <t>1</t>
  </si>
  <si>
    <t>Místo:</t>
  </si>
  <si>
    <t>Šluknov</t>
  </si>
  <si>
    <t>Datum:</t>
  </si>
  <si>
    <t>10</t>
  </si>
  <si>
    <t>100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</si>
  <si>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</si>
  <si>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</si>
  <si>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</si>
  <si>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</si>
  <si>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</si>
  <si>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</si>
  <si>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</si>
  <si>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</si>
  <si>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</si>
  <si>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</si>
  <si>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</si>
  <si>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</si>
  <si>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</si>
  <si>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</si>
  <si>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</si>
  <si>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</si>
  <si>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</si>
  <si>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</si>
  <si>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</si>
  <si>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</si>
  <si>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</si>
  <si>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</si>
  <si>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</si>
  <si>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</si>
  <si>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</si>
  <si>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</si>
  <si>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</si>
  <si>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</si>
  <si>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</si>
  <si>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</si>
  <si>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</si>
  <si>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</si>
  <si>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</si>
  <si>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</si>
  <si>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</si>
  <si>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</si>
  <si>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</si>
  <si>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</si>
  <si>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</si>
  <si>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</si>
  <si>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</si>
  <si>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</si>
  <si>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</si>
  <si>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</si>
  <si>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</si>
  <si>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</si>
  <si>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</si>
  <si>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</si>
  <si>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</si>
  <si>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</si>
  <si>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</si>
  <si>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</si>
  <si>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</si>
  <si>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</si>
  <si>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</si>
  <si>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</si>
  <si>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</si>
  <si>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2014051a</t>
  </si>
  <si>
    <t>Stavební částR1</t>
  </si>
  <si>
    <t>STA</t>
  </si>
  <si>
    <t>{18ae6dcf-3b18-4975-8331-940d085d69e2}</t>
  </si>
  <si>
    <t>2</t>
  </si>
  <si>
    <t>20160501b</t>
  </si>
  <si>
    <t>Dešťová kanalizaceR1</t>
  </si>
  <si>
    <t>{980ebdcd-a232-40d8-bb18-f3e7e5aab7da}</t>
  </si>
  <si>
    <t>20160501c</t>
  </si>
  <si>
    <t>VRN</t>
  </si>
  <si>
    <t>{d2ef0607-ba3e-456d-ba28-6227a3e1e00f}</t>
  </si>
  <si>
    <t>KRYCÍ LIST SOUPISU PRACÍ</t>
  </si>
  <si>
    <t>Objekt:</t>
  </si>
  <si>
    <t>2014051a - Stavební částR1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</si>
  <si>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</si>
  <si>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</si>
  <si>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</si>
  <si>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</si>
  <si>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</si>
  <si>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</si>
  <si>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</si>
  <si>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</si>
  <si>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</si>
  <si>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</si>
  <si>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</si>
  <si>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</si>
  <si>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</si>
  <si>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</si>
  <si>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</si>
  <si>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</si>
  <si>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</si>
  <si>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</si>
  <si>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</si>
  <si>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</si>
  <si>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731 - Ústřední vytápění - kotelny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</si>
  <si>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</si>
  <si>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</si>
  <si>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</si>
  <si>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</si>
  <si>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</si>
  <si>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</si>
  <si>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</si>
  <si>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</si>
  <si>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</si>
  <si>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</si>
  <si>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</si>
  <si>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</si>
  <si>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</si>
  <si>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</si>
  <si>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</si>
  <si>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</si>
  <si>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</si>
  <si>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</si>
  <si>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</si>
  <si>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</si>
  <si>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</si>
  <si>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</si>
  <si>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132251254</t>
  </si>
  <si>
    <t>Hloubení rýh nezapažených š do 2000 mm v hornině třídy těžitelnosti I skupiny 3 objem do 500 m3 strojně</t>
  </si>
  <si>
    <t>m3</t>
  </si>
  <si>
    <t>CS ÚRS 2021 02</t>
  </si>
  <si>
    <t>4</t>
  </si>
  <si>
    <t>-1444421987</t>
  </si>
  <si>
    <t>PP</t>
  </si>
  <si>
    <t>Hloubení nezapažených rýh šířky přes 800 do 2 000 mm strojně s urovnáním dna do předepsaného profilu a spádu v hornině třídy těžitelnosti I skupiny 3 přes 100 do 500 m3</t>
  </si>
  <si>
    <t>VV</t>
  </si>
  <si>
    <t>9,87*(2,06+1,87)/2*1,3</t>
  </si>
  <si>
    <t>1,4*1,87*1,3</t>
  </si>
  <si>
    <t>(0,57+4,41+0,57)*2*1,3</t>
  </si>
  <si>
    <t>1,4*1,9*1,3</t>
  </si>
  <si>
    <t>18,43*(1,91+2,06)/2*1,3</t>
  </si>
  <si>
    <t>(0,57+4,41+0,57)*2,13*1,3</t>
  </si>
  <si>
    <t>1,4*(1,9+2,4)/2*1,3</t>
  </si>
  <si>
    <t>10,56*(2,4+2,23)/2*1,3</t>
  </si>
  <si>
    <t>(8,85+19,17+8,9)*(2,23+0,75)/2*1,3</t>
  </si>
  <si>
    <t>(1,08+7,31+1)*(0,96+0,62)/2*0,8</t>
  </si>
  <si>
    <t>(8,66+1,62)*(0,62+1,12)/2*0,8+6,3*2,22*1,3</t>
  </si>
  <si>
    <t>4,45*(2,22+1,45)/2*1,3</t>
  </si>
  <si>
    <t>6,2*1,42*0,8</t>
  </si>
  <si>
    <t>(0,98+1,23)*1,45*0,8</t>
  </si>
  <si>
    <t>(2,98+5,68)*(1,4+0,95)/2*0,8</t>
  </si>
  <si>
    <t>7,54*(0,95+1,19)/2*0,8</t>
  </si>
  <si>
    <t>1,7*1,2*0,8</t>
  </si>
  <si>
    <t>(0,6+8,62+0,53)*(1+1,37+2,03)/3*0,8</t>
  </si>
  <si>
    <t>18,52+(2,03+1,08)/2*1,1</t>
  </si>
  <si>
    <t>(11,59+0,28)*(1,08+0,98)/2*0,8</t>
  </si>
  <si>
    <t>36,83*(0,98+2,06)/2*1,1</t>
  </si>
  <si>
    <t>Součet</t>
  </si>
  <si>
    <t>151101201</t>
  </si>
  <si>
    <t>Zřízení příložného pažení stěn výkopu hl do 4 m</t>
  </si>
  <si>
    <t>m2</t>
  </si>
  <si>
    <t>-1110576745</t>
  </si>
  <si>
    <t>Zřízení pažení stěn výkopu bez rozepření nebo vzepření příložné, hloubky do 4 m</t>
  </si>
  <si>
    <t>9,87*(2,06+1,87)</t>
  </si>
  <si>
    <t>1,4*1,87</t>
  </si>
  <si>
    <t>(0,57+4,41+0,57)*2</t>
  </si>
  <si>
    <t>1,4*1,9</t>
  </si>
  <si>
    <t>18,43*(1,91+2,06)/2</t>
  </si>
  <si>
    <t>(0,57+4,41+0,57)*2,13</t>
  </si>
  <si>
    <t>1,4*(1,9+2,4)/2</t>
  </si>
  <si>
    <t>10,56*(2,4+2,23)/2</t>
  </si>
  <si>
    <t>(8,85+19,17+8,9)*(2,23+0,75)/2</t>
  </si>
  <si>
    <t>6,3*2,22</t>
  </si>
  <si>
    <t>4,45*(2,22+1,45)/2</t>
  </si>
  <si>
    <t>18,52+(2,03+1,08)/2</t>
  </si>
  <si>
    <t>36,83*(0,98+2,06)/2/2</t>
  </si>
  <si>
    <t>3</t>
  </si>
  <si>
    <t>151101211</t>
  </si>
  <si>
    <t>Odstranění příložného pažení stěn hl do 4 m</t>
  </si>
  <si>
    <t>935173247</t>
  </si>
  <si>
    <t>Odstranění pažení stěn výkopu s uložením pažin na vzdálenost do 3 m od okraje výkopu příložné, hloubky do 4 m</t>
  </si>
  <si>
    <t>151101301</t>
  </si>
  <si>
    <t>Zřízení rozepření stěn při pažení příložném hl do 4 m</t>
  </si>
  <si>
    <t>-1035014322</t>
  </si>
  <si>
    <t>Zřízení rozepření zapažených stěn výkopů s potřebným přepažováním při roubení příložném, hloubky do 4 m</t>
  </si>
  <si>
    <t>258,918*1,3</t>
  </si>
  <si>
    <t>5</t>
  </si>
  <si>
    <t>151101311</t>
  </si>
  <si>
    <t>Odstranění rozepření stěn při pažení příložném hl do 4 m</t>
  </si>
  <si>
    <t>722901768</t>
  </si>
  <si>
    <t>Odstranění rozepření stěn výkopů s uložením materiálu na vzdálenost do 3 m od okraje výkopu roubení příložného, hloubky do 4 m</t>
  </si>
  <si>
    <t>6</t>
  </si>
  <si>
    <t>162751117</t>
  </si>
  <si>
    <t>Vodorovné přemístění přes 9 000 do 10000 m výkopku/sypaniny z horniny třídy těžitelnosti I skupiny 1 až 3</t>
  </si>
  <si>
    <t>-1084745639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</si>
  <si>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</si>
  <si>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390,847-267,062+25</t>
  </si>
  <si>
    <t>7</t>
  </si>
  <si>
    <t>171201201</t>
  </si>
  <si>
    <t>Uložení sypaniny na skládky</t>
  </si>
  <si>
    <t>-260461209</t>
  </si>
  <si>
    <t>123,785+25</t>
  </si>
  <si>
    <t>8</t>
  </si>
  <si>
    <t>171201231</t>
  </si>
  <si>
    <t>Poplatek za uložení zeminy a kamení na recyklační skládce (skládkovné) kód odpadu 17 05 04</t>
  </si>
  <si>
    <t>t</t>
  </si>
  <si>
    <t>-2006992725</t>
  </si>
  <si>
    <t>Poplatek za uložení stavebního odpadu na recyklační skládce (skládkovné) zeminy a kamení zatříděného do Katalogu odpadů pod kódem 17 05 04</t>
  </si>
  <si>
    <t>148,785*1,8 'Přepočtené koeficientem množství</t>
  </si>
  <si>
    <t>9</t>
  </si>
  <si>
    <t>174101101</t>
  </si>
  <si>
    <t>Zásyp jam, šachet rýh nebo kolem objektů sypaninou se zhutněním</t>
  </si>
  <si>
    <t>-1873077602</t>
  </si>
  <si>
    <t>Zásyp sypaninou z jakékoliv horniny s uložením výkopku ve vrstvách se zhutněním jam, šachet, rýh nebo kolem objektů v těchto vykopávkách</t>
  </si>
  <si>
    <t>390,847-34,896-43,2-10,6-16-293,6*0,065</t>
  </si>
  <si>
    <t>M</t>
  </si>
  <si>
    <t>58331200</t>
  </si>
  <si>
    <t>štěrkopísek netříděný zásypový</t>
  </si>
  <si>
    <t>-32200829</t>
  </si>
  <si>
    <t>50</t>
  </si>
  <si>
    <t>11</t>
  </si>
  <si>
    <t>175101201</t>
  </si>
  <si>
    <t>Obsypání objektu nad přilehlým původním terénem sypaninou bez prohození, uloženou do 3 m</t>
  </si>
  <si>
    <t>-1460004235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</si>
  <si>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</si>
  <si>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9,32*6,29*1,325</t>
  </si>
  <si>
    <t>11,91*1,325</t>
  </si>
  <si>
    <t>-1,4*1,4*1,325*2</t>
  </si>
  <si>
    <t>12</t>
  </si>
  <si>
    <t>834113520</t>
  </si>
  <si>
    <t>88,262</t>
  </si>
  <si>
    <t>88,262*2 'Přepočtené koeficientem množství</t>
  </si>
  <si>
    <t>13</t>
  </si>
  <si>
    <t>181951112</t>
  </si>
  <si>
    <t>Úprava pláně v hornině třídy těžitelnosti I skupiny 1 až 3 se zhutněním strojně</t>
  </si>
  <si>
    <t>1321833957</t>
  </si>
  <si>
    <t>Úprava pláně vyrovnáním výškových rozdílů strojně v hornině třídy těžitelnosti I, skupiny 1 až 3 se zhutněním</t>
  </si>
  <si>
    <t>Zakládání</t>
  </si>
  <si>
    <t>14</t>
  </si>
  <si>
    <t>212752102</t>
  </si>
  <si>
    <t>Trativod z drenážních trubek korugovaných PE-HD SN 4 perforace 360° včetně lože otevřený výkop DN 150 pro liniové stavby</t>
  </si>
  <si>
    <t>m</t>
  </si>
  <si>
    <t>1186297092</t>
  </si>
  <si>
    <t>Trativody z drenážních trubek pro liniové stavby a komunikace se zřízením štěrkového lože pod trubky a s jejich obsypem v otevřeném výkopu trubka korugovaná sendvičová PE-HD SN 4 celoperforovaná 360° DN 150</t>
  </si>
  <si>
    <t>227,81</t>
  </si>
  <si>
    <t>213141111</t>
  </si>
  <si>
    <t>Zřízení vrstvy z geotextilie v rovině nebo ve sklonu do 1:5 š do 3 m</t>
  </si>
  <si>
    <t>-2096596719</t>
  </si>
  <si>
    <t>Zřízení vrstvy z geotextilie filtrační, separační, odvodňovací, ochranné, výztužné nebo protierozní v rovině nebo ve sklonu do 1:5, šířky do 3 m</t>
  </si>
  <si>
    <t>227,81*1,8</t>
  </si>
  <si>
    <t>16</t>
  </si>
  <si>
    <t>69311201</t>
  </si>
  <si>
    <t>geotextilie netkaná separační, ochranná, filtrační, drenážní PES(70%)+PP(30%) 400g/m2</t>
  </si>
  <si>
    <t>-620094021</t>
  </si>
  <si>
    <t>218,1*1,8</t>
  </si>
  <si>
    <t>392,58*1,15 'Přepočtené koeficientem množství</t>
  </si>
  <si>
    <t>17</t>
  </si>
  <si>
    <t>279271129</t>
  </si>
  <si>
    <t>Zdivo základové z cihel betonových dl 290 mm na maltu MC 15</t>
  </si>
  <si>
    <t>-1257988379</t>
  </si>
  <si>
    <t>Zdivo základové z cihel betonových stěn z cihel dl. 290 mm, na maltu MC-15</t>
  </si>
  <si>
    <t>5*2,65*0,4*2</t>
  </si>
  <si>
    <t>1,25*2*0,2+2*3*0,4</t>
  </si>
  <si>
    <t>(1,4+1)*2*0,2*1,325*2</t>
  </si>
  <si>
    <t>Svislé a kompletní konstrukce</t>
  </si>
  <si>
    <t>18</t>
  </si>
  <si>
    <t>311213111</t>
  </si>
  <si>
    <t>Zdivo z nepravidelných kamenů na maltu, objem jednoho kamene do 0,02m3, šířka spáry do 4 mm</t>
  </si>
  <si>
    <t>-1956427925</t>
  </si>
  <si>
    <t>Zdivo nadzákladové z lomového kamene štípaného nebo ručně vybíraného na maltu z nepravidelných kamenů objemu 1 kusu kamene do 0,02 m3, šířka spáry do 4 mm</t>
  </si>
  <si>
    <t>1,15*0,45*1,4</t>
  </si>
  <si>
    <t>7,15*0,5*1,4</t>
  </si>
  <si>
    <t>19</t>
  </si>
  <si>
    <t>312311972</t>
  </si>
  <si>
    <t>Výplňová zeď z betonu prostého tř. C 16/20 do ztraceného bednění z desek</t>
  </si>
  <si>
    <t>1218545911</t>
  </si>
  <si>
    <t>Nadzákladové zdi z betonu prostého výplňové do ztraceného bednění z desek, beton tř. C 16/20</t>
  </si>
  <si>
    <t>320,130*0,05</t>
  </si>
  <si>
    <t>20</t>
  </si>
  <si>
    <t>346271113</t>
  </si>
  <si>
    <t>Přizdívky z cihel betonových tl 65 mm</t>
  </si>
  <si>
    <t>-1304062035</t>
  </si>
  <si>
    <t>Přizdívky z cihel betonových na cementovou maltu M20 z cihel betonových, tloušťka přizdívky 65 mm</t>
  </si>
  <si>
    <t>320,13-5*2,65*2</t>
  </si>
  <si>
    <t>Vodorovné konstrukce</t>
  </si>
  <si>
    <t>434191423</t>
  </si>
  <si>
    <t>Osazení schodišťových stupňů kamenných pemrlovaných na desku</t>
  </si>
  <si>
    <t>2002464042</t>
  </si>
  <si>
    <t>Osazování schodišťových stupňů kamenných s vyspárováním styčných spár, s provizorním dřevěným zábradlím a dočasným zakrytím stupnic prkny na desku, stupňů pemrlovaných nebo ostatních</t>
  </si>
  <si>
    <t>2,200*3+6,25*2</t>
  </si>
  <si>
    <t>22</t>
  </si>
  <si>
    <t>452311131</t>
  </si>
  <si>
    <t>Podkladní desky z betonu prostého tř. C 12/15 otevřený výkop</t>
  </si>
  <si>
    <t>-180852608</t>
  </si>
  <si>
    <t>Podkladní a zajišťovací konstrukce z betonu prostého v otevřeném výkopu desky pod potrubí, stoky a drobné objekty z betonu tř. C 12/15</t>
  </si>
  <si>
    <t>(12,9+18,25+20,1+10,55+1,4+5+1,4+15,8+1,4+5+1,4+10,55+1+10,5+18,35+8,75+1,55+9,2+7,4+4,55+4,6+4,25+6,4+8,6+2+8,7+18,5)*0,8*0,2</t>
  </si>
  <si>
    <t>Úpravy povrchů, podlahy a osazování výplní</t>
  </si>
  <si>
    <t>23</t>
  </si>
  <si>
    <t>612325302</t>
  </si>
  <si>
    <t>Vápenocementová štuková omítka ostění nebo nadpraží</t>
  </si>
  <si>
    <t>53824214</t>
  </si>
  <si>
    <t>Vápenocementová nebo vápenná omítka ostění nebo nadpraží štuková</t>
  </si>
  <si>
    <t>(1,05+0,6)*2*0,3*25</t>
  </si>
  <si>
    <t>(0,45+1,3)*2*0,3</t>
  </si>
  <si>
    <t>(0,45+0,9)*2*0,3</t>
  </si>
  <si>
    <t>(1,15+1,6)*2*0,3*2</t>
  </si>
  <si>
    <t>(1,15+1,9)*2*0,3*3</t>
  </si>
  <si>
    <t>(1,05+1,5)*2*0,3*5</t>
  </si>
  <si>
    <t>(1,05+1)*2*0,3</t>
  </si>
  <si>
    <t>(1,05+1,3)*2*0,3*3</t>
  </si>
  <si>
    <t>24</t>
  </si>
  <si>
    <t>612331121</t>
  </si>
  <si>
    <t>Cementová omítka hladká jednovrstvá vnitřních stěn nanášená ručně</t>
  </si>
  <si>
    <t>527392213</t>
  </si>
  <si>
    <t>Omítka cementová vnitřních ploch nanášená ručně jednovrstvá, tloušťky do 10 mm hladká svislých konstrukcí stěn</t>
  </si>
  <si>
    <t>(12,9+18,25+20,1+10,55+1,4+5+1,4+15,8+1,4+5+1,4+10,55+1+10,5+18,35+8,75+1,55+9,2+7,4+4,55+4,6+4,25+6,4+8,6+2+8,7+18,5)*0,2</t>
  </si>
  <si>
    <t>25</t>
  </si>
  <si>
    <t>612821012</t>
  </si>
  <si>
    <t>Vnitřní sanační štuková omítka pro vlhké a zasolené zdivo prováděná ručně</t>
  </si>
  <si>
    <t>1335422728</t>
  </si>
  <si>
    <t>Sanační omítka vnitřních ploch stěn pro vlhké a zasolené zdivo, prováděná ve dvou vrstvách, tl. jádrové omítky do 30 mm ručně štuková</t>
  </si>
  <si>
    <t>222,38"šatny (č.m. 018, 019, 020)</t>
  </si>
  <si>
    <t>139,65"chodba, schodiště (č.m. 022, 023)</t>
  </si>
  <si>
    <t>166,4"DM úklid (č.m. 021)</t>
  </si>
  <si>
    <t>26</t>
  </si>
  <si>
    <t>612821061</t>
  </si>
  <si>
    <t>Příplatek k sanační omítce pro vlhké zasolené zdivo ZKD 10 mm prováděné ručně ve více vrstvách</t>
  </si>
  <si>
    <t>-1230102330</t>
  </si>
  <si>
    <t>Sanační omítka vnitřních ploch Příplatek k cenám: za každých dalších 10 mm omítky prováděné ve více vrstvách -1011 a -1012</t>
  </si>
  <si>
    <t>27</t>
  </si>
  <si>
    <t>631311125</t>
  </si>
  <si>
    <t>Mazanina tl do 120 mm z betonu prostého bez zvýšených nároků na prostředí tř. C 20/25</t>
  </si>
  <si>
    <t>-1309425274</t>
  </si>
  <si>
    <t>Mazanina z betonu prostého bez zvýšených nároků na prostředí tl. přes 80 do 120 mm tř. C 20/25</t>
  </si>
  <si>
    <t>(4,87+0,9*2)*0,1</t>
  </si>
  <si>
    <t>28</t>
  </si>
  <si>
    <t>631311135</t>
  </si>
  <si>
    <t>Mazanina tl do 240 mm z betonu prostého bez zvýšených nároků na prostředí tř. C 20/25</t>
  </si>
  <si>
    <t>-918381451</t>
  </si>
  <si>
    <t>Mazanina z betonu prostého bez zvýšených nároků na prostředí tl. přes 120 do 240 mm tř. C 20/25</t>
  </si>
  <si>
    <t>9,32*6,29*0,125</t>
  </si>
  <si>
    <t>-1,4*1,4*0,125*2</t>
  </si>
  <si>
    <t>29</t>
  </si>
  <si>
    <t>631362021</t>
  </si>
  <si>
    <t>Výztuž mazanin svařovanými sítěmi Kari</t>
  </si>
  <si>
    <t>-968820316</t>
  </si>
  <si>
    <t>Výztuž mazanin ze svařovaných sítí z drátů typu KARI</t>
  </si>
  <si>
    <t>9,32*6,29*0,01</t>
  </si>
  <si>
    <t>-1,4*1,4*0,01*2</t>
  </si>
  <si>
    <t>30</t>
  </si>
  <si>
    <t>636111411</t>
  </si>
  <si>
    <t>Doplnění dlažby z lomového kamene pl do 4 m2 do písku</t>
  </si>
  <si>
    <t>-586684856</t>
  </si>
  <si>
    <t>Doplnění dlažby z lomového kamene (s dodáním hmot), plochy jednotlivě do 4 m2 do písku se zasypáním spár pískem</t>
  </si>
  <si>
    <t>43,17</t>
  </si>
  <si>
    <t>31</t>
  </si>
  <si>
    <t>637211311</t>
  </si>
  <si>
    <t>Okapový chodník z betonových vymývaných dlaždic tl 50 mm na MC 10</t>
  </si>
  <si>
    <t>-420454963</t>
  </si>
  <si>
    <t>Okapový chodník z dlaždic betonových vymývaných s vyplněním spár drobným kamenivem, tl. dlaždic 50 mm do cementové malty MC-10</t>
  </si>
  <si>
    <t>1,15*0,6 "zídky"</t>
  </si>
  <si>
    <t>7,15*0,6</t>
  </si>
  <si>
    <t>32</t>
  </si>
  <si>
    <t>637211321</t>
  </si>
  <si>
    <t>Okapový chodník z betonových vymývaných dlaždic tl 40 mm kladených do písku se zalitím spár MC</t>
  </si>
  <si>
    <t>422556913</t>
  </si>
  <si>
    <t>Okapový chodník z dlaždic betonových vymývaných s vyplněním spár drobným kamenivem, tl. dlaždic 50 mm do písku</t>
  </si>
  <si>
    <t>(12,9+18,25+20,1+10,55+1,4+5+1,4+15,8+1,4+5+1,4+10,55+1+10,5+18,35+8,75+1,55+9,2+7,4+4,55+4,6+4,25+6,4+8,6+2+8,7+18,5)*0,6</t>
  </si>
  <si>
    <t>Trubní vedení</t>
  </si>
  <si>
    <t>33</t>
  </si>
  <si>
    <t>89594111R</t>
  </si>
  <si>
    <t xml:space="preserve">Demontáž vpusti kanalizační uliční </t>
  </si>
  <si>
    <t>kus</t>
  </si>
  <si>
    <t>-1655247512</t>
  </si>
  <si>
    <t>Zřízení vpusti kanalizační uliční z betonových dílců typ UV-50 normální</t>
  </si>
  <si>
    <t>Ostatní konstrukce a práce, bourání</t>
  </si>
  <si>
    <t>34</t>
  </si>
  <si>
    <t>919735123</t>
  </si>
  <si>
    <t>Řezání stávajícího betonového krytu hl do 150 mm</t>
  </si>
  <si>
    <t>1228500702</t>
  </si>
  <si>
    <t>Řezání stávajícího betonového krytu nebo podkladu hloubky přes 100 do 150 mm</t>
  </si>
  <si>
    <t>8,1+1,3*2</t>
  </si>
  <si>
    <t>35</t>
  </si>
  <si>
    <t>953991211</t>
  </si>
  <si>
    <t>Dodání a osazení hmoždinek profilu 6 až 8 mm do zdiva z betonu</t>
  </si>
  <si>
    <t>-1878768145</t>
  </si>
  <si>
    <t>Dodání a osazení hmoždinek včetně vyvrtání otvorů (s dodáním hmot) ve stěnách do zdiva z betonu nebo tvrdého kamene a obkladů, vnější profil hmoždinky 6 až 8 mm</t>
  </si>
  <si>
    <t>320,130*4</t>
  </si>
  <si>
    <t>36</t>
  </si>
  <si>
    <t>962032230</t>
  </si>
  <si>
    <t>Bourání zdiva z cihel pálených nebo vápenopískových na MV nebo MVC do 1 m3</t>
  </si>
  <si>
    <t>490878161</t>
  </si>
  <si>
    <t>Bourání zdiva nadzákladového z cihel nebo tvárnic z cihel pálených nebo vápenopískových, na maltu vápennou nebo vápenocementovou, objemu do 1 m3</t>
  </si>
  <si>
    <t>0,236*0,5*2</t>
  </si>
  <si>
    <t>2,15*2,2*0,45</t>
  </si>
  <si>
    <t>1*0,3*0,5*2</t>
  </si>
  <si>
    <t>37</t>
  </si>
  <si>
    <t>962042320</t>
  </si>
  <si>
    <t>Bourání zdiva nadzákladového z betonu prostého do 1 m3</t>
  </si>
  <si>
    <t>1546916170</t>
  </si>
  <si>
    <t>Bourání zdiva z betonu prostého nadzákladového objemu do 1 m3</t>
  </si>
  <si>
    <t>1,2*1,4*0,45</t>
  </si>
  <si>
    <t>3,4*1,4*0,3*2</t>
  </si>
  <si>
    <t>38</t>
  </si>
  <si>
    <t>963012510</t>
  </si>
  <si>
    <t>Bourání stropů z ŽB desek š do 300 mm tl do 140 mm</t>
  </si>
  <si>
    <t>1107523896</t>
  </si>
  <si>
    <t>Bourání stropů z desek nebo panelů železobetonových prefabrikovaných s dutinami z desek, š. do 300 mm tl. do 140 mm</t>
  </si>
  <si>
    <t>3,4*6,55*0,15</t>
  </si>
  <si>
    <t>39</t>
  </si>
  <si>
    <t>963022819</t>
  </si>
  <si>
    <t>Bourání kamenných schodišťových stupňů zhotovených na místě</t>
  </si>
  <si>
    <t>-105041188</t>
  </si>
  <si>
    <t>Bourání kamenných schodišťových stupňů oblých, rovných nebo kosých zhotovených na místě</t>
  </si>
  <si>
    <t>40</t>
  </si>
  <si>
    <t>965022131</t>
  </si>
  <si>
    <t>Bourání kamenných podlah nebo dlažeb z lomového kamene nebo kostek pl přes 1 m2</t>
  </si>
  <si>
    <t>1901762177</t>
  </si>
  <si>
    <t>Bourání podlah kamenných bez podkladního lože, s jakoukoliv výplní spár z lomového kamene nebo kostek, plochy přes 1 m2</t>
  </si>
  <si>
    <t>41</t>
  </si>
  <si>
    <t>965042241</t>
  </si>
  <si>
    <t>Bourání podkladů pod dlažby nebo mazanin betonových nebo z litého asfaltu tl přes 100 mm pl pře 4 m2</t>
  </si>
  <si>
    <t>-272100388</t>
  </si>
  <si>
    <t>Bourání podkladů pod dlažby nebo litých celistvých podlah a mazanin betonových nebo z litého asfaltu tl. přes 100 mm, plochy přes 4 m2</t>
  </si>
  <si>
    <t>(8,47+0,67)*0,15</t>
  </si>
  <si>
    <t>(1,8+0,97)*0,15</t>
  </si>
  <si>
    <t>42</t>
  </si>
  <si>
    <t>968062374</t>
  </si>
  <si>
    <t>Vybourání dřevěných rámů oken zdvojených včetně křídel pl do 1 m2</t>
  </si>
  <si>
    <t>-969151160</t>
  </si>
  <si>
    <t>Vybourání dřevěných rámů oken s křídly, dveřních zárubní, vrat, stěn, ostění nebo obkladů rámů oken s křídly zdvojených, plochy do 1 m2</t>
  </si>
  <si>
    <t>1,05*0,6*25</t>
  </si>
  <si>
    <t>0,45*1,3</t>
  </si>
  <si>
    <t>0,45*0,9</t>
  </si>
  <si>
    <t>43</t>
  </si>
  <si>
    <t>968062375</t>
  </si>
  <si>
    <t>Vybourání dřevěných rámů oken zdvojených včetně křídel pl do 2 m2</t>
  </si>
  <si>
    <t>1137140821</t>
  </si>
  <si>
    <t>Vybourání dřevěných rámů oken s křídly, dveřních zárubní, vrat, stěn, ostění nebo obkladů rámů oken s křídly zdvojených, plochy do 2 m2</t>
  </si>
  <si>
    <t>1,15*1,6*2</t>
  </si>
  <si>
    <t>1,15*1,9*3</t>
  </si>
  <si>
    <t>1,05*1,5*5</t>
  </si>
  <si>
    <t>1,05*1</t>
  </si>
  <si>
    <t>1,05*1,3*3</t>
  </si>
  <si>
    <t>44</t>
  </si>
  <si>
    <t>978013191</t>
  </si>
  <si>
    <t>Otlučení (osekání) vnitřní vápenné nebo vápenocementové omítky stěn v rozsahu přes 50 do 100 %</t>
  </si>
  <si>
    <t>-699909447</t>
  </si>
  <si>
    <t>Otlučení vápenných nebo vápenocementových omítek vnitřních ploch stěn s vyškrabáním spar, s očištěním zdiva, v rozsahu přes 50 do 100 %</t>
  </si>
  <si>
    <t>185,29"jižní křídlo (č.m. 015, 016, 0,17)</t>
  </si>
  <si>
    <t>106,47"kotelna (č.m. 013)</t>
  </si>
  <si>
    <t>45</t>
  </si>
  <si>
    <t>978059541</t>
  </si>
  <si>
    <t>Odsekání a odebrání obkladů stěn z vnitřních obkládaček plochy přes 1 m2</t>
  </si>
  <si>
    <t>-1608500019</t>
  </si>
  <si>
    <t>Odsekání obkladů  stěn včetně otlučení podkladní omítky až na zdivo z obkládaček vnitřních, z jakýchkoliv materiálů, plochy přes 1 m2</t>
  </si>
  <si>
    <t>159,59"šatny (č.m. 018, 019, 020)</t>
  </si>
  <si>
    <t>82,9"chodba, schodiště (č.m. 022, 023)</t>
  </si>
  <si>
    <t>46</t>
  </si>
  <si>
    <t>981011111</t>
  </si>
  <si>
    <t>Demolice budov dřevěných jednostranně obitých postupným rozebíráním</t>
  </si>
  <si>
    <t>830537636</t>
  </si>
  <si>
    <t>Demolice budov postupným rozebíráním dřevěných lehkých jednostranně obitých</t>
  </si>
  <si>
    <t>4,45*10,3*2,5</t>
  </si>
  <si>
    <t>47</t>
  </si>
  <si>
    <t>985131311</t>
  </si>
  <si>
    <t>Ruční dočištění ploch stěn, rubu kleneb a podlah ocelových kartáči</t>
  </si>
  <si>
    <t>102641636</t>
  </si>
  <si>
    <t>Očištění ploch stěn, rubu kleneb a podlah ruční dočištění ocelovými kartáči</t>
  </si>
  <si>
    <t>18,4+2,81+9,54+2,86+34,23+3,03+10,01+3,29+23,39</t>
  </si>
  <si>
    <t>53,12+5,25+0,45+6,22+15,13</t>
  </si>
  <si>
    <t>6,95+8,36+1,7+1,87+9,52+6,7+1,9+10,5</t>
  </si>
  <si>
    <t>25,7+9,5+49,7</t>
  </si>
  <si>
    <t>997</t>
  </si>
  <si>
    <t>Přesun sutě</t>
  </si>
  <si>
    <t>48</t>
  </si>
  <si>
    <t>997013211</t>
  </si>
  <si>
    <t>Vnitrostaveništní doprava suti a vybouraných hmot pro budovy v do 6 m ručně</t>
  </si>
  <si>
    <t>-535122972</t>
  </si>
  <si>
    <t>Vnitrostaveništní doprava suti a vybouraných hmot  vodorovně do 50 m svisle ručně pro budovy a haly výšky do 6 m</t>
  </si>
  <si>
    <t>49</t>
  </si>
  <si>
    <t>997013501</t>
  </si>
  <si>
    <t>Odvoz suti a vybouraných hmot na skládku nebo meziskládku do 1 km se složením</t>
  </si>
  <si>
    <t>-1652659028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</si>
  <si>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</si>
  <si>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</si>
  <si>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</si>
  <si>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1486652420</t>
  </si>
  <si>
    <t>Odvoz suti a vybouraných hmot na skládku nebo meziskládku se složením, na vzdálenost Příplatek k ceně za každý další i započatý 1 km přes 1 km</t>
  </si>
  <si>
    <t>111,02*14 'Přepočtené koeficientem množství</t>
  </si>
  <si>
    <t>51</t>
  </si>
  <si>
    <t>997013631</t>
  </si>
  <si>
    <t>Poplatek za uložení na skládce (skládkovné) stavebního odpadu směsného kód odpadu 17 09 04</t>
  </si>
  <si>
    <t>-1784804399</t>
  </si>
  <si>
    <t>Poplatek za uložení stavebního odpadu na skládce (skládkovné) směsného stavebního a demoličního zatříděného do Katalogu odpadů pod kódem 17 09 04</t>
  </si>
  <si>
    <t>111,020-11,102-48,307</t>
  </si>
  <si>
    <t>52</t>
  </si>
  <si>
    <t>997013811</t>
  </si>
  <si>
    <t>Poplatek za uložení stavebního dřevěného odpadu na skládce (skládkovné)</t>
  </si>
  <si>
    <t>1589941321</t>
  </si>
  <si>
    <t>Poplatek za uložení stavebního odpadu na skládce (skládkovné) dřevěného</t>
  </si>
  <si>
    <t>111,02*0,1 'Přepočtené koeficientem množství</t>
  </si>
  <si>
    <t>53</t>
  </si>
  <si>
    <t>99701381R</t>
  </si>
  <si>
    <t>Dobropis za kovový odpad</t>
  </si>
  <si>
    <t>805289858</t>
  </si>
  <si>
    <t>Poplatek za uložení stavebního odpadu na skládce (skládkovné) z materiálů na bázi sádry</t>
  </si>
  <si>
    <t>54</t>
  </si>
  <si>
    <t>997013861</t>
  </si>
  <si>
    <t>Poplatek za uložení stavebního odpadu na recyklační skládce (skládkovné) z prostého betonu kód odpadu 17 01 01</t>
  </si>
  <si>
    <t>-1131069736</t>
  </si>
  <si>
    <t>Poplatek za uložení stavebního odpadu na recyklační skládce (skládkovné) z prostého betonu zatříděného do Katalogu odpadů pod kódem 17 01 01</t>
  </si>
  <si>
    <t>48,307</t>
  </si>
  <si>
    <t>998</t>
  </si>
  <si>
    <t>Přesun hmot</t>
  </si>
  <si>
    <t>55</t>
  </si>
  <si>
    <t>998011001</t>
  </si>
  <si>
    <t>Přesun hmot pro budovy zděné v do 6 m</t>
  </si>
  <si>
    <t>82221626</t>
  </si>
  <si>
    <t>Přesun hmot pro budovy občanské výstavby, bydlení, výrobu a služby s nosnou svislou konstrukcí zděnou z cihel, tvárnic nebo kamene vodorovná dopravní vzdálenost do 100 m pro budovy výšky do 6 m</t>
  </si>
  <si>
    <t>520,516*0,5 'Přepočtené koeficientem množství</t>
  </si>
  <si>
    <t>56</t>
  </si>
  <si>
    <t>998018001</t>
  </si>
  <si>
    <t>Přesun hmot ruční pro budovy v do 6 m</t>
  </si>
  <si>
    <t>155990778</t>
  </si>
  <si>
    <t>Přesun hmot pro budovy občanské výstavby, bydlení, výrobu a služby  ruční - bez užití mechanizace vodorovná dopravní vzdálenost do 100 m pro budovy s jakoukoliv nosnou konstrukcí výšky do 6 m</t>
  </si>
  <si>
    <t>PSV</t>
  </si>
  <si>
    <t>Práce a dodávky PSV</t>
  </si>
  <si>
    <t>711</t>
  </si>
  <si>
    <t>Izolace proti vodě, vlhkosti a plynům</t>
  </si>
  <si>
    <t>57</t>
  </si>
  <si>
    <t>711112001</t>
  </si>
  <si>
    <t>Provedení izolace proti zemní vlhkosti svislé za studena nátěrem penetračním</t>
  </si>
  <si>
    <t>-2004603945</t>
  </si>
  <si>
    <t>Provedení izolace proti zemní vlhkosti natěradly a tmely za studena na ploše svislé S nátěrem penetračním</t>
  </si>
  <si>
    <t>320,130</t>
  </si>
  <si>
    <t>58</t>
  </si>
  <si>
    <t>11163150</t>
  </si>
  <si>
    <t>lak penetrační asfaltový</t>
  </si>
  <si>
    <t>-1350806261</t>
  </si>
  <si>
    <t>0,112</t>
  </si>
  <si>
    <t>59</t>
  </si>
  <si>
    <t>711142559</t>
  </si>
  <si>
    <t>Provedení izolace proti zemní vlhkosti pásy přitavením svislé NAIP</t>
  </si>
  <si>
    <t>-423185484</t>
  </si>
  <si>
    <t>Provedení izolace proti zemní vlhkosti pásy přitavením NAIP na ploše svislé S</t>
  </si>
  <si>
    <t>320,13*2</t>
  </si>
  <si>
    <t>60</t>
  </si>
  <si>
    <t>628522540</t>
  </si>
  <si>
    <t>pás asfaltovaný modifikovaný SBS Elastodek 40 Special mineral</t>
  </si>
  <si>
    <t>CS ÚRS 2016 01</t>
  </si>
  <si>
    <t>1637234075</t>
  </si>
  <si>
    <t>Pásy s modifikovaným asfaltem vložka polyesterové rouno asfaltované hydroizolační pásy modifikované SBS (styren - butadien - styren) posyp hrubozrný břidličný, spodní strana mikrotenová folie Elastodek 40 special mineral</t>
  </si>
  <si>
    <t>320,13*1,2 'Přepočtené koeficientem množství</t>
  </si>
  <si>
    <t>61</t>
  </si>
  <si>
    <t>1010151880</t>
  </si>
  <si>
    <t>Hydroizolační asfaltový pás GLASTEK 40 SPECIAL MINERAL</t>
  </si>
  <si>
    <t>128611761</t>
  </si>
  <si>
    <t>HYDROIZOLACE ASFALTOVÉ PÁSY PAROZÁBRANY Hydroizolační asfaltový pás GLASTEK 40 SPECIAL MINERAL</t>
  </si>
  <si>
    <t>62</t>
  </si>
  <si>
    <t>711161307</t>
  </si>
  <si>
    <t>Izolace proti zemní vlhkosti stěn foliemi nopovými pro běžné podmínky  tl. 0,5 mm šířky 1,5 m</t>
  </si>
  <si>
    <t>-1736739117</t>
  </si>
  <si>
    <t>Izolace proti zemní vlhkosti nopovými foliemi FONDALINE základů nebo stěn pro běžné podmínky tloušťky 0,5 mm, šířky 1,5 m</t>
  </si>
  <si>
    <t>712</t>
  </si>
  <si>
    <t>Povlakové krytiny</t>
  </si>
  <si>
    <t>713</t>
  </si>
  <si>
    <t>Izolace tepelné</t>
  </si>
  <si>
    <t>63</t>
  </si>
  <si>
    <t>713131141</t>
  </si>
  <si>
    <t>Montáž izolace tepelné stěn a základů lepením celoplošně rohoží, pásů, dílců, desek</t>
  </si>
  <si>
    <t>669082276</t>
  </si>
  <si>
    <t>Montáž tepelné izolace stěn rohožemi, pásy, deskami, dílci, bloky (izolační materiál ve specifikaci) lepením celoplošně</t>
  </si>
  <si>
    <t>64</t>
  </si>
  <si>
    <t>28376418</t>
  </si>
  <si>
    <t>deska z polystyrénu XPS, hrana polodrážková a hladký povrch 300kPA tl 60mm</t>
  </si>
  <si>
    <t>456384976</t>
  </si>
  <si>
    <t>326,533</t>
  </si>
  <si>
    <t>721</t>
  </si>
  <si>
    <t>Zdravotechnika - vnitřní kanalizace</t>
  </si>
  <si>
    <t>65</t>
  </si>
  <si>
    <t>721242803</t>
  </si>
  <si>
    <t>Demontáž lapače střešních splavenin DN 110</t>
  </si>
  <si>
    <t>-1283324962</t>
  </si>
  <si>
    <t>Demontáž lapačů střešních splavenin DN 110</t>
  </si>
  <si>
    <t>731</t>
  </si>
  <si>
    <t>Ústřední vytápění - kotelny</t>
  </si>
  <si>
    <t>66</t>
  </si>
  <si>
    <t>731200816</t>
  </si>
  <si>
    <t>Demontáž kotle ocelového na tuhá paliva výkon do 60 kW</t>
  </si>
  <si>
    <t>398911793</t>
  </si>
  <si>
    <t>Demontáž kotlů ocelových na tuhá paliva, o výkonu přes 40 do 60 kW</t>
  </si>
  <si>
    <t>762</t>
  </si>
  <si>
    <t>Konstrukce tesařské</t>
  </si>
  <si>
    <t>67</t>
  </si>
  <si>
    <t>762431016</t>
  </si>
  <si>
    <t>Obložení stěn z desek OSB tl 25 mm na sraz přibíjených</t>
  </si>
  <si>
    <t>1177284650</t>
  </si>
  <si>
    <t>Obložení stěn z dřevoštěpkových desek OSB přibíjených na sraz, tloušťky desky 22 mm</t>
  </si>
  <si>
    <t>320,13</t>
  </si>
  <si>
    <t>-(12,9+18,25+20,1+10,55+1,4+5+1,4+15,8+1,4+5+1,4+10,55+1+10,5+18,35+8,75+1,55+9,2+7,4+4,55+4,6+4,25+6,4+8,6+2+8,7+18,5)*0,33</t>
  </si>
  <si>
    <t>68</t>
  </si>
  <si>
    <t>762631802</t>
  </si>
  <si>
    <t>Demontáž vrat plochy do 8 m2 včetně kování</t>
  </si>
  <si>
    <t>-274499809</t>
  </si>
  <si>
    <t>Demontáž vrat s demontáží kování, plochy do 8 m2</t>
  </si>
  <si>
    <t>1,3*2</t>
  </si>
  <si>
    <t>766</t>
  </si>
  <si>
    <t>Konstrukce truhlářské</t>
  </si>
  <si>
    <t>69</t>
  </si>
  <si>
    <t>766411811</t>
  </si>
  <si>
    <t>Demontáž truhlářského obložení stěn z panelů plochy do 1,5 m2</t>
  </si>
  <si>
    <t>907107440</t>
  </si>
  <si>
    <t>Demontáž obložení stěn  panely, plochy do 1,5 m2</t>
  </si>
  <si>
    <t>P</t>
  </si>
  <si>
    <t>Poznámka k položce:
- Demontáž obkladů z desek OSB chodba, schodiště (č.m. 003, 103)</t>
  </si>
  <si>
    <t>70</t>
  </si>
  <si>
    <t>766621211</t>
  </si>
  <si>
    <t>Montáž dřevěných oken plochy přes 1 m2 otevíravých výšky do 1,5 m s rámem do zdiva</t>
  </si>
  <si>
    <t>-1402488214</t>
  </si>
  <si>
    <t>Montáž oken dřevěných včetně montáže rámu na polyuretanovou pěnu plochy přes 1 m2 otevíravých nebo sklápěcích do zdiva, výšky do 1,5 m</t>
  </si>
  <si>
    <t>71</t>
  </si>
  <si>
    <t>61130522R1</t>
  </si>
  <si>
    <t>okno 1 dle specifikace</t>
  </si>
  <si>
    <t>-521506658</t>
  </si>
  <si>
    <t>Okna a dveře balkonové celodřevěné okna REVITEX zdvojená, masiv SM okno jednokřídlové otvíravé a sklápěcí OS1A šířka x výška 90 x 120 cm</t>
  </si>
  <si>
    <t>72</t>
  </si>
  <si>
    <t>61130522R2</t>
  </si>
  <si>
    <t>okno 2 dle specifikace</t>
  </si>
  <si>
    <t>-209731606</t>
  </si>
  <si>
    <t>73</t>
  </si>
  <si>
    <t>61130522R3</t>
  </si>
  <si>
    <t>okno 3 dle specifikace</t>
  </si>
  <si>
    <t>377261539</t>
  </si>
  <si>
    <t>74</t>
  </si>
  <si>
    <t>61130522R4</t>
  </si>
  <si>
    <t>okno 4 dle specifikace</t>
  </si>
  <si>
    <t>-846852679</t>
  </si>
  <si>
    <t>75</t>
  </si>
  <si>
    <t>61130522R5</t>
  </si>
  <si>
    <t>okno 5 dle specifikace</t>
  </si>
  <si>
    <t>2816764</t>
  </si>
  <si>
    <t>76</t>
  </si>
  <si>
    <t>61130522R6</t>
  </si>
  <si>
    <t>okno 6 dle specifikace</t>
  </si>
  <si>
    <t>1398398593</t>
  </si>
  <si>
    <t>77</t>
  </si>
  <si>
    <t>61130522R7</t>
  </si>
  <si>
    <t>okno 7 dle specifikace</t>
  </si>
  <si>
    <t>-1423156285</t>
  </si>
  <si>
    <t>78</t>
  </si>
  <si>
    <t>61130522R8</t>
  </si>
  <si>
    <t>okno 8 dle specifikace</t>
  </si>
  <si>
    <t>1464947081</t>
  </si>
  <si>
    <t>767</t>
  </si>
  <si>
    <t>Konstrukce zámečnické</t>
  </si>
  <si>
    <t>79</t>
  </si>
  <si>
    <t>767995114</t>
  </si>
  <si>
    <t>Montáž atypických zámečnických konstrukcí hmotnosti do 50 kg</t>
  </si>
  <si>
    <t>kg</t>
  </si>
  <si>
    <t>1614855516</t>
  </si>
  <si>
    <t>Montáž ostatních atypických zámečnických konstrukcí hmotnosti přes 20 do 50 kg</t>
  </si>
  <si>
    <t>80</t>
  </si>
  <si>
    <t>1388010R</t>
  </si>
  <si>
    <t>Poklop z plechu 5mm</t>
  </si>
  <si>
    <t>1418833557</t>
  </si>
  <si>
    <t>Plechy hladké potažené plasty ploché tabule pro výrobu klempířských prvků tl. plechu 0,5 mm šířka 1250 mm povrch 25 µm Polyester mat</t>
  </si>
  <si>
    <t>81</t>
  </si>
  <si>
    <t>76799588R</t>
  </si>
  <si>
    <t xml:space="preserve">Dodávka a montáž šatních klecí z ocelového pletiva v rámech vč. laviček a věšáků (č.m. 018, 019, 020) </t>
  </si>
  <si>
    <t>soubor</t>
  </si>
  <si>
    <t>-1351226079</t>
  </si>
  <si>
    <t>82</t>
  </si>
  <si>
    <t>767996702</t>
  </si>
  <si>
    <t>Demontáž atypických zámečnických konstrukcí řezáním hmotnosti jednotlivých dílů do 100 kg</t>
  </si>
  <si>
    <t>1261870261</t>
  </si>
  <si>
    <t>Demontáž ostatních zámečnických konstrukcí o hmotnosti jednotlivých dílů řezáním přes 50 do 100 kg</t>
  </si>
  <si>
    <t>83</t>
  </si>
  <si>
    <t>767997001R</t>
  </si>
  <si>
    <t xml:space="preserve">Demontáž šatních klecí z ocelového pletiva v rámech (č.m. 018, 019, 020) </t>
  </si>
  <si>
    <t>1628491828</t>
  </si>
  <si>
    <t>784</t>
  </si>
  <si>
    <t>Dokončovací práce - malby a tapety</t>
  </si>
  <si>
    <t>84</t>
  </si>
  <si>
    <t>784121001</t>
  </si>
  <si>
    <t>Oškrabání malby v mísnostech výšky do 3,80 m</t>
  </si>
  <si>
    <t>1009498361</t>
  </si>
  <si>
    <t>Oškrabání malby v místnostech výšky do 3,80 m</t>
  </si>
  <si>
    <t>85</t>
  </si>
  <si>
    <t>784181121</t>
  </si>
  <si>
    <t>Hloubková jednonásobná penetrace podkladu v místnostech výšky do 3,80 m</t>
  </si>
  <si>
    <t>-14242475</t>
  </si>
  <si>
    <t>Penetrace podkladu jednonásobná hloubková v místnostech výšky do 3,80 m</t>
  </si>
  <si>
    <t>86</t>
  </si>
  <si>
    <t>784221101</t>
  </si>
  <si>
    <t>Dvojnásobné bílé malby  ze směsí za sucha dobře otěruvzdorných v místnostech do 3,80 m</t>
  </si>
  <si>
    <t>-1920597446</t>
  </si>
  <si>
    <t>Malby z malířských směsí otěruvzdorných za sucha dvojnásobné, bílé za sucha otěruvzdorné dobře v místnostech výšky do 3,80 m</t>
  </si>
  <si>
    <t>20160501b - Dešťová kanalizaceR1</t>
  </si>
  <si>
    <t>obvodová drenáž včetně obsypů je součástí stavebního objektu stejně jako zrušení původní dešťové kanalizace</t>
  </si>
  <si>
    <t>132251253</t>
  </si>
  <si>
    <t>Hloubení rýh nezapažených š do 2000 mm v hornině třídy těžitelnosti I skupiny 3 objem do 100 m3 strojně</t>
  </si>
  <si>
    <t>-12606368</t>
  </si>
  <si>
    <t>Hloubení nezapažených rýh šířky přes 800 do 2 000 mm strojně s urovnáním dna do předepsaného profilu a spádu v hornině třídy těžitelnosti I skupiny 3 přes 50 do 100 m3</t>
  </si>
  <si>
    <t>5,5*0,8*1,5</t>
  </si>
  <si>
    <t>5*0,8*1,4</t>
  </si>
  <si>
    <t>30*0,8*1,1</t>
  </si>
  <si>
    <t>40*0,8*1,1</t>
  </si>
  <si>
    <t>-173927251</t>
  </si>
  <si>
    <t>73,8-43,4</t>
  </si>
  <si>
    <t>1962131366</t>
  </si>
  <si>
    <t>-1178677274</t>
  </si>
  <si>
    <t>54,72</t>
  </si>
  <si>
    <t>672101855</t>
  </si>
  <si>
    <t>73,8-23,96-6,44</t>
  </si>
  <si>
    <t>175111101</t>
  </si>
  <si>
    <t>Obsypání potrubí ručně sypaninou bez prohození, uloženou do 3 m</t>
  </si>
  <si>
    <t>-1905926243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</si>
  <si>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</si>
  <si>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5,5*0,8*0,4</t>
  </si>
  <si>
    <t>5*0,8*0,35</t>
  </si>
  <si>
    <t>30*0,8*0,4</t>
  </si>
  <si>
    <t>40*0,8*0,35</t>
  </si>
  <si>
    <t>-1472876402</t>
  </si>
  <si>
    <t>47,92</t>
  </si>
  <si>
    <t>451572111</t>
  </si>
  <si>
    <t>Lože pod potrubí otevřený výkop z kameniva drobného těženého</t>
  </si>
  <si>
    <t>-739403936</t>
  </si>
  <si>
    <t>Lože pod potrubí, stoky a drobné objekty v otevřeném výkopu z kameniva drobného těženého 0 až 4 mm</t>
  </si>
  <si>
    <t>5,5*0,8*0,1</t>
  </si>
  <si>
    <t>5*0,8*0,1</t>
  </si>
  <si>
    <t>30*0,8*0,1</t>
  </si>
  <si>
    <t>40*0,8*0,1</t>
  </si>
  <si>
    <t>817314111</t>
  </si>
  <si>
    <t>Montáž betonových útesů s hrdlem DN 150 - napojení do šachty</t>
  </si>
  <si>
    <t>-254580453</t>
  </si>
  <si>
    <t>Montáž betonových útesů s hrdlem na potrubí betonovém a železobetonovém DN 150</t>
  </si>
  <si>
    <t>817354111</t>
  </si>
  <si>
    <t>Montáž betonových útesů s hrdlem DN 200 - napojení do šachty</t>
  </si>
  <si>
    <t>-709884688</t>
  </si>
  <si>
    <t>Montáž betonových útesů s hrdlem na potrubí betonovém a železobetonovém DN 200</t>
  </si>
  <si>
    <t>871275211</t>
  </si>
  <si>
    <t>Kanalizační potrubí z tvrdého PVC-systém KG tuhost třídy SN4 DN125</t>
  </si>
  <si>
    <t>1855877742</t>
  </si>
  <si>
    <t>Kanalizační potrubí z tvrdého PVC systém KG v otevřeném výkopu ve sklonu do 20 %, tuhost třídy SN 4 DN 125</t>
  </si>
  <si>
    <t>4,9+39,8</t>
  </si>
  <si>
    <t>871355211</t>
  </si>
  <si>
    <t>Kanalizační potrubí z tvrdého PVC-systém KG tuhost třídy SN4 DN200</t>
  </si>
  <si>
    <t>396846475</t>
  </si>
  <si>
    <t>Kanalizační potrubí z tvrdého PVC systém KG v otevřeném výkopu ve sklonu do 20 %, tuhost třídy SN 4 DN 200</t>
  </si>
  <si>
    <t>5,1+29,4</t>
  </si>
  <si>
    <t>877265271</t>
  </si>
  <si>
    <t>Montáž lapače střešních splavenin z tvrdého PVC-systém KG DN 100</t>
  </si>
  <si>
    <t>-303189843</t>
  </si>
  <si>
    <t>Montáž tvarovek na kanalizačním potrubí z trub z plastu z tvrdého PVC systém KG nebo z polypropylenu systém KG 2000 v otevřeném výkopu lapačů střešních splavenin DN 100</t>
  </si>
  <si>
    <t>55244101</t>
  </si>
  <si>
    <t>lapač litinový střešních splavenin DN 125</t>
  </si>
  <si>
    <t>-1145657058</t>
  </si>
  <si>
    <t>877275211</t>
  </si>
  <si>
    <t>Montáž tvarovek z tvrdého PVC-systém KG nebo z polypropylenu-systém KG 2000 jednoosé DN 125</t>
  </si>
  <si>
    <t>-1313386551</t>
  </si>
  <si>
    <t>Montáž tvarovek na kanalizačním potrubí z trub z plastu z tvrdého PVC systém KG nebo z polypropylenu systém KG 2000 v otevřeném výkopu jednoosých DN 125</t>
  </si>
  <si>
    <t>28611354</t>
  </si>
  <si>
    <t>koleno kanalizace PVC KG 125x15°</t>
  </si>
  <si>
    <t>440922283</t>
  </si>
  <si>
    <t>28611355</t>
  </si>
  <si>
    <t>koleno kanalizace PVC KG 125x30°</t>
  </si>
  <si>
    <t>-1923774332</t>
  </si>
  <si>
    <t>28611356</t>
  </si>
  <si>
    <t>koleno kanalizační PVC KG 125x45°</t>
  </si>
  <si>
    <t>1466540955</t>
  </si>
  <si>
    <t>877355211</t>
  </si>
  <si>
    <t>Montáž tvarovek z tvrdého PVC-systém KG nebo z polypropylenu-systém KG 2000 jednoosé DN 200</t>
  </si>
  <si>
    <t>851154958</t>
  </si>
  <si>
    <t>Montáž tvarovek na kanalizačním potrubí z trub z plastu z tvrdého PVC systém KG nebo z polypropylenu systém KG 2000 v otevřeném výkopu jednoosých DN 200</t>
  </si>
  <si>
    <t>28611364</t>
  </si>
  <si>
    <t>koleno kanalizace PVC KG 200x15°</t>
  </si>
  <si>
    <t>-1948509323</t>
  </si>
  <si>
    <t>28611366</t>
  </si>
  <si>
    <t>koleno kanalizace PVC KG 200x45°</t>
  </si>
  <si>
    <t>1674518725</t>
  </si>
  <si>
    <t>877355221</t>
  </si>
  <si>
    <t>Montáž tvarovek z tvrdého PVC-systém KG nebo z polypropylenu-systém KG 2000 dvouosé DN 200</t>
  </si>
  <si>
    <t>330434365</t>
  </si>
  <si>
    <t>Montáž tvarovek na kanalizačním potrubí z trub z plastu z tvrdého PVC systém KG nebo z polypropylenu systém KG 2000 v otevřeném výkopu dvouosých DN 200</t>
  </si>
  <si>
    <t>28611394</t>
  </si>
  <si>
    <t>odbočka kanalizační plastová s hrdlem KG 200/125/45°</t>
  </si>
  <si>
    <t>-736047108</t>
  </si>
  <si>
    <t>894811113</t>
  </si>
  <si>
    <t>Revizní šachta z PVC systém RV typ přímý, DN 315/160 hl od 1360 do 1730 mm</t>
  </si>
  <si>
    <t>-1302427756</t>
  </si>
  <si>
    <t>Revizní šachta z tvrdého PVC v otevřeném výkopu systém RV typ přímý (DN šachty/DN trubního vedení) DN 315/160, hloubka od 1360 do 1730 mm</t>
  </si>
  <si>
    <t>998276101</t>
  </si>
  <si>
    <t>Přesun hmot pro trubní vedení z trub z plastických hmot otevřený výkop</t>
  </si>
  <si>
    <t>1543117548</t>
  </si>
  <si>
    <t>Přesun hmot pro trubní vedení hloubené z trub z plastických hmot nebo sklolaminátových pro vodovody nebo kanalizace v otevřeném výkopu dopravní vzdálenost do 15 m</t>
  </si>
  <si>
    <t>20160501c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</si>
  <si>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</si>
  <si>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</si>
  <si>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</si>
  <si>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</si>
  <si>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</si>
  <si>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</si>
  <si>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</si>
  <si>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</si>
  <si>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012303000</t>
  </si>
  <si>
    <t>Geodetické práce po výstavbě</t>
  </si>
  <si>
    <t>1024</t>
  </si>
  <si>
    <t>-1180563722</t>
  </si>
  <si>
    <t>Průzkumné, geodetické a projektové práce geodetické práce po výstavbě</t>
  </si>
  <si>
    <t>013254000</t>
  </si>
  <si>
    <t>Dokumentace skutečného provedení stavby</t>
  </si>
  <si>
    <t>752639604</t>
  </si>
  <si>
    <t>Průzkumné, geodetické a projektové práce projektové práce dokumentace stavby (výkresová a textová) skutečného provedení stavby</t>
  </si>
  <si>
    <t>VRN3</t>
  </si>
  <si>
    <t>Zařízení staveniště</t>
  </si>
  <si>
    <t>032903000</t>
  </si>
  <si>
    <t>Náklady na provoz a údržbu vybavení staveniště</t>
  </si>
  <si>
    <t>-2146507218</t>
  </si>
  <si>
    <t>Zařízení staveniště vybavení staveniště náklady na provoz a údržbu vybavení staveniště</t>
  </si>
  <si>
    <t>034203000</t>
  </si>
  <si>
    <t>Oplocení staveniště</t>
  </si>
  <si>
    <t>55804807</t>
  </si>
  <si>
    <t>Zařízení staveniště zabezpečení staveniště oplocení staveniště</t>
  </si>
  <si>
    <t>034503000</t>
  </si>
  <si>
    <t>Informační tabule na staveništi</t>
  </si>
  <si>
    <t>108481833</t>
  </si>
  <si>
    <t>Zařízení staveniště zabezpečení staveniště informační tabule</t>
  </si>
  <si>
    <t>VRN4</t>
  </si>
  <si>
    <t>Inženýrská činnost</t>
  </si>
  <si>
    <t>043194000</t>
  </si>
  <si>
    <t>Měření vlhkosti</t>
  </si>
  <si>
    <t>182246223</t>
  </si>
  <si>
    <t>Inženýrská činnost zkoušky a ostatní měření zkoušky ostatní zkoušky</t>
  </si>
  <si>
    <t>VRN7</t>
  </si>
  <si>
    <t>Provozní vlivy</t>
  </si>
  <si>
    <t>071203000</t>
  </si>
  <si>
    <t>Provoz dalšího subjektu</t>
  </si>
  <si>
    <t>-816079903</t>
  </si>
  <si>
    <t>Provozní vlivy provoz investora, třetích osob provoz dalšího subjektu</t>
  </si>
  <si>
    <t>1 "přístupy do objektu přes výkopy"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</si>
</sst>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46" t="s">
        <v>14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1"/>
      <c r="AQ5" s="21"/>
      <c r="AR5" s="19"/>
      <c r="BE5" s="243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48" t="s">
        <v>17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1"/>
      <c r="AQ6" s="21"/>
      <c r="AR6" s="19"/>
      <c r="BE6" s="244"/>
      <c r="BS6" s="16" t="s">
        <v>18</v>
      </c>
    </row>
    <row r="7" spans="2:71" s="1" customFormat="1" ht="12" customHeight="1">
      <c r="B7" s="20"/>
      <c r="C7" s="21"/>
      <c r="D7" s="28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</v>
      </c>
      <c r="AO7" s="21"/>
      <c r="AP7" s="21"/>
      <c r="AQ7" s="21"/>
      <c r="AR7" s="19"/>
      <c r="BE7" s="244"/>
      <c r="BS7" s="16" t="s">
        <v>21</v>
      </c>
    </row>
    <row r="8" spans="2:71" s="1" customFormat="1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/>
      <c r="AO8" s="21"/>
      <c r="AP8" s="21"/>
      <c r="AQ8" s="21"/>
      <c r="AR8" s="19"/>
      <c r="BE8" s="244"/>
      <c r="BS8" s="16" t="s">
        <v>25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44"/>
      <c r="BS9" s="16" t="s">
        <v>26</v>
      </c>
    </row>
    <row r="10" spans="2:71" s="1" customFormat="1" ht="12" customHeight="1">
      <c r="B10" s="20"/>
      <c r="C10" s="21"/>
      <c r="D10" s="28" t="s">
        <v>27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28</v>
      </c>
      <c r="AL10" s="21"/>
      <c r="AM10" s="21"/>
      <c r="AN10" s="26" t="s">
        <v>1</v>
      </c>
      <c r="AO10" s="21"/>
      <c r="AP10" s="21"/>
      <c r="AQ10" s="21"/>
      <c r="AR10" s="19"/>
      <c r="BE10" s="244"/>
      <c r="BS10" s="16" t="s">
        <v>18</v>
      </c>
    </row>
    <row r="11" spans="2:71" s="1" customFormat="1" ht="18.4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30</v>
      </c>
      <c r="AL11" s="21"/>
      <c r="AM11" s="21"/>
      <c r="AN11" s="26" t="s">
        <v>1</v>
      </c>
      <c r="AO11" s="21"/>
      <c r="AP11" s="21"/>
      <c r="AQ11" s="21"/>
      <c r="AR11" s="19"/>
      <c r="BE11" s="244"/>
      <c r="BS11" s="16" t="s">
        <v>18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44"/>
      <c r="BS12" s="16" t="s">
        <v>18</v>
      </c>
    </row>
    <row r="13" spans="2:71" s="1" customFormat="1" ht="12" customHeight="1">
      <c r="B13" s="20"/>
      <c r="C13" s="21"/>
      <c r="D13" s="28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28</v>
      </c>
      <c r="AL13" s="21"/>
      <c r="AM13" s="21"/>
      <c r="AN13" s="30" t="s">
        <v>32</v>
      </c>
      <c r="AO13" s="21"/>
      <c r="AP13" s="21"/>
      <c r="AQ13" s="21"/>
      <c r="AR13" s="19"/>
      <c r="BE13" s="244"/>
      <c r="BS13" s="16" t="s">
        <v>18</v>
      </c>
    </row>
    <row r="14" spans="2:71" ht="12.75">
      <c r="B14" s="20"/>
      <c r="C14" s="21"/>
      <c r="D14" s="21"/>
      <c r="E14" s="249" t="s">
        <v>32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8" t="s">
        <v>30</v>
      </c>
      <c r="AL14" s="21"/>
      <c r="AM14" s="21"/>
      <c r="AN14" s="30" t="s">
        <v>32</v>
      </c>
      <c r="AO14" s="21"/>
      <c r="AP14" s="21"/>
      <c r="AQ14" s="21"/>
      <c r="AR14" s="19"/>
      <c r="BE14" s="244"/>
      <c r="BS14" s="16" t="s">
        <v>18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44"/>
      <c r="BS15" s="16" t="s">
        <v>4</v>
      </c>
    </row>
    <row r="16" spans="2:71" s="1" customFormat="1" ht="12" customHeight="1">
      <c r="B16" s="20"/>
      <c r="C16" s="21"/>
      <c r="D16" s="28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28</v>
      </c>
      <c r="AL16" s="21"/>
      <c r="AM16" s="21"/>
      <c r="AN16" s="26" t="s">
        <v>1</v>
      </c>
      <c r="AO16" s="21"/>
      <c r="AP16" s="21"/>
      <c r="AQ16" s="21"/>
      <c r="AR16" s="19"/>
      <c r="BE16" s="244"/>
      <c r="BS16" s="16" t="s">
        <v>4</v>
      </c>
    </row>
    <row r="17" spans="2:71" s="1" customFormat="1" ht="18.4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30</v>
      </c>
      <c r="AL17" s="21"/>
      <c r="AM17" s="21"/>
      <c r="AN17" s="26" t="s">
        <v>1</v>
      </c>
      <c r="AO17" s="21"/>
      <c r="AP17" s="21"/>
      <c r="AQ17" s="21"/>
      <c r="AR17" s="19"/>
      <c r="BE17" s="244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44"/>
      <c r="BS18" s="16" t="s">
        <v>6</v>
      </c>
    </row>
    <row r="19" spans="2:71" s="1" customFormat="1" ht="12" customHeight="1">
      <c r="B19" s="20"/>
      <c r="C19" s="21"/>
      <c r="D19" s="28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28</v>
      </c>
      <c r="AL19" s="21"/>
      <c r="AM19" s="21"/>
      <c r="AN19" s="26" t="s">
        <v>1</v>
      </c>
      <c r="AO19" s="21"/>
      <c r="AP19" s="21"/>
      <c r="AQ19" s="21"/>
      <c r="AR19" s="19"/>
      <c r="BE19" s="244"/>
      <c r="BS19" s="16" t="s">
        <v>6</v>
      </c>
    </row>
    <row r="20" spans="2:71" s="1" customFormat="1" ht="18.4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30</v>
      </c>
      <c r="AL20" s="21"/>
      <c r="AM20" s="21"/>
      <c r="AN20" s="26" t="s">
        <v>1</v>
      </c>
      <c r="AO20" s="21"/>
      <c r="AP20" s="21"/>
      <c r="AQ20" s="21"/>
      <c r="AR20" s="19"/>
      <c r="BE20" s="244"/>
      <c r="BS20" s="16" t="s">
        <v>35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44"/>
    </row>
    <row r="22" spans="2:57" s="1" customFormat="1" ht="12" customHeight="1">
      <c r="B22" s="20"/>
      <c r="C22" s="21"/>
      <c r="D22" s="28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44"/>
    </row>
    <row r="23" spans="2:57" s="1" customFormat="1" ht="16.5" customHeight="1">
      <c r="B23" s="20"/>
      <c r="C23" s="21"/>
      <c r="D23" s="21"/>
      <c r="E23" s="251" t="s">
        <v>1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1"/>
      <c r="AP23" s="21"/>
      <c r="AQ23" s="21"/>
      <c r="AR23" s="19"/>
      <c r="BE23" s="244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44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44"/>
    </row>
    <row r="26" spans="1:57" s="2" customFormat="1" ht="25.9" customHeight="1">
      <c r="A26" s="33"/>
      <c r="B26" s="34"/>
      <c r="C26" s="35"/>
      <c r="D26" s="36" t="s">
        <v>39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52">
        <f>ROUND(AG94,2)</f>
        <v>0</v>
      </c>
      <c r="AL26" s="253"/>
      <c r="AM26" s="253"/>
      <c r="AN26" s="253"/>
      <c r="AO26" s="253"/>
      <c r="AP26" s="35"/>
      <c r="AQ26" s="35"/>
      <c r="AR26" s="38"/>
      <c r="BE26" s="244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44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54" t="s">
        <v>40</v>
      </c>
      <c r="M28" s="254"/>
      <c r="N28" s="254"/>
      <c r="O28" s="254"/>
      <c r="P28" s="254"/>
      <c r="Q28" s="35"/>
      <c r="R28" s="35"/>
      <c r="S28" s="35"/>
      <c r="T28" s="35"/>
      <c r="U28" s="35"/>
      <c r="V28" s="35"/>
      <c r="W28" s="254" t="s">
        <v>41</v>
      </c>
      <c r="X28" s="254"/>
      <c r="Y28" s="254"/>
      <c r="Z28" s="254"/>
      <c r="AA28" s="254"/>
      <c r="AB28" s="254"/>
      <c r="AC28" s="254"/>
      <c r="AD28" s="254"/>
      <c r="AE28" s="254"/>
      <c r="AF28" s="35"/>
      <c r="AG28" s="35"/>
      <c r="AH28" s="35"/>
      <c r="AI28" s="35"/>
      <c r="AJ28" s="35"/>
      <c r="AK28" s="254" t="s">
        <v>42</v>
      </c>
      <c r="AL28" s="254"/>
      <c r="AM28" s="254"/>
      <c r="AN28" s="254"/>
      <c r="AO28" s="254"/>
      <c r="AP28" s="35"/>
      <c r="AQ28" s="35"/>
      <c r="AR28" s="38"/>
      <c r="BE28" s="244"/>
    </row>
    <row r="29" spans="2:57" s="3" customFormat="1" ht="14.45" customHeight="1">
      <c r="B29" s="39"/>
      <c r="C29" s="40"/>
      <c r="D29" s="28" t="s">
        <v>43</v>
      </c>
      <c r="E29" s="40"/>
      <c r="F29" s="28" t="s">
        <v>44</v>
      </c>
      <c r="G29" s="40"/>
      <c r="H29" s="40"/>
      <c r="I29" s="40"/>
      <c r="J29" s="40"/>
      <c r="K29" s="40"/>
      <c r="L29" s="257">
        <v>0.21</v>
      </c>
      <c r="M29" s="256"/>
      <c r="N29" s="256"/>
      <c r="O29" s="256"/>
      <c r="P29" s="256"/>
      <c r="Q29" s="40"/>
      <c r="R29" s="40"/>
      <c r="S29" s="40"/>
      <c r="T29" s="40"/>
      <c r="U29" s="40"/>
      <c r="V29" s="40"/>
      <c r="W29" s="255">
        <f>ROUND(AZ94,2)</f>
        <v>0</v>
      </c>
      <c r="X29" s="256"/>
      <c r="Y29" s="256"/>
      <c r="Z29" s="256"/>
      <c r="AA29" s="256"/>
      <c r="AB29" s="256"/>
      <c r="AC29" s="256"/>
      <c r="AD29" s="256"/>
      <c r="AE29" s="256"/>
      <c r="AF29" s="40"/>
      <c r="AG29" s="40"/>
      <c r="AH29" s="40"/>
      <c r="AI29" s="40"/>
      <c r="AJ29" s="40"/>
      <c r="AK29" s="255">
        <f>ROUND(AV94,2)</f>
        <v>0</v>
      </c>
      <c r="AL29" s="256"/>
      <c r="AM29" s="256"/>
      <c r="AN29" s="256"/>
      <c r="AO29" s="256"/>
      <c r="AP29" s="40"/>
      <c r="AQ29" s="40"/>
      <c r="AR29" s="41"/>
      <c r="BE29" s="245"/>
    </row>
    <row r="30" spans="2:57" s="3" customFormat="1" ht="14.45" customHeight="1">
      <c r="B30" s="39"/>
      <c r="C30" s="40"/>
      <c r="D30" s="40"/>
      <c r="E30" s="40"/>
      <c r="F30" s="28" t="s">
        <v>45</v>
      </c>
      <c r="G30" s="40"/>
      <c r="H30" s="40"/>
      <c r="I30" s="40"/>
      <c r="J30" s="40"/>
      <c r="K30" s="40"/>
      <c r="L30" s="257">
        <v>0.15</v>
      </c>
      <c r="M30" s="256"/>
      <c r="N30" s="256"/>
      <c r="O30" s="256"/>
      <c r="P30" s="256"/>
      <c r="Q30" s="40"/>
      <c r="R30" s="40"/>
      <c r="S30" s="40"/>
      <c r="T30" s="40"/>
      <c r="U30" s="40"/>
      <c r="V30" s="40"/>
      <c r="W30" s="255">
        <f>ROUND(BA94,2)</f>
        <v>0</v>
      </c>
      <c r="X30" s="256"/>
      <c r="Y30" s="256"/>
      <c r="Z30" s="256"/>
      <c r="AA30" s="256"/>
      <c r="AB30" s="256"/>
      <c r="AC30" s="256"/>
      <c r="AD30" s="256"/>
      <c r="AE30" s="256"/>
      <c r="AF30" s="40"/>
      <c r="AG30" s="40"/>
      <c r="AH30" s="40"/>
      <c r="AI30" s="40"/>
      <c r="AJ30" s="40"/>
      <c r="AK30" s="255">
        <f>ROUND(AW94,2)</f>
        <v>0</v>
      </c>
      <c r="AL30" s="256"/>
      <c r="AM30" s="256"/>
      <c r="AN30" s="256"/>
      <c r="AO30" s="256"/>
      <c r="AP30" s="40"/>
      <c r="AQ30" s="40"/>
      <c r="AR30" s="41"/>
      <c r="BE30" s="245"/>
    </row>
    <row r="31" spans="2:57" s="3" customFormat="1" ht="14.45" customHeight="1" hidden="1">
      <c r="B31" s="39"/>
      <c r="C31" s="40"/>
      <c r="D31" s="40"/>
      <c r="E31" s="40"/>
      <c r="F31" s="28" t="s">
        <v>46</v>
      </c>
      <c r="G31" s="40"/>
      <c r="H31" s="40"/>
      <c r="I31" s="40"/>
      <c r="J31" s="40"/>
      <c r="K31" s="40"/>
      <c r="L31" s="257">
        <v>0.21</v>
      </c>
      <c r="M31" s="256"/>
      <c r="N31" s="256"/>
      <c r="O31" s="256"/>
      <c r="P31" s="256"/>
      <c r="Q31" s="40"/>
      <c r="R31" s="40"/>
      <c r="S31" s="40"/>
      <c r="T31" s="40"/>
      <c r="U31" s="40"/>
      <c r="V31" s="40"/>
      <c r="W31" s="255">
        <f>ROUND(BB94,2)</f>
        <v>0</v>
      </c>
      <c r="X31" s="256"/>
      <c r="Y31" s="256"/>
      <c r="Z31" s="256"/>
      <c r="AA31" s="256"/>
      <c r="AB31" s="256"/>
      <c r="AC31" s="256"/>
      <c r="AD31" s="256"/>
      <c r="AE31" s="256"/>
      <c r="AF31" s="40"/>
      <c r="AG31" s="40"/>
      <c r="AH31" s="40"/>
      <c r="AI31" s="40"/>
      <c r="AJ31" s="40"/>
      <c r="AK31" s="255">
        <v>0</v>
      </c>
      <c r="AL31" s="256"/>
      <c r="AM31" s="256"/>
      <c r="AN31" s="256"/>
      <c r="AO31" s="256"/>
      <c r="AP31" s="40"/>
      <c r="AQ31" s="40"/>
      <c r="AR31" s="41"/>
      <c r="BE31" s="245"/>
    </row>
    <row r="32" spans="2:57" s="3" customFormat="1" ht="14.45" customHeight="1" hidden="1">
      <c r="B32" s="39"/>
      <c r="C32" s="40"/>
      <c r="D32" s="40"/>
      <c r="E32" s="40"/>
      <c r="F32" s="28" t="s">
        <v>47</v>
      </c>
      <c r="G32" s="40"/>
      <c r="H32" s="40"/>
      <c r="I32" s="40"/>
      <c r="J32" s="40"/>
      <c r="K32" s="40"/>
      <c r="L32" s="257">
        <v>0.15</v>
      </c>
      <c r="M32" s="256"/>
      <c r="N32" s="256"/>
      <c r="O32" s="256"/>
      <c r="P32" s="256"/>
      <c r="Q32" s="40"/>
      <c r="R32" s="40"/>
      <c r="S32" s="40"/>
      <c r="T32" s="40"/>
      <c r="U32" s="40"/>
      <c r="V32" s="40"/>
      <c r="W32" s="255">
        <f>ROUND(BC94,2)</f>
        <v>0</v>
      </c>
      <c r="X32" s="256"/>
      <c r="Y32" s="256"/>
      <c r="Z32" s="256"/>
      <c r="AA32" s="256"/>
      <c r="AB32" s="256"/>
      <c r="AC32" s="256"/>
      <c r="AD32" s="256"/>
      <c r="AE32" s="256"/>
      <c r="AF32" s="40"/>
      <c r="AG32" s="40"/>
      <c r="AH32" s="40"/>
      <c r="AI32" s="40"/>
      <c r="AJ32" s="40"/>
      <c r="AK32" s="255">
        <v>0</v>
      </c>
      <c r="AL32" s="256"/>
      <c r="AM32" s="256"/>
      <c r="AN32" s="256"/>
      <c r="AO32" s="256"/>
      <c r="AP32" s="40"/>
      <c r="AQ32" s="40"/>
      <c r="AR32" s="41"/>
      <c r="BE32" s="245"/>
    </row>
    <row r="33" spans="2:57" s="3" customFormat="1" ht="14.45" customHeight="1" hidden="1">
      <c r="B33" s="39"/>
      <c r="C33" s="40"/>
      <c r="D33" s="40"/>
      <c r="E33" s="40"/>
      <c r="F33" s="28" t="s">
        <v>48</v>
      </c>
      <c r="G33" s="40"/>
      <c r="H33" s="40"/>
      <c r="I33" s="40"/>
      <c r="J33" s="40"/>
      <c r="K33" s="40"/>
      <c r="L33" s="257">
        <v>0</v>
      </c>
      <c r="M33" s="256"/>
      <c r="N33" s="256"/>
      <c r="O33" s="256"/>
      <c r="P33" s="256"/>
      <c r="Q33" s="40"/>
      <c r="R33" s="40"/>
      <c r="S33" s="40"/>
      <c r="T33" s="40"/>
      <c r="U33" s="40"/>
      <c r="V33" s="40"/>
      <c r="W33" s="255">
        <f>ROUND(BD94,2)</f>
        <v>0</v>
      </c>
      <c r="X33" s="256"/>
      <c r="Y33" s="256"/>
      <c r="Z33" s="256"/>
      <c r="AA33" s="256"/>
      <c r="AB33" s="256"/>
      <c r="AC33" s="256"/>
      <c r="AD33" s="256"/>
      <c r="AE33" s="256"/>
      <c r="AF33" s="40"/>
      <c r="AG33" s="40"/>
      <c r="AH33" s="40"/>
      <c r="AI33" s="40"/>
      <c r="AJ33" s="40"/>
      <c r="AK33" s="255">
        <v>0</v>
      </c>
      <c r="AL33" s="256"/>
      <c r="AM33" s="256"/>
      <c r="AN33" s="256"/>
      <c r="AO33" s="256"/>
      <c r="AP33" s="40"/>
      <c r="AQ33" s="40"/>
      <c r="AR33" s="41"/>
      <c r="BE33" s="245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44"/>
    </row>
    <row r="35" spans="1:57" s="2" customFormat="1" ht="25.9" customHeight="1">
      <c r="A35" s="33"/>
      <c r="B35" s="34"/>
      <c r="C35" s="42"/>
      <c r="D35" s="43" t="s">
        <v>49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50</v>
      </c>
      <c r="U35" s="44"/>
      <c r="V35" s="44"/>
      <c r="W35" s="44"/>
      <c r="X35" s="258" t="s">
        <v>51</v>
      </c>
      <c r="Y35" s="259"/>
      <c r="Z35" s="259"/>
      <c r="AA35" s="259"/>
      <c r="AB35" s="259"/>
      <c r="AC35" s="44"/>
      <c r="AD35" s="44"/>
      <c r="AE35" s="44"/>
      <c r="AF35" s="44"/>
      <c r="AG35" s="44"/>
      <c r="AH35" s="44"/>
      <c r="AI35" s="44"/>
      <c r="AJ35" s="44"/>
      <c r="AK35" s="260">
        <f>SUM(AK26:AK33)</f>
        <v>0</v>
      </c>
      <c r="AL35" s="259"/>
      <c r="AM35" s="259"/>
      <c r="AN35" s="259"/>
      <c r="AO35" s="261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52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53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54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55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54</v>
      </c>
      <c r="AI60" s="37"/>
      <c r="AJ60" s="37"/>
      <c r="AK60" s="37"/>
      <c r="AL60" s="37"/>
      <c r="AM60" s="51" t="s">
        <v>55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56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57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54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55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54</v>
      </c>
      <c r="AI75" s="37"/>
      <c r="AJ75" s="37"/>
      <c r="AK75" s="37"/>
      <c r="AL75" s="37"/>
      <c r="AM75" s="51" t="s">
        <v>55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58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20160501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62" t="str">
        <f>K6</f>
        <v>ZŠ Vohradského ŠluknovR1</v>
      </c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22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Šluknov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24</v>
      </c>
      <c r="AJ87" s="35"/>
      <c r="AK87" s="35"/>
      <c r="AL87" s="35"/>
      <c r="AM87" s="264" t="str">
        <f>IF(AN8="","",AN8)</f>
        <v/>
      </c>
      <c r="AN87" s="264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27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Město Šluknov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33</v>
      </c>
      <c r="AJ89" s="35"/>
      <c r="AK89" s="35"/>
      <c r="AL89" s="35"/>
      <c r="AM89" s="265" t="str">
        <f>IF(E17="","",E17)</f>
        <v xml:space="preserve"> </v>
      </c>
      <c r="AN89" s="266"/>
      <c r="AO89" s="266"/>
      <c r="AP89" s="266"/>
      <c r="AQ89" s="35"/>
      <c r="AR89" s="38"/>
      <c r="AS89" s="267" t="s">
        <v>59</v>
      </c>
      <c r="AT89" s="268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31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36</v>
      </c>
      <c r="AJ90" s="35"/>
      <c r="AK90" s="35"/>
      <c r="AL90" s="35"/>
      <c r="AM90" s="265" t="str">
        <f>IF(E20="","",E20)</f>
        <v>J. Nešněra</v>
      </c>
      <c r="AN90" s="266"/>
      <c r="AO90" s="266"/>
      <c r="AP90" s="266"/>
      <c r="AQ90" s="35"/>
      <c r="AR90" s="38"/>
      <c r="AS90" s="269"/>
      <c r="AT90" s="270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71"/>
      <c r="AT91" s="272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73" t="s">
        <v>60</v>
      </c>
      <c r="D92" s="274"/>
      <c r="E92" s="274"/>
      <c r="F92" s="274"/>
      <c r="G92" s="274"/>
      <c r="H92" s="72"/>
      <c r="I92" s="275" t="s">
        <v>61</v>
      </c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6" t="s">
        <v>62</v>
      </c>
      <c r="AH92" s="274"/>
      <c r="AI92" s="274"/>
      <c r="AJ92" s="274"/>
      <c r="AK92" s="274"/>
      <c r="AL92" s="274"/>
      <c r="AM92" s="274"/>
      <c r="AN92" s="275" t="s">
        <v>63</v>
      </c>
      <c r="AO92" s="274"/>
      <c r="AP92" s="277"/>
      <c r="AQ92" s="73" t="s">
        <v>64</v>
      </c>
      <c r="AR92" s="38"/>
      <c r="AS92" s="74" t="s">
        <v>65</v>
      </c>
      <c r="AT92" s="75" t="s">
        <v>66</v>
      </c>
      <c r="AU92" s="75" t="s">
        <v>67</v>
      </c>
      <c r="AV92" s="75" t="s">
        <v>68</v>
      </c>
      <c r="AW92" s="75" t="s">
        <v>69</v>
      </c>
      <c r="AX92" s="75" t="s">
        <v>70</v>
      </c>
      <c r="AY92" s="75" t="s">
        <v>71</v>
      </c>
      <c r="AZ92" s="75" t="s">
        <v>72</v>
      </c>
      <c r="BA92" s="75" t="s">
        <v>73</v>
      </c>
      <c r="BB92" s="75" t="s">
        <v>74</v>
      </c>
      <c r="BC92" s="75" t="s">
        <v>75</v>
      </c>
      <c r="BD92" s="76" t="s">
        <v>76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77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81">
        <f>ROUND(SUM(AG95:AG97),2)</f>
        <v>0</v>
      </c>
      <c r="AH94" s="281"/>
      <c r="AI94" s="281"/>
      <c r="AJ94" s="281"/>
      <c r="AK94" s="281"/>
      <c r="AL94" s="281"/>
      <c r="AM94" s="281"/>
      <c r="AN94" s="282">
        <f>SUM(AG94,AT94)</f>
        <v>0</v>
      </c>
      <c r="AO94" s="282"/>
      <c r="AP94" s="282"/>
      <c r="AQ94" s="84" t="s">
        <v>1</v>
      </c>
      <c r="AR94" s="85"/>
      <c r="AS94" s="86">
        <f>ROUND(SUM(AS95:AS97),2)</f>
        <v>0</v>
      </c>
      <c r="AT94" s="87">
        <f>ROUND(SUM(AV94:AW94),2)</f>
        <v>0</v>
      </c>
      <c r="AU94" s="88">
        <f>ROUND(SUM(AU95:AU97),5)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ROUND(SUM(AZ95:AZ97),2)</f>
        <v>0</v>
      </c>
      <c r="BA94" s="87">
        <f>ROUND(SUM(BA95:BA97),2)</f>
        <v>0</v>
      </c>
      <c r="BB94" s="87">
        <f>ROUND(SUM(BB95:BB97),2)</f>
        <v>0</v>
      </c>
      <c r="BC94" s="87">
        <f>ROUND(SUM(BC95:BC97),2)</f>
        <v>0</v>
      </c>
      <c r="BD94" s="89">
        <f>ROUND(SUM(BD95:BD97),2)</f>
        <v>0</v>
      </c>
      <c r="BS94" s="90" t="s">
        <v>78</v>
      </c>
      <c r="BT94" s="90" t="s">
        <v>79</v>
      </c>
      <c r="BU94" s="91" t="s">
        <v>80</v>
      </c>
      <c r="BV94" s="90" t="s">
        <v>81</v>
      </c>
      <c r="BW94" s="90" t="s">
        <v>5</v>
      </c>
      <c r="BX94" s="90" t="s">
        <v>82</v>
      </c>
      <c r="CL94" s="90" t="s">
        <v>1</v>
      </c>
    </row>
    <row r="95" spans="1:91" s="7" customFormat="1" ht="24.75" customHeight="1">
      <c r="A95" s="92" t="s">
        <v>83</v>
      </c>
      <c r="B95" s="93"/>
      <c r="C95" s="94"/>
      <c r="D95" s="280" t="s">
        <v>84</v>
      </c>
      <c r="E95" s="280"/>
      <c r="F95" s="280"/>
      <c r="G95" s="280"/>
      <c r="H95" s="280"/>
      <c r="I95" s="95"/>
      <c r="J95" s="280" t="s">
        <v>85</v>
      </c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78">
        <f>'2014051a - Stavební částR1'!J30</f>
        <v>0</v>
      </c>
      <c r="AH95" s="279"/>
      <c r="AI95" s="279"/>
      <c r="AJ95" s="279"/>
      <c r="AK95" s="279"/>
      <c r="AL95" s="279"/>
      <c r="AM95" s="279"/>
      <c r="AN95" s="278">
        <f>SUM(AG95,AT95)</f>
        <v>0</v>
      </c>
      <c r="AO95" s="279"/>
      <c r="AP95" s="279"/>
      <c r="AQ95" s="96" t="s">
        <v>86</v>
      </c>
      <c r="AR95" s="97"/>
      <c r="AS95" s="98">
        <v>0</v>
      </c>
      <c r="AT95" s="99">
        <f>ROUND(SUM(AV95:AW95),2)</f>
        <v>0</v>
      </c>
      <c r="AU95" s="100">
        <f>'2014051a - Stavební částR1'!P136</f>
        <v>0</v>
      </c>
      <c r="AV95" s="99">
        <f>'2014051a - Stavební částR1'!J33</f>
        <v>0</v>
      </c>
      <c r="AW95" s="99">
        <f>'2014051a - Stavební částR1'!J34</f>
        <v>0</v>
      </c>
      <c r="AX95" s="99">
        <f>'2014051a - Stavební částR1'!J35</f>
        <v>0</v>
      </c>
      <c r="AY95" s="99">
        <f>'2014051a - Stavební částR1'!J36</f>
        <v>0</v>
      </c>
      <c r="AZ95" s="99">
        <f>'2014051a - Stavební částR1'!F33</f>
        <v>0</v>
      </c>
      <c r="BA95" s="99">
        <f>'2014051a - Stavební částR1'!F34</f>
        <v>0</v>
      </c>
      <c r="BB95" s="99">
        <f>'2014051a - Stavební částR1'!F35</f>
        <v>0</v>
      </c>
      <c r="BC95" s="99">
        <f>'2014051a - Stavební částR1'!F36</f>
        <v>0</v>
      </c>
      <c r="BD95" s="101">
        <f>'2014051a - Stavební částR1'!F37</f>
        <v>0</v>
      </c>
      <c r="BT95" s="102" t="s">
        <v>21</v>
      </c>
      <c r="BV95" s="102" t="s">
        <v>81</v>
      </c>
      <c r="BW95" s="102" t="s">
        <v>87</v>
      </c>
      <c r="BX95" s="102" t="s">
        <v>5</v>
      </c>
      <c r="CL95" s="102" t="s">
        <v>1</v>
      </c>
      <c r="CM95" s="102" t="s">
        <v>88</v>
      </c>
    </row>
    <row r="96" spans="1:91" s="7" customFormat="1" ht="24.75" customHeight="1">
      <c r="A96" s="92" t="s">
        <v>83</v>
      </c>
      <c r="B96" s="93"/>
      <c r="C96" s="94"/>
      <c r="D96" s="280" t="s">
        <v>89</v>
      </c>
      <c r="E96" s="280"/>
      <c r="F96" s="280"/>
      <c r="G96" s="280"/>
      <c r="H96" s="280"/>
      <c r="I96" s="95"/>
      <c r="J96" s="280" t="s">
        <v>90</v>
      </c>
      <c r="K96" s="280"/>
      <c r="L96" s="280"/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78">
        <f>'20160501b - Dešťová kanal...'!J30</f>
        <v>0</v>
      </c>
      <c r="AH96" s="279"/>
      <c r="AI96" s="279"/>
      <c r="AJ96" s="279"/>
      <c r="AK96" s="279"/>
      <c r="AL96" s="279"/>
      <c r="AM96" s="279"/>
      <c r="AN96" s="278">
        <f>SUM(AG96,AT96)</f>
        <v>0</v>
      </c>
      <c r="AO96" s="279"/>
      <c r="AP96" s="279"/>
      <c r="AQ96" s="96" t="s">
        <v>86</v>
      </c>
      <c r="AR96" s="97"/>
      <c r="AS96" s="98">
        <v>0</v>
      </c>
      <c r="AT96" s="99">
        <f>ROUND(SUM(AV96:AW96),2)</f>
        <v>0</v>
      </c>
      <c r="AU96" s="100">
        <f>'20160501b - Dešťová kanal...'!P121</f>
        <v>0</v>
      </c>
      <c r="AV96" s="99">
        <f>'20160501b - Dešťová kanal...'!J33</f>
        <v>0</v>
      </c>
      <c r="AW96" s="99">
        <f>'20160501b - Dešťová kanal...'!J34</f>
        <v>0</v>
      </c>
      <c r="AX96" s="99">
        <f>'20160501b - Dešťová kanal...'!J35</f>
        <v>0</v>
      </c>
      <c r="AY96" s="99">
        <f>'20160501b - Dešťová kanal...'!J36</f>
        <v>0</v>
      </c>
      <c r="AZ96" s="99">
        <f>'20160501b - Dešťová kanal...'!F33</f>
        <v>0</v>
      </c>
      <c r="BA96" s="99">
        <f>'20160501b - Dešťová kanal...'!F34</f>
        <v>0</v>
      </c>
      <c r="BB96" s="99">
        <f>'20160501b - Dešťová kanal...'!F35</f>
        <v>0</v>
      </c>
      <c r="BC96" s="99">
        <f>'20160501b - Dešťová kanal...'!F36</f>
        <v>0</v>
      </c>
      <c r="BD96" s="101">
        <f>'20160501b - Dešťová kanal...'!F37</f>
        <v>0</v>
      </c>
      <c r="BT96" s="102" t="s">
        <v>21</v>
      </c>
      <c r="BV96" s="102" t="s">
        <v>81</v>
      </c>
      <c r="BW96" s="102" t="s">
        <v>91</v>
      </c>
      <c r="BX96" s="102" t="s">
        <v>5</v>
      </c>
      <c r="CL96" s="102" t="s">
        <v>1</v>
      </c>
      <c r="CM96" s="102" t="s">
        <v>88</v>
      </c>
    </row>
    <row r="97" spans="1:91" s="7" customFormat="1" ht="24.75" customHeight="1">
      <c r="A97" s="92" t="s">
        <v>83</v>
      </c>
      <c r="B97" s="93"/>
      <c r="C97" s="94"/>
      <c r="D97" s="280" t="s">
        <v>92</v>
      </c>
      <c r="E97" s="280"/>
      <c r="F97" s="280"/>
      <c r="G97" s="280"/>
      <c r="H97" s="280"/>
      <c r="I97" s="95"/>
      <c r="J97" s="280" t="s">
        <v>93</v>
      </c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78">
        <f>'20160501c - VRN'!J30</f>
        <v>0</v>
      </c>
      <c r="AH97" s="279"/>
      <c r="AI97" s="279"/>
      <c r="AJ97" s="279"/>
      <c r="AK97" s="279"/>
      <c r="AL97" s="279"/>
      <c r="AM97" s="279"/>
      <c r="AN97" s="278">
        <f>SUM(AG97,AT97)</f>
        <v>0</v>
      </c>
      <c r="AO97" s="279"/>
      <c r="AP97" s="279"/>
      <c r="AQ97" s="96" t="s">
        <v>86</v>
      </c>
      <c r="AR97" s="97"/>
      <c r="AS97" s="103">
        <v>0</v>
      </c>
      <c r="AT97" s="104">
        <f>ROUND(SUM(AV97:AW97),2)</f>
        <v>0</v>
      </c>
      <c r="AU97" s="105">
        <f>'20160501c - VRN'!P121</f>
        <v>0</v>
      </c>
      <c r="AV97" s="104">
        <f>'20160501c - VRN'!J33</f>
        <v>0</v>
      </c>
      <c r="AW97" s="104">
        <f>'20160501c - VRN'!J34</f>
        <v>0</v>
      </c>
      <c r="AX97" s="104">
        <f>'20160501c - VRN'!J35</f>
        <v>0</v>
      </c>
      <c r="AY97" s="104">
        <f>'20160501c - VRN'!J36</f>
        <v>0</v>
      </c>
      <c r="AZ97" s="104">
        <f>'20160501c - VRN'!F33</f>
        <v>0</v>
      </c>
      <c r="BA97" s="104">
        <f>'20160501c - VRN'!F34</f>
        <v>0</v>
      </c>
      <c r="BB97" s="104">
        <f>'20160501c - VRN'!F35</f>
        <v>0</v>
      </c>
      <c r="BC97" s="104">
        <f>'20160501c - VRN'!F36</f>
        <v>0</v>
      </c>
      <c r="BD97" s="106">
        <f>'20160501c - VRN'!F37</f>
        <v>0</v>
      </c>
      <c r="BT97" s="102" t="s">
        <v>21</v>
      </c>
      <c r="BV97" s="102" t="s">
        <v>81</v>
      </c>
      <c r="BW97" s="102" t="s">
        <v>94</v>
      </c>
      <c r="BX97" s="102" t="s">
        <v>5</v>
      </c>
      <c r="CL97" s="102" t="s">
        <v>1</v>
      </c>
      <c r="CM97" s="102" t="s">
        <v>88</v>
      </c>
    </row>
    <row r="98" spans="1:57" s="2" customFormat="1" ht="30" customHeight="1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s="2" customFormat="1" ht="6.95" customHeight="1">
      <c r="A99" s="3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38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</sheetData>
  <sheetProtection algorithmName="SHA-512" hashValue="H+Q0ad3RsgsTGzvmayz/2oMa0/tEXpjBb9N2UcAGdFWTgSbz7JLjo0Ok8zcBtFUzmAEoFqoEYo+iPtzwSpGg5w==" saltValue="J2biU6yEmNvkqpZxYBfLXuG7zXjyEWEQoNBEWki5+BRas+GvJpBkHWVtnsnFIjG+cspkGwHtTBKHvOTG1Ndsow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14051a - Stavební částR1'!C2" display="/"/>
    <hyperlink ref="A96" location="'20160501b - Dešťová kanal...'!C2" display="/"/>
    <hyperlink ref="A97" location="'20160501c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6" t="s">
        <v>87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88</v>
      </c>
    </row>
    <row r="4" spans="2:46" s="1" customFormat="1" ht="24.95" customHeight="1">
      <c r="B4" s="19"/>
      <c r="D4" s="109" t="s">
        <v>95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4" t="str">
        <f>'Rekapitulace stavby'!K6</f>
        <v>ZŠ Vohradského ŠluknovR1</v>
      </c>
      <c r="F7" s="285"/>
      <c r="G7" s="285"/>
      <c r="H7" s="285"/>
      <c r="L7" s="19"/>
    </row>
    <row r="8" spans="1:31" s="2" customFormat="1" ht="12" customHeight="1">
      <c r="A8" s="33"/>
      <c r="B8" s="38"/>
      <c r="C8" s="33"/>
      <c r="D8" s="111" t="s">
        <v>96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6" t="s">
        <v>97</v>
      </c>
      <c r="F9" s="287"/>
      <c r="G9" s="287"/>
      <c r="H9" s="287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19</v>
      </c>
      <c r="E11" s="33"/>
      <c r="F11" s="112" t="s">
        <v>1</v>
      </c>
      <c r="G11" s="33"/>
      <c r="H11" s="33"/>
      <c r="I11" s="111" t="s">
        <v>20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22</v>
      </c>
      <c r="E12" s="33"/>
      <c r="F12" s="112" t="s">
        <v>23</v>
      </c>
      <c r="G12" s="33"/>
      <c r="H12" s="33"/>
      <c r="I12" s="111" t="s">
        <v>24</v>
      </c>
      <c r="J12" s="113">
        <f>'Rekapitulace stavby'!AN8</f>
        <v>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27</v>
      </c>
      <c r="E14" s="33"/>
      <c r="F14" s="33"/>
      <c r="G14" s="33"/>
      <c r="H14" s="33"/>
      <c r="I14" s="111" t="s">
        <v>28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29</v>
      </c>
      <c r="F15" s="33"/>
      <c r="G15" s="33"/>
      <c r="H15" s="33"/>
      <c r="I15" s="111" t="s">
        <v>30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31</v>
      </c>
      <c r="E17" s="33"/>
      <c r="F17" s="33"/>
      <c r="G17" s="33"/>
      <c r="H17" s="33"/>
      <c r="I17" s="111" t="s">
        <v>28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8" t="str">
        <f>'Rekapitulace stavby'!E14</f>
        <v>Vyplň údaj</v>
      </c>
      <c r="F18" s="289"/>
      <c r="G18" s="289"/>
      <c r="H18" s="289"/>
      <c r="I18" s="111" t="s">
        <v>30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33</v>
      </c>
      <c r="E20" s="33"/>
      <c r="F20" s="33"/>
      <c r="G20" s="33"/>
      <c r="H20" s="33"/>
      <c r="I20" s="111" t="s">
        <v>28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30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36</v>
      </c>
      <c r="E23" s="33"/>
      <c r="F23" s="33"/>
      <c r="G23" s="33"/>
      <c r="H23" s="33"/>
      <c r="I23" s="111" t="s">
        <v>28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37</v>
      </c>
      <c r="F24" s="33"/>
      <c r="G24" s="33"/>
      <c r="H24" s="33"/>
      <c r="I24" s="111" t="s">
        <v>30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38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90" t="s">
        <v>1</v>
      </c>
      <c r="F27" s="290"/>
      <c r="G27" s="290"/>
      <c r="H27" s="290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39</v>
      </c>
      <c r="E30" s="33"/>
      <c r="F30" s="33"/>
      <c r="G30" s="33"/>
      <c r="H30" s="33"/>
      <c r="I30" s="33"/>
      <c r="J30" s="119">
        <f>ROUND(J136,2)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41</v>
      </c>
      <c r="G32" s="33"/>
      <c r="H32" s="33"/>
      <c r="I32" s="120" t="s">
        <v>40</v>
      </c>
      <c r="J32" s="120" t="s">
        <v>42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43</v>
      </c>
      <c r="E33" s="111" t="s">
        <v>44</v>
      </c>
      <c r="F33" s="122">
        <f>ROUND((SUM(BE136:BE486)),2)</f>
        <v>0</v>
      </c>
      <c r="G33" s="33"/>
      <c r="H33" s="33"/>
      <c r="I33" s="123">
        <v>0.21</v>
      </c>
      <c r="J33" s="122">
        <f>ROUND(((SUM(BE136:BE486))*I33),2)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45</v>
      </c>
      <c r="F34" s="122">
        <f>ROUND((SUM(BF136:BF486)),2)</f>
        <v>0</v>
      </c>
      <c r="G34" s="33"/>
      <c r="H34" s="33"/>
      <c r="I34" s="123">
        <v>0.15</v>
      </c>
      <c r="J34" s="122">
        <f>ROUND(((SUM(BF136:BF486))*I34),2)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46</v>
      </c>
      <c r="F35" s="122">
        <f>ROUND((SUM(BG136:BG486)),2)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47</v>
      </c>
      <c r="F36" s="122">
        <f>ROUND((SUM(BH136:BH486)),2)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48</v>
      </c>
      <c r="F37" s="122">
        <f>ROUND((SUM(BI136:BI486)),2)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49</v>
      </c>
      <c r="E39" s="126"/>
      <c r="F39" s="126"/>
      <c r="G39" s="127" t="s">
        <v>50</v>
      </c>
      <c r="H39" s="128" t="s">
        <v>51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52</v>
      </c>
      <c r="E50" s="132"/>
      <c r="F50" s="132"/>
      <c r="G50" s="131" t="s">
        <v>53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54</v>
      </c>
      <c r="E61" s="134"/>
      <c r="F61" s="135" t="s">
        <v>55</v>
      </c>
      <c r="G61" s="133" t="s">
        <v>54</v>
      </c>
      <c r="H61" s="134"/>
      <c r="I61" s="134"/>
      <c r="J61" s="136" t="s">
        <v>55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56</v>
      </c>
      <c r="E65" s="137"/>
      <c r="F65" s="137"/>
      <c r="G65" s="131" t="s">
        <v>57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54</v>
      </c>
      <c r="E76" s="134"/>
      <c r="F76" s="135" t="s">
        <v>55</v>
      </c>
      <c r="G76" s="133" t="s">
        <v>54</v>
      </c>
      <c r="H76" s="134"/>
      <c r="I76" s="134"/>
      <c r="J76" s="136" t="s">
        <v>55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98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91" t="str">
        <f>E7</f>
        <v>ZŠ Vohradského ŠluknovR1</v>
      </c>
      <c r="F85" s="292"/>
      <c r="G85" s="292"/>
      <c r="H85" s="292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96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62" t="str">
        <f>E9</f>
        <v>2014051a - Stavební částR1</v>
      </c>
      <c r="F87" s="293"/>
      <c r="G87" s="293"/>
      <c r="H87" s="29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22</v>
      </c>
      <c r="D89" s="35"/>
      <c r="E89" s="35"/>
      <c r="F89" s="26" t="str">
        <f>F12</f>
        <v>Šluknov</v>
      </c>
      <c r="G89" s="35"/>
      <c r="H89" s="35"/>
      <c r="I89" s="28" t="s">
        <v>24</v>
      </c>
      <c r="J89" s="65">
        <f>IF(J12="","",J12)</f>
        <v>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27</v>
      </c>
      <c r="D91" s="35"/>
      <c r="E91" s="35"/>
      <c r="F91" s="26" t="str">
        <f>E15</f>
        <v>Město Šluknov</v>
      </c>
      <c r="G91" s="35"/>
      <c r="H91" s="35"/>
      <c r="I91" s="28" t="s">
        <v>33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31</v>
      </c>
      <c r="D92" s="35"/>
      <c r="E92" s="35"/>
      <c r="F92" s="26" t="str">
        <f>IF(E18="","",E18)</f>
        <v>Vyplň údaj</v>
      </c>
      <c r="G92" s="35"/>
      <c r="H92" s="35"/>
      <c r="I92" s="28" t="s">
        <v>36</v>
      </c>
      <c r="J92" s="31" t="str">
        <f>E24</f>
        <v>J. Nešněra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99</v>
      </c>
      <c r="D94" s="143"/>
      <c r="E94" s="143"/>
      <c r="F94" s="143"/>
      <c r="G94" s="143"/>
      <c r="H94" s="143"/>
      <c r="I94" s="143"/>
      <c r="J94" s="144" t="s">
        <v>100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101</v>
      </c>
      <c r="D96" s="35"/>
      <c r="E96" s="35"/>
      <c r="F96" s="35"/>
      <c r="G96" s="35"/>
      <c r="H96" s="35"/>
      <c r="I96" s="35"/>
      <c r="J96" s="83">
        <f>J136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102</v>
      </c>
    </row>
    <row r="97" spans="2:12" s="9" customFormat="1" ht="24.95" customHeight="1">
      <c r="B97" s="146"/>
      <c r="C97" s="147"/>
      <c r="D97" s="148" t="s">
        <v>103</v>
      </c>
      <c r="E97" s="149"/>
      <c r="F97" s="149"/>
      <c r="G97" s="149"/>
      <c r="H97" s="149"/>
      <c r="I97" s="149"/>
      <c r="J97" s="150">
        <f>J137</f>
        <v>0</v>
      </c>
      <c r="K97" s="147"/>
      <c r="L97" s="151"/>
    </row>
    <row r="98" spans="2:12" s="10" customFormat="1" ht="19.9" customHeight="1">
      <c r="B98" s="152"/>
      <c r="C98" s="153"/>
      <c r="D98" s="154" t="s">
        <v>104</v>
      </c>
      <c r="E98" s="155"/>
      <c r="F98" s="155"/>
      <c r="G98" s="155"/>
      <c r="H98" s="155"/>
      <c r="I98" s="155"/>
      <c r="J98" s="156">
        <f>J138</f>
        <v>0</v>
      </c>
      <c r="K98" s="153"/>
      <c r="L98" s="157"/>
    </row>
    <row r="99" spans="2:12" s="10" customFormat="1" ht="19.9" customHeight="1">
      <c r="B99" s="152"/>
      <c r="C99" s="153"/>
      <c r="D99" s="154" t="s">
        <v>105</v>
      </c>
      <c r="E99" s="155"/>
      <c r="F99" s="155"/>
      <c r="G99" s="155"/>
      <c r="H99" s="155"/>
      <c r="I99" s="155"/>
      <c r="J99" s="156">
        <f>J216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106</v>
      </c>
      <c r="E100" s="155"/>
      <c r="F100" s="155"/>
      <c r="G100" s="155"/>
      <c r="H100" s="155"/>
      <c r="I100" s="155"/>
      <c r="J100" s="156">
        <f>J233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107</v>
      </c>
      <c r="E101" s="155"/>
      <c r="F101" s="155"/>
      <c r="G101" s="155"/>
      <c r="H101" s="155"/>
      <c r="I101" s="155"/>
      <c r="J101" s="156">
        <f>J245</f>
        <v>0</v>
      </c>
      <c r="K101" s="153"/>
      <c r="L101" s="157"/>
    </row>
    <row r="102" spans="2:12" s="10" customFormat="1" ht="19.9" customHeight="1">
      <c r="B102" s="152"/>
      <c r="C102" s="153"/>
      <c r="D102" s="154" t="s">
        <v>108</v>
      </c>
      <c r="E102" s="155"/>
      <c r="F102" s="155"/>
      <c r="G102" s="155"/>
      <c r="H102" s="155"/>
      <c r="I102" s="155"/>
      <c r="J102" s="156">
        <f>J252</f>
        <v>0</v>
      </c>
      <c r="K102" s="153"/>
      <c r="L102" s="157"/>
    </row>
    <row r="103" spans="2:12" s="10" customFormat="1" ht="19.9" customHeight="1">
      <c r="B103" s="152"/>
      <c r="C103" s="153"/>
      <c r="D103" s="154" t="s">
        <v>109</v>
      </c>
      <c r="E103" s="155"/>
      <c r="F103" s="155"/>
      <c r="G103" s="155"/>
      <c r="H103" s="155"/>
      <c r="I103" s="155"/>
      <c r="J103" s="156">
        <f>J299</f>
        <v>0</v>
      </c>
      <c r="K103" s="153"/>
      <c r="L103" s="157"/>
    </row>
    <row r="104" spans="2:12" s="10" customFormat="1" ht="19.9" customHeight="1">
      <c r="B104" s="152"/>
      <c r="C104" s="153"/>
      <c r="D104" s="154" t="s">
        <v>110</v>
      </c>
      <c r="E104" s="155"/>
      <c r="F104" s="155"/>
      <c r="G104" s="155"/>
      <c r="H104" s="155"/>
      <c r="I104" s="155"/>
      <c r="J104" s="156">
        <f>J302</f>
        <v>0</v>
      </c>
      <c r="K104" s="153"/>
      <c r="L104" s="157"/>
    </row>
    <row r="105" spans="2:12" s="10" customFormat="1" ht="19.9" customHeight="1">
      <c r="B105" s="152"/>
      <c r="C105" s="153"/>
      <c r="D105" s="154" t="s">
        <v>111</v>
      </c>
      <c r="E105" s="155"/>
      <c r="F105" s="155"/>
      <c r="G105" s="155"/>
      <c r="H105" s="155"/>
      <c r="I105" s="155"/>
      <c r="J105" s="156">
        <f>J370</f>
        <v>0</v>
      </c>
      <c r="K105" s="153"/>
      <c r="L105" s="157"/>
    </row>
    <row r="106" spans="2:12" s="10" customFormat="1" ht="19.9" customHeight="1">
      <c r="B106" s="152"/>
      <c r="C106" s="153"/>
      <c r="D106" s="154" t="s">
        <v>112</v>
      </c>
      <c r="E106" s="155"/>
      <c r="F106" s="155"/>
      <c r="G106" s="155"/>
      <c r="H106" s="155"/>
      <c r="I106" s="155"/>
      <c r="J106" s="156">
        <f>J389</f>
        <v>0</v>
      </c>
      <c r="K106" s="153"/>
      <c r="L106" s="157"/>
    </row>
    <row r="107" spans="2:12" s="9" customFormat="1" ht="24.95" customHeight="1">
      <c r="B107" s="146"/>
      <c r="C107" s="147"/>
      <c r="D107" s="148" t="s">
        <v>113</v>
      </c>
      <c r="E107" s="149"/>
      <c r="F107" s="149"/>
      <c r="G107" s="149"/>
      <c r="H107" s="149"/>
      <c r="I107" s="149"/>
      <c r="J107" s="150">
        <f>J396</f>
        <v>0</v>
      </c>
      <c r="K107" s="147"/>
      <c r="L107" s="151"/>
    </row>
    <row r="108" spans="2:12" s="10" customFormat="1" ht="19.9" customHeight="1">
      <c r="B108" s="152"/>
      <c r="C108" s="153"/>
      <c r="D108" s="154" t="s">
        <v>114</v>
      </c>
      <c r="E108" s="155"/>
      <c r="F108" s="155"/>
      <c r="G108" s="155"/>
      <c r="H108" s="155"/>
      <c r="I108" s="155"/>
      <c r="J108" s="156">
        <f>J397</f>
        <v>0</v>
      </c>
      <c r="K108" s="153"/>
      <c r="L108" s="157"/>
    </row>
    <row r="109" spans="2:12" s="10" customFormat="1" ht="19.9" customHeight="1">
      <c r="B109" s="152"/>
      <c r="C109" s="153"/>
      <c r="D109" s="154" t="s">
        <v>115</v>
      </c>
      <c r="E109" s="155"/>
      <c r="F109" s="155"/>
      <c r="G109" s="155"/>
      <c r="H109" s="155"/>
      <c r="I109" s="155"/>
      <c r="J109" s="156">
        <f>J415</f>
        <v>0</v>
      </c>
      <c r="K109" s="153"/>
      <c r="L109" s="157"/>
    </row>
    <row r="110" spans="2:12" s="10" customFormat="1" ht="19.9" customHeight="1">
      <c r="B110" s="152"/>
      <c r="C110" s="153"/>
      <c r="D110" s="154" t="s">
        <v>116</v>
      </c>
      <c r="E110" s="155"/>
      <c r="F110" s="155"/>
      <c r="G110" s="155"/>
      <c r="H110" s="155"/>
      <c r="I110" s="155"/>
      <c r="J110" s="156">
        <f>J416</f>
        <v>0</v>
      </c>
      <c r="K110" s="153"/>
      <c r="L110" s="157"/>
    </row>
    <row r="111" spans="2:12" s="10" customFormat="1" ht="19.9" customHeight="1">
      <c r="B111" s="152"/>
      <c r="C111" s="153"/>
      <c r="D111" s="154" t="s">
        <v>117</v>
      </c>
      <c r="E111" s="155"/>
      <c r="F111" s="155"/>
      <c r="G111" s="155"/>
      <c r="H111" s="155"/>
      <c r="I111" s="155"/>
      <c r="J111" s="156">
        <f>J422</f>
        <v>0</v>
      </c>
      <c r="K111" s="153"/>
      <c r="L111" s="157"/>
    </row>
    <row r="112" spans="2:12" s="10" customFormat="1" ht="19.9" customHeight="1">
      <c r="B112" s="152"/>
      <c r="C112" s="153"/>
      <c r="D112" s="154" t="s">
        <v>118</v>
      </c>
      <c r="E112" s="155"/>
      <c r="F112" s="155"/>
      <c r="G112" s="155"/>
      <c r="H112" s="155"/>
      <c r="I112" s="155"/>
      <c r="J112" s="156">
        <f>J426</f>
        <v>0</v>
      </c>
      <c r="K112" s="153"/>
      <c r="L112" s="157"/>
    </row>
    <row r="113" spans="2:12" s="10" customFormat="1" ht="19.9" customHeight="1">
      <c r="B113" s="152"/>
      <c r="C113" s="153"/>
      <c r="D113" s="154" t="s">
        <v>119</v>
      </c>
      <c r="E113" s="155"/>
      <c r="F113" s="155"/>
      <c r="G113" s="155"/>
      <c r="H113" s="155"/>
      <c r="I113" s="155"/>
      <c r="J113" s="156">
        <f>J429</f>
        <v>0</v>
      </c>
      <c r="K113" s="153"/>
      <c r="L113" s="157"/>
    </row>
    <row r="114" spans="2:12" s="10" customFormat="1" ht="19.9" customHeight="1">
      <c r="B114" s="152"/>
      <c r="C114" s="153"/>
      <c r="D114" s="154" t="s">
        <v>120</v>
      </c>
      <c r="E114" s="155"/>
      <c r="F114" s="155"/>
      <c r="G114" s="155"/>
      <c r="H114" s="155"/>
      <c r="I114" s="155"/>
      <c r="J114" s="156">
        <f>J438</f>
        <v>0</v>
      </c>
      <c r="K114" s="153"/>
      <c r="L114" s="157"/>
    </row>
    <row r="115" spans="2:12" s="10" customFormat="1" ht="19.9" customHeight="1">
      <c r="B115" s="152"/>
      <c r="C115" s="153"/>
      <c r="D115" s="154" t="s">
        <v>121</v>
      </c>
      <c r="E115" s="155"/>
      <c r="F115" s="155"/>
      <c r="G115" s="155"/>
      <c r="H115" s="155"/>
      <c r="I115" s="155"/>
      <c r="J115" s="156">
        <f>J469</f>
        <v>0</v>
      </c>
      <c r="K115" s="153"/>
      <c r="L115" s="157"/>
    </row>
    <row r="116" spans="2:12" s="10" customFormat="1" ht="19.9" customHeight="1">
      <c r="B116" s="152"/>
      <c r="C116" s="153"/>
      <c r="D116" s="154" t="s">
        <v>122</v>
      </c>
      <c r="E116" s="155"/>
      <c r="F116" s="155"/>
      <c r="G116" s="155"/>
      <c r="H116" s="155"/>
      <c r="I116" s="155"/>
      <c r="J116" s="156">
        <f>J480</f>
        <v>0</v>
      </c>
      <c r="K116" s="153"/>
      <c r="L116" s="157"/>
    </row>
    <row r="117" spans="1:31" s="2" customFormat="1" ht="21.7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22" spans="1:31" s="2" customFormat="1" ht="6.95" customHeight="1">
      <c r="A122" s="33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4.95" customHeight="1">
      <c r="A123" s="33"/>
      <c r="B123" s="34"/>
      <c r="C123" s="22" t="s">
        <v>123</v>
      </c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16</v>
      </c>
      <c r="D125" s="35"/>
      <c r="E125" s="35"/>
      <c r="F125" s="35"/>
      <c r="G125" s="35"/>
      <c r="H125" s="3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5"/>
      <c r="D126" s="35"/>
      <c r="E126" s="291" t="str">
        <f>E7</f>
        <v>ZŠ Vohradského ŠluknovR1</v>
      </c>
      <c r="F126" s="292"/>
      <c r="G126" s="292"/>
      <c r="H126" s="292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96</v>
      </c>
      <c r="D127" s="35"/>
      <c r="E127" s="35"/>
      <c r="F127" s="35"/>
      <c r="G127" s="35"/>
      <c r="H127" s="35"/>
      <c r="I127" s="35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5"/>
      <c r="D128" s="35"/>
      <c r="E128" s="262" t="str">
        <f>E9</f>
        <v>2014051a - Stavební částR1</v>
      </c>
      <c r="F128" s="293"/>
      <c r="G128" s="293"/>
      <c r="H128" s="293"/>
      <c r="I128" s="35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22</v>
      </c>
      <c r="D130" s="35"/>
      <c r="E130" s="35"/>
      <c r="F130" s="26" t="str">
        <f>F12</f>
        <v>Šluknov</v>
      </c>
      <c r="G130" s="35"/>
      <c r="H130" s="35"/>
      <c r="I130" s="28" t="s">
        <v>24</v>
      </c>
      <c r="J130" s="65">
        <f>IF(J12="","",J12)</f>
        <v>0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27</v>
      </c>
      <c r="D132" s="35"/>
      <c r="E132" s="35"/>
      <c r="F132" s="26" t="str">
        <f>E15</f>
        <v>Město Šluknov</v>
      </c>
      <c r="G132" s="35"/>
      <c r="H132" s="35"/>
      <c r="I132" s="28" t="s">
        <v>33</v>
      </c>
      <c r="J132" s="31" t="str">
        <f>E21</f>
        <v xml:space="preserve"> </v>
      </c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31</v>
      </c>
      <c r="D133" s="35"/>
      <c r="E133" s="35"/>
      <c r="F133" s="26" t="str">
        <f>IF(E18="","",E18)</f>
        <v>Vyplň údaj</v>
      </c>
      <c r="G133" s="35"/>
      <c r="H133" s="35"/>
      <c r="I133" s="28" t="s">
        <v>36</v>
      </c>
      <c r="J133" s="31" t="str">
        <f>E24</f>
        <v>J. Nešněra</v>
      </c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1" customFormat="1" ht="29.25" customHeight="1">
      <c r="A135" s="158"/>
      <c r="B135" s="159"/>
      <c r="C135" s="160" t="s">
        <v>124</v>
      </c>
      <c r="D135" s="161" t="s">
        <v>64</v>
      </c>
      <c r="E135" s="161" t="s">
        <v>60</v>
      </c>
      <c r="F135" s="161" t="s">
        <v>61</v>
      </c>
      <c r="G135" s="161" t="s">
        <v>125</v>
      </c>
      <c r="H135" s="161" t="s">
        <v>126</v>
      </c>
      <c r="I135" s="161" t="s">
        <v>127</v>
      </c>
      <c r="J135" s="161" t="s">
        <v>100</v>
      </c>
      <c r="K135" s="162" t="s">
        <v>128</v>
      </c>
      <c r="L135" s="163"/>
      <c r="M135" s="74" t="s">
        <v>1</v>
      </c>
      <c r="N135" s="75" t="s">
        <v>43</v>
      </c>
      <c r="O135" s="75" t="s">
        <v>129</v>
      </c>
      <c r="P135" s="75" t="s">
        <v>130</v>
      </c>
      <c r="Q135" s="75" t="s">
        <v>131</v>
      </c>
      <c r="R135" s="75" t="s">
        <v>132</v>
      </c>
      <c r="S135" s="75" t="s">
        <v>133</v>
      </c>
      <c r="T135" s="76" t="s">
        <v>134</v>
      </c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</row>
    <row r="136" spans="1:63" s="2" customFormat="1" ht="22.9" customHeight="1">
      <c r="A136" s="33"/>
      <c r="B136" s="34"/>
      <c r="C136" s="81" t="s">
        <v>135</v>
      </c>
      <c r="D136" s="35"/>
      <c r="E136" s="35"/>
      <c r="F136" s="35"/>
      <c r="G136" s="35"/>
      <c r="H136" s="35"/>
      <c r="I136" s="35"/>
      <c r="J136" s="164">
        <f>BK136</f>
        <v>0</v>
      </c>
      <c r="K136" s="35"/>
      <c r="L136" s="38"/>
      <c r="M136" s="77"/>
      <c r="N136" s="165"/>
      <c r="O136" s="78"/>
      <c r="P136" s="166">
        <f>P137+P396</f>
        <v>0</v>
      </c>
      <c r="Q136" s="78"/>
      <c r="R136" s="166">
        <f>R137+R396</f>
        <v>530.21606127</v>
      </c>
      <c r="S136" s="78"/>
      <c r="T136" s="167">
        <f>T137+T396</f>
        <v>111.019574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78</v>
      </c>
      <c r="AU136" s="16" t="s">
        <v>102</v>
      </c>
      <c r="BK136" s="168">
        <f>BK137+BK396</f>
        <v>0</v>
      </c>
    </row>
    <row r="137" spans="2:63" s="12" customFormat="1" ht="25.9" customHeight="1">
      <c r="B137" s="169"/>
      <c r="C137" s="170"/>
      <c r="D137" s="171" t="s">
        <v>78</v>
      </c>
      <c r="E137" s="172" t="s">
        <v>136</v>
      </c>
      <c r="F137" s="172" t="s">
        <v>137</v>
      </c>
      <c r="G137" s="170"/>
      <c r="H137" s="170"/>
      <c r="I137" s="173"/>
      <c r="J137" s="174">
        <f>BK137</f>
        <v>0</v>
      </c>
      <c r="K137" s="170"/>
      <c r="L137" s="175"/>
      <c r="M137" s="176"/>
      <c r="N137" s="177"/>
      <c r="O137" s="177"/>
      <c r="P137" s="178">
        <f>P138+P216+P233+P245+P252+P299+P302+P370+P389</f>
        <v>0</v>
      </c>
      <c r="Q137" s="177"/>
      <c r="R137" s="178">
        <f>R138+R216+R233+R245+R252+R299+R302+R370+R389</f>
        <v>520.5162950399999</v>
      </c>
      <c r="S137" s="177"/>
      <c r="T137" s="179">
        <f>T138+T216+T233+T245+T252+T299+T302+T370+T389</f>
        <v>104.65070200000001</v>
      </c>
      <c r="AR137" s="180" t="s">
        <v>21</v>
      </c>
      <c r="AT137" s="181" t="s">
        <v>78</v>
      </c>
      <c r="AU137" s="181" t="s">
        <v>79</v>
      </c>
      <c r="AY137" s="180" t="s">
        <v>138</v>
      </c>
      <c r="BK137" s="182">
        <f>BK138+BK216+BK233+BK245+BK252+BK299+BK302+BK370+BK389</f>
        <v>0</v>
      </c>
    </row>
    <row r="138" spans="2:63" s="12" customFormat="1" ht="22.9" customHeight="1">
      <c r="B138" s="169"/>
      <c r="C138" s="170"/>
      <c r="D138" s="171" t="s">
        <v>78</v>
      </c>
      <c r="E138" s="183" t="s">
        <v>21</v>
      </c>
      <c r="F138" s="183" t="s">
        <v>139</v>
      </c>
      <c r="G138" s="170"/>
      <c r="H138" s="170"/>
      <c r="I138" s="173"/>
      <c r="J138" s="184">
        <f>BK138</f>
        <v>0</v>
      </c>
      <c r="K138" s="170"/>
      <c r="L138" s="175"/>
      <c r="M138" s="176"/>
      <c r="N138" s="177"/>
      <c r="O138" s="177"/>
      <c r="P138" s="178">
        <f>SUM(P139:P215)</f>
        <v>0</v>
      </c>
      <c r="Q138" s="177"/>
      <c r="R138" s="178">
        <f>SUM(R139:R215)</f>
        <v>226.86007538</v>
      </c>
      <c r="S138" s="177"/>
      <c r="T138" s="179">
        <f>SUM(T139:T215)</f>
        <v>0</v>
      </c>
      <c r="AR138" s="180" t="s">
        <v>21</v>
      </c>
      <c r="AT138" s="181" t="s">
        <v>78</v>
      </c>
      <c r="AU138" s="181" t="s">
        <v>21</v>
      </c>
      <c r="AY138" s="180" t="s">
        <v>138</v>
      </c>
      <c r="BK138" s="182">
        <f>SUM(BK139:BK215)</f>
        <v>0</v>
      </c>
    </row>
    <row r="139" spans="1:65" s="2" customFormat="1" ht="33" customHeight="1">
      <c r="A139" s="33"/>
      <c r="B139" s="34"/>
      <c r="C139" s="185" t="s">
        <v>21</v>
      </c>
      <c r="D139" s="185" t="s">
        <v>140</v>
      </c>
      <c r="E139" s="186" t="s">
        <v>141</v>
      </c>
      <c r="F139" s="187" t="s">
        <v>142</v>
      </c>
      <c r="G139" s="188" t="s">
        <v>143</v>
      </c>
      <c r="H139" s="189">
        <v>390.847</v>
      </c>
      <c r="I139" s="190"/>
      <c r="J139" s="191">
        <f>ROUND(I139*H139,2)</f>
        <v>0</v>
      </c>
      <c r="K139" s="187" t="s">
        <v>144</v>
      </c>
      <c r="L139" s="38"/>
      <c r="M139" s="192" t="s">
        <v>1</v>
      </c>
      <c r="N139" s="193" t="s">
        <v>44</v>
      </c>
      <c r="O139" s="70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6" t="s">
        <v>145</v>
      </c>
      <c r="AT139" s="196" t="s">
        <v>140</v>
      </c>
      <c r="AU139" s="196" t="s">
        <v>88</v>
      </c>
      <c r="AY139" s="16" t="s">
        <v>138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6" t="s">
        <v>21</v>
      </c>
      <c r="BK139" s="197">
        <f>ROUND(I139*H139,2)</f>
        <v>0</v>
      </c>
      <c r="BL139" s="16" t="s">
        <v>145</v>
      </c>
      <c r="BM139" s="196" t="s">
        <v>146</v>
      </c>
    </row>
    <row r="140" spans="1:47" s="2" customFormat="1" ht="29.25">
      <c r="A140" s="33"/>
      <c r="B140" s="34"/>
      <c r="C140" s="35"/>
      <c r="D140" s="198" t="s">
        <v>147</v>
      </c>
      <c r="E140" s="35"/>
      <c r="F140" s="199" t="s">
        <v>148</v>
      </c>
      <c r="G140" s="35"/>
      <c r="H140" s="35"/>
      <c r="I140" s="200"/>
      <c r="J140" s="35"/>
      <c r="K140" s="35"/>
      <c r="L140" s="38"/>
      <c r="M140" s="201"/>
      <c r="N140" s="202"/>
      <c r="O140" s="70"/>
      <c r="P140" s="70"/>
      <c r="Q140" s="70"/>
      <c r="R140" s="70"/>
      <c r="S140" s="70"/>
      <c r="T140" s="71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147</v>
      </c>
      <c r="AU140" s="16" t="s">
        <v>88</v>
      </c>
    </row>
    <row r="141" spans="2:51" s="13" customFormat="1" ht="11.25">
      <c r="B141" s="203"/>
      <c r="C141" s="204"/>
      <c r="D141" s="198" t="s">
        <v>149</v>
      </c>
      <c r="E141" s="205" t="s">
        <v>1</v>
      </c>
      <c r="F141" s="206" t="s">
        <v>150</v>
      </c>
      <c r="G141" s="204"/>
      <c r="H141" s="207">
        <v>25.213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149</v>
      </c>
      <c r="AU141" s="213" t="s">
        <v>88</v>
      </c>
      <c r="AV141" s="13" t="s">
        <v>88</v>
      </c>
      <c r="AW141" s="13" t="s">
        <v>35</v>
      </c>
      <c r="AX141" s="13" t="s">
        <v>79</v>
      </c>
      <c r="AY141" s="213" t="s">
        <v>138</v>
      </c>
    </row>
    <row r="142" spans="2:51" s="13" customFormat="1" ht="11.25">
      <c r="B142" s="203"/>
      <c r="C142" s="204"/>
      <c r="D142" s="198" t="s">
        <v>149</v>
      </c>
      <c r="E142" s="205" t="s">
        <v>1</v>
      </c>
      <c r="F142" s="206" t="s">
        <v>151</v>
      </c>
      <c r="G142" s="204"/>
      <c r="H142" s="207">
        <v>3.403</v>
      </c>
      <c r="I142" s="208"/>
      <c r="J142" s="204"/>
      <c r="K142" s="204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149</v>
      </c>
      <c r="AU142" s="213" t="s">
        <v>88</v>
      </c>
      <c r="AV142" s="13" t="s">
        <v>88</v>
      </c>
      <c r="AW142" s="13" t="s">
        <v>35</v>
      </c>
      <c r="AX142" s="13" t="s">
        <v>79</v>
      </c>
      <c r="AY142" s="213" t="s">
        <v>138</v>
      </c>
    </row>
    <row r="143" spans="2:51" s="13" customFormat="1" ht="11.25">
      <c r="B143" s="203"/>
      <c r="C143" s="204"/>
      <c r="D143" s="198" t="s">
        <v>149</v>
      </c>
      <c r="E143" s="205" t="s">
        <v>1</v>
      </c>
      <c r="F143" s="206" t="s">
        <v>152</v>
      </c>
      <c r="G143" s="204"/>
      <c r="H143" s="207">
        <v>14.43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149</v>
      </c>
      <c r="AU143" s="213" t="s">
        <v>88</v>
      </c>
      <c r="AV143" s="13" t="s">
        <v>88</v>
      </c>
      <c r="AW143" s="13" t="s">
        <v>35</v>
      </c>
      <c r="AX143" s="13" t="s">
        <v>79</v>
      </c>
      <c r="AY143" s="213" t="s">
        <v>138</v>
      </c>
    </row>
    <row r="144" spans="2:51" s="13" customFormat="1" ht="11.25">
      <c r="B144" s="203"/>
      <c r="C144" s="204"/>
      <c r="D144" s="198" t="s">
        <v>149</v>
      </c>
      <c r="E144" s="205" t="s">
        <v>1</v>
      </c>
      <c r="F144" s="206" t="s">
        <v>153</v>
      </c>
      <c r="G144" s="204"/>
      <c r="H144" s="207">
        <v>3.458</v>
      </c>
      <c r="I144" s="208"/>
      <c r="J144" s="204"/>
      <c r="K144" s="204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149</v>
      </c>
      <c r="AU144" s="213" t="s">
        <v>88</v>
      </c>
      <c r="AV144" s="13" t="s">
        <v>88</v>
      </c>
      <c r="AW144" s="13" t="s">
        <v>35</v>
      </c>
      <c r="AX144" s="13" t="s">
        <v>79</v>
      </c>
      <c r="AY144" s="213" t="s">
        <v>138</v>
      </c>
    </row>
    <row r="145" spans="2:51" s="13" customFormat="1" ht="11.25">
      <c r="B145" s="203"/>
      <c r="C145" s="204"/>
      <c r="D145" s="198" t="s">
        <v>149</v>
      </c>
      <c r="E145" s="205" t="s">
        <v>1</v>
      </c>
      <c r="F145" s="206" t="s">
        <v>154</v>
      </c>
      <c r="G145" s="204"/>
      <c r="H145" s="207">
        <v>47.559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149</v>
      </c>
      <c r="AU145" s="213" t="s">
        <v>88</v>
      </c>
      <c r="AV145" s="13" t="s">
        <v>88</v>
      </c>
      <c r="AW145" s="13" t="s">
        <v>35</v>
      </c>
      <c r="AX145" s="13" t="s">
        <v>79</v>
      </c>
      <c r="AY145" s="213" t="s">
        <v>138</v>
      </c>
    </row>
    <row r="146" spans="2:51" s="13" customFormat="1" ht="11.25">
      <c r="B146" s="203"/>
      <c r="C146" s="204"/>
      <c r="D146" s="198" t="s">
        <v>149</v>
      </c>
      <c r="E146" s="205" t="s">
        <v>1</v>
      </c>
      <c r="F146" s="206" t="s">
        <v>153</v>
      </c>
      <c r="G146" s="204"/>
      <c r="H146" s="207">
        <v>3.458</v>
      </c>
      <c r="I146" s="208"/>
      <c r="J146" s="204"/>
      <c r="K146" s="204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149</v>
      </c>
      <c r="AU146" s="213" t="s">
        <v>88</v>
      </c>
      <c r="AV146" s="13" t="s">
        <v>88</v>
      </c>
      <c r="AW146" s="13" t="s">
        <v>35</v>
      </c>
      <c r="AX146" s="13" t="s">
        <v>79</v>
      </c>
      <c r="AY146" s="213" t="s">
        <v>138</v>
      </c>
    </row>
    <row r="147" spans="2:51" s="13" customFormat="1" ht="11.25">
      <c r="B147" s="203"/>
      <c r="C147" s="204"/>
      <c r="D147" s="198" t="s">
        <v>149</v>
      </c>
      <c r="E147" s="205" t="s">
        <v>1</v>
      </c>
      <c r="F147" s="206" t="s">
        <v>155</v>
      </c>
      <c r="G147" s="204"/>
      <c r="H147" s="207">
        <v>15.368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149</v>
      </c>
      <c r="AU147" s="213" t="s">
        <v>88</v>
      </c>
      <c r="AV147" s="13" t="s">
        <v>88</v>
      </c>
      <c r="AW147" s="13" t="s">
        <v>35</v>
      </c>
      <c r="AX147" s="13" t="s">
        <v>79</v>
      </c>
      <c r="AY147" s="213" t="s">
        <v>138</v>
      </c>
    </row>
    <row r="148" spans="2:51" s="13" customFormat="1" ht="11.25">
      <c r="B148" s="203"/>
      <c r="C148" s="204"/>
      <c r="D148" s="198" t="s">
        <v>149</v>
      </c>
      <c r="E148" s="205" t="s">
        <v>1</v>
      </c>
      <c r="F148" s="206" t="s">
        <v>156</v>
      </c>
      <c r="G148" s="204"/>
      <c r="H148" s="207">
        <v>3.913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149</v>
      </c>
      <c r="AU148" s="213" t="s">
        <v>88</v>
      </c>
      <c r="AV148" s="13" t="s">
        <v>88</v>
      </c>
      <c r="AW148" s="13" t="s">
        <v>35</v>
      </c>
      <c r="AX148" s="13" t="s">
        <v>79</v>
      </c>
      <c r="AY148" s="213" t="s">
        <v>138</v>
      </c>
    </row>
    <row r="149" spans="2:51" s="13" customFormat="1" ht="11.25">
      <c r="B149" s="203"/>
      <c r="C149" s="204"/>
      <c r="D149" s="198" t="s">
        <v>149</v>
      </c>
      <c r="E149" s="205" t="s">
        <v>1</v>
      </c>
      <c r="F149" s="206" t="s">
        <v>157</v>
      </c>
      <c r="G149" s="204"/>
      <c r="H149" s="207">
        <v>31.78</v>
      </c>
      <c r="I149" s="208"/>
      <c r="J149" s="204"/>
      <c r="K149" s="204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149</v>
      </c>
      <c r="AU149" s="213" t="s">
        <v>88</v>
      </c>
      <c r="AV149" s="13" t="s">
        <v>88</v>
      </c>
      <c r="AW149" s="13" t="s">
        <v>35</v>
      </c>
      <c r="AX149" s="13" t="s">
        <v>79</v>
      </c>
      <c r="AY149" s="213" t="s">
        <v>138</v>
      </c>
    </row>
    <row r="150" spans="2:51" s="13" customFormat="1" ht="11.25">
      <c r="B150" s="203"/>
      <c r="C150" s="204"/>
      <c r="D150" s="198" t="s">
        <v>149</v>
      </c>
      <c r="E150" s="205" t="s">
        <v>1</v>
      </c>
      <c r="F150" s="206" t="s">
        <v>158</v>
      </c>
      <c r="G150" s="204"/>
      <c r="H150" s="207">
        <v>71.514</v>
      </c>
      <c r="I150" s="208"/>
      <c r="J150" s="204"/>
      <c r="K150" s="204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149</v>
      </c>
      <c r="AU150" s="213" t="s">
        <v>88</v>
      </c>
      <c r="AV150" s="13" t="s">
        <v>88</v>
      </c>
      <c r="AW150" s="13" t="s">
        <v>35</v>
      </c>
      <c r="AX150" s="13" t="s">
        <v>79</v>
      </c>
      <c r="AY150" s="213" t="s">
        <v>138</v>
      </c>
    </row>
    <row r="151" spans="2:51" s="13" customFormat="1" ht="11.25">
      <c r="B151" s="203"/>
      <c r="C151" s="204"/>
      <c r="D151" s="198" t="s">
        <v>149</v>
      </c>
      <c r="E151" s="205" t="s">
        <v>1</v>
      </c>
      <c r="F151" s="206" t="s">
        <v>159</v>
      </c>
      <c r="G151" s="204"/>
      <c r="H151" s="207">
        <v>5.934</v>
      </c>
      <c r="I151" s="208"/>
      <c r="J151" s="204"/>
      <c r="K151" s="204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149</v>
      </c>
      <c r="AU151" s="213" t="s">
        <v>88</v>
      </c>
      <c r="AV151" s="13" t="s">
        <v>88</v>
      </c>
      <c r="AW151" s="13" t="s">
        <v>35</v>
      </c>
      <c r="AX151" s="13" t="s">
        <v>79</v>
      </c>
      <c r="AY151" s="213" t="s">
        <v>138</v>
      </c>
    </row>
    <row r="152" spans="2:51" s="13" customFormat="1" ht="11.25">
      <c r="B152" s="203"/>
      <c r="C152" s="204"/>
      <c r="D152" s="198" t="s">
        <v>149</v>
      </c>
      <c r="E152" s="205" t="s">
        <v>1</v>
      </c>
      <c r="F152" s="206" t="s">
        <v>160</v>
      </c>
      <c r="G152" s="204"/>
      <c r="H152" s="207">
        <v>25.337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149</v>
      </c>
      <c r="AU152" s="213" t="s">
        <v>88</v>
      </c>
      <c r="AV152" s="13" t="s">
        <v>88</v>
      </c>
      <c r="AW152" s="13" t="s">
        <v>35</v>
      </c>
      <c r="AX152" s="13" t="s">
        <v>79</v>
      </c>
      <c r="AY152" s="213" t="s">
        <v>138</v>
      </c>
    </row>
    <row r="153" spans="2:51" s="13" customFormat="1" ht="11.25">
      <c r="B153" s="203"/>
      <c r="C153" s="204"/>
      <c r="D153" s="198" t="s">
        <v>149</v>
      </c>
      <c r="E153" s="205" t="s">
        <v>1</v>
      </c>
      <c r="F153" s="206" t="s">
        <v>161</v>
      </c>
      <c r="G153" s="204"/>
      <c r="H153" s="207">
        <v>10.615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149</v>
      </c>
      <c r="AU153" s="213" t="s">
        <v>88</v>
      </c>
      <c r="AV153" s="13" t="s">
        <v>88</v>
      </c>
      <c r="AW153" s="13" t="s">
        <v>35</v>
      </c>
      <c r="AX153" s="13" t="s">
        <v>79</v>
      </c>
      <c r="AY153" s="213" t="s">
        <v>138</v>
      </c>
    </row>
    <row r="154" spans="2:51" s="13" customFormat="1" ht="11.25">
      <c r="B154" s="203"/>
      <c r="C154" s="204"/>
      <c r="D154" s="198" t="s">
        <v>149</v>
      </c>
      <c r="E154" s="205" t="s">
        <v>1</v>
      </c>
      <c r="F154" s="206" t="s">
        <v>162</v>
      </c>
      <c r="G154" s="204"/>
      <c r="H154" s="207">
        <v>7.043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149</v>
      </c>
      <c r="AU154" s="213" t="s">
        <v>88</v>
      </c>
      <c r="AV154" s="13" t="s">
        <v>88</v>
      </c>
      <c r="AW154" s="13" t="s">
        <v>35</v>
      </c>
      <c r="AX154" s="13" t="s">
        <v>79</v>
      </c>
      <c r="AY154" s="213" t="s">
        <v>138</v>
      </c>
    </row>
    <row r="155" spans="2:51" s="13" customFormat="1" ht="11.25">
      <c r="B155" s="203"/>
      <c r="C155" s="204"/>
      <c r="D155" s="198" t="s">
        <v>149</v>
      </c>
      <c r="E155" s="205" t="s">
        <v>1</v>
      </c>
      <c r="F155" s="206" t="s">
        <v>163</v>
      </c>
      <c r="G155" s="204"/>
      <c r="H155" s="207">
        <v>2.564</v>
      </c>
      <c r="I155" s="208"/>
      <c r="J155" s="204"/>
      <c r="K155" s="204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149</v>
      </c>
      <c r="AU155" s="213" t="s">
        <v>88</v>
      </c>
      <c r="AV155" s="13" t="s">
        <v>88</v>
      </c>
      <c r="AW155" s="13" t="s">
        <v>35</v>
      </c>
      <c r="AX155" s="13" t="s">
        <v>79</v>
      </c>
      <c r="AY155" s="213" t="s">
        <v>138</v>
      </c>
    </row>
    <row r="156" spans="2:51" s="13" customFormat="1" ht="11.25">
      <c r="B156" s="203"/>
      <c r="C156" s="204"/>
      <c r="D156" s="198" t="s">
        <v>149</v>
      </c>
      <c r="E156" s="205" t="s">
        <v>1</v>
      </c>
      <c r="F156" s="206" t="s">
        <v>164</v>
      </c>
      <c r="G156" s="204"/>
      <c r="H156" s="207">
        <v>8.14</v>
      </c>
      <c r="I156" s="208"/>
      <c r="J156" s="204"/>
      <c r="K156" s="204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149</v>
      </c>
      <c r="AU156" s="213" t="s">
        <v>88</v>
      </c>
      <c r="AV156" s="13" t="s">
        <v>88</v>
      </c>
      <c r="AW156" s="13" t="s">
        <v>35</v>
      </c>
      <c r="AX156" s="13" t="s">
        <v>79</v>
      </c>
      <c r="AY156" s="213" t="s">
        <v>138</v>
      </c>
    </row>
    <row r="157" spans="2:51" s="13" customFormat="1" ht="11.25">
      <c r="B157" s="203"/>
      <c r="C157" s="204"/>
      <c r="D157" s="198" t="s">
        <v>149</v>
      </c>
      <c r="E157" s="205" t="s">
        <v>1</v>
      </c>
      <c r="F157" s="206" t="s">
        <v>165</v>
      </c>
      <c r="G157" s="204"/>
      <c r="H157" s="207">
        <v>6.454</v>
      </c>
      <c r="I157" s="208"/>
      <c r="J157" s="204"/>
      <c r="K157" s="204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149</v>
      </c>
      <c r="AU157" s="213" t="s">
        <v>88</v>
      </c>
      <c r="AV157" s="13" t="s">
        <v>88</v>
      </c>
      <c r="AW157" s="13" t="s">
        <v>35</v>
      </c>
      <c r="AX157" s="13" t="s">
        <v>79</v>
      </c>
      <c r="AY157" s="213" t="s">
        <v>138</v>
      </c>
    </row>
    <row r="158" spans="2:51" s="13" customFormat="1" ht="11.25">
      <c r="B158" s="203"/>
      <c r="C158" s="204"/>
      <c r="D158" s="198" t="s">
        <v>149</v>
      </c>
      <c r="E158" s="205" t="s">
        <v>1</v>
      </c>
      <c r="F158" s="206" t="s">
        <v>166</v>
      </c>
      <c r="G158" s="204"/>
      <c r="H158" s="207">
        <v>1.632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149</v>
      </c>
      <c r="AU158" s="213" t="s">
        <v>88</v>
      </c>
      <c r="AV158" s="13" t="s">
        <v>88</v>
      </c>
      <c r="AW158" s="13" t="s">
        <v>35</v>
      </c>
      <c r="AX158" s="13" t="s">
        <v>79</v>
      </c>
      <c r="AY158" s="213" t="s">
        <v>138</v>
      </c>
    </row>
    <row r="159" spans="2:51" s="13" customFormat="1" ht="11.25">
      <c r="B159" s="203"/>
      <c r="C159" s="204"/>
      <c r="D159" s="198" t="s">
        <v>149</v>
      </c>
      <c r="E159" s="205" t="s">
        <v>1</v>
      </c>
      <c r="F159" s="206" t="s">
        <v>167</v>
      </c>
      <c r="G159" s="204"/>
      <c r="H159" s="207">
        <v>11.44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149</v>
      </c>
      <c r="AU159" s="213" t="s">
        <v>88</v>
      </c>
      <c r="AV159" s="13" t="s">
        <v>88</v>
      </c>
      <c r="AW159" s="13" t="s">
        <v>35</v>
      </c>
      <c r="AX159" s="13" t="s">
        <v>79</v>
      </c>
      <c r="AY159" s="213" t="s">
        <v>138</v>
      </c>
    </row>
    <row r="160" spans="2:51" s="13" customFormat="1" ht="11.25">
      <c r="B160" s="203"/>
      <c r="C160" s="204"/>
      <c r="D160" s="198" t="s">
        <v>149</v>
      </c>
      <c r="E160" s="205" t="s">
        <v>1</v>
      </c>
      <c r="F160" s="206" t="s">
        <v>168</v>
      </c>
      <c r="G160" s="204"/>
      <c r="H160" s="207">
        <v>20.231</v>
      </c>
      <c r="I160" s="208"/>
      <c r="J160" s="204"/>
      <c r="K160" s="204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149</v>
      </c>
      <c r="AU160" s="213" t="s">
        <v>88</v>
      </c>
      <c r="AV160" s="13" t="s">
        <v>88</v>
      </c>
      <c r="AW160" s="13" t="s">
        <v>35</v>
      </c>
      <c r="AX160" s="13" t="s">
        <v>79</v>
      </c>
      <c r="AY160" s="213" t="s">
        <v>138</v>
      </c>
    </row>
    <row r="161" spans="2:51" s="13" customFormat="1" ht="11.25">
      <c r="B161" s="203"/>
      <c r="C161" s="204"/>
      <c r="D161" s="198" t="s">
        <v>149</v>
      </c>
      <c r="E161" s="205" t="s">
        <v>1</v>
      </c>
      <c r="F161" s="206" t="s">
        <v>169</v>
      </c>
      <c r="G161" s="204"/>
      <c r="H161" s="207">
        <v>9.781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149</v>
      </c>
      <c r="AU161" s="213" t="s">
        <v>88</v>
      </c>
      <c r="AV161" s="13" t="s">
        <v>88</v>
      </c>
      <c r="AW161" s="13" t="s">
        <v>35</v>
      </c>
      <c r="AX161" s="13" t="s">
        <v>79</v>
      </c>
      <c r="AY161" s="213" t="s">
        <v>138</v>
      </c>
    </row>
    <row r="162" spans="2:51" s="13" customFormat="1" ht="11.25">
      <c r="B162" s="203"/>
      <c r="C162" s="204"/>
      <c r="D162" s="198" t="s">
        <v>149</v>
      </c>
      <c r="E162" s="205" t="s">
        <v>1</v>
      </c>
      <c r="F162" s="206" t="s">
        <v>170</v>
      </c>
      <c r="G162" s="204"/>
      <c r="H162" s="207">
        <v>61.58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149</v>
      </c>
      <c r="AU162" s="213" t="s">
        <v>88</v>
      </c>
      <c r="AV162" s="13" t="s">
        <v>88</v>
      </c>
      <c r="AW162" s="13" t="s">
        <v>35</v>
      </c>
      <c r="AX162" s="13" t="s">
        <v>79</v>
      </c>
      <c r="AY162" s="213" t="s">
        <v>138</v>
      </c>
    </row>
    <row r="163" spans="2:51" s="14" customFormat="1" ht="11.25">
      <c r="B163" s="214"/>
      <c r="C163" s="215"/>
      <c r="D163" s="198" t="s">
        <v>149</v>
      </c>
      <c r="E163" s="216" t="s">
        <v>1</v>
      </c>
      <c r="F163" s="217" t="s">
        <v>171</v>
      </c>
      <c r="G163" s="215"/>
      <c r="H163" s="218">
        <v>390.847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149</v>
      </c>
      <c r="AU163" s="224" t="s">
        <v>88</v>
      </c>
      <c r="AV163" s="14" t="s">
        <v>145</v>
      </c>
      <c r="AW163" s="14" t="s">
        <v>35</v>
      </c>
      <c r="AX163" s="14" t="s">
        <v>21</v>
      </c>
      <c r="AY163" s="224" t="s">
        <v>138</v>
      </c>
    </row>
    <row r="164" spans="1:65" s="2" customFormat="1" ht="21.75" customHeight="1">
      <c r="A164" s="33"/>
      <c r="B164" s="34"/>
      <c r="C164" s="185" t="s">
        <v>88</v>
      </c>
      <c r="D164" s="185" t="s">
        <v>140</v>
      </c>
      <c r="E164" s="186" t="s">
        <v>172</v>
      </c>
      <c r="F164" s="187" t="s">
        <v>173</v>
      </c>
      <c r="G164" s="188" t="s">
        <v>174</v>
      </c>
      <c r="H164" s="189">
        <v>258.918</v>
      </c>
      <c r="I164" s="190"/>
      <c r="J164" s="191">
        <f>ROUND(I164*H164,2)</f>
        <v>0</v>
      </c>
      <c r="K164" s="187" t="s">
        <v>144</v>
      </c>
      <c r="L164" s="38"/>
      <c r="M164" s="192" t="s">
        <v>1</v>
      </c>
      <c r="N164" s="193" t="s">
        <v>44</v>
      </c>
      <c r="O164" s="70"/>
      <c r="P164" s="194">
        <f>O164*H164</f>
        <v>0</v>
      </c>
      <c r="Q164" s="194">
        <v>0.0007</v>
      </c>
      <c r="R164" s="194">
        <f>Q164*H164</f>
        <v>0.1812426</v>
      </c>
      <c r="S164" s="194">
        <v>0</v>
      </c>
      <c r="T164" s="195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6" t="s">
        <v>145</v>
      </c>
      <c r="AT164" s="196" t="s">
        <v>140</v>
      </c>
      <c r="AU164" s="196" t="s">
        <v>88</v>
      </c>
      <c r="AY164" s="16" t="s">
        <v>138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6" t="s">
        <v>21</v>
      </c>
      <c r="BK164" s="197">
        <f>ROUND(I164*H164,2)</f>
        <v>0</v>
      </c>
      <c r="BL164" s="16" t="s">
        <v>145</v>
      </c>
      <c r="BM164" s="196" t="s">
        <v>175</v>
      </c>
    </row>
    <row r="165" spans="1:47" s="2" customFormat="1" ht="19.5">
      <c r="A165" s="33"/>
      <c r="B165" s="34"/>
      <c r="C165" s="35"/>
      <c r="D165" s="198" t="s">
        <v>147</v>
      </c>
      <c r="E165" s="35"/>
      <c r="F165" s="199" t="s">
        <v>176</v>
      </c>
      <c r="G165" s="35"/>
      <c r="H165" s="35"/>
      <c r="I165" s="200"/>
      <c r="J165" s="35"/>
      <c r="K165" s="35"/>
      <c r="L165" s="38"/>
      <c r="M165" s="201"/>
      <c r="N165" s="202"/>
      <c r="O165" s="70"/>
      <c r="P165" s="70"/>
      <c r="Q165" s="70"/>
      <c r="R165" s="70"/>
      <c r="S165" s="70"/>
      <c r="T165" s="71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6" t="s">
        <v>147</v>
      </c>
      <c r="AU165" s="16" t="s">
        <v>88</v>
      </c>
    </row>
    <row r="166" spans="2:51" s="13" customFormat="1" ht="11.25">
      <c r="B166" s="203"/>
      <c r="C166" s="204"/>
      <c r="D166" s="198" t="s">
        <v>149</v>
      </c>
      <c r="E166" s="205" t="s">
        <v>1</v>
      </c>
      <c r="F166" s="206" t="s">
        <v>177</v>
      </c>
      <c r="G166" s="204"/>
      <c r="H166" s="207">
        <v>38.789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149</v>
      </c>
      <c r="AU166" s="213" t="s">
        <v>88</v>
      </c>
      <c r="AV166" s="13" t="s">
        <v>88</v>
      </c>
      <c r="AW166" s="13" t="s">
        <v>35</v>
      </c>
      <c r="AX166" s="13" t="s">
        <v>79</v>
      </c>
      <c r="AY166" s="213" t="s">
        <v>138</v>
      </c>
    </row>
    <row r="167" spans="2:51" s="13" customFormat="1" ht="11.25">
      <c r="B167" s="203"/>
      <c r="C167" s="204"/>
      <c r="D167" s="198" t="s">
        <v>149</v>
      </c>
      <c r="E167" s="205" t="s">
        <v>1</v>
      </c>
      <c r="F167" s="206" t="s">
        <v>178</v>
      </c>
      <c r="G167" s="204"/>
      <c r="H167" s="207">
        <v>2.618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149</v>
      </c>
      <c r="AU167" s="213" t="s">
        <v>88</v>
      </c>
      <c r="AV167" s="13" t="s">
        <v>88</v>
      </c>
      <c r="AW167" s="13" t="s">
        <v>35</v>
      </c>
      <c r="AX167" s="13" t="s">
        <v>79</v>
      </c>
      <c r="AY167" s="213" t="s">
        <v>138</v>
      </c>
    </row>
    <row r="168" spans="2:51" s="13" customFormat="1" ht="11.25">
      <c r="B168" s="203"/>
      <c r="C168" s="204"/>
      <c r="D168" s="198" t="s">
        <v>149</v>
      </c>
      <c r="E168" s="205" t="s">
        <v>1</v>
      </c>
      <c r="F168" s="206" t="s">
        <v>179</v>
      </c>
      <c r="G168" s="204"/>
      <c r="H168" s="207">
        <v>11.1</v>
      </c>
      <c r="I168" s="208"/>
      <c r="J168" s="204"/>
      <c r="K168" s="204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149</v>
      </c>
      <c r="AU168" s="213" t="s">
        <v>88</v>
      </c>
      <c r="AV168" s="13" t="s">
        <v>88</v>
      </c>
      <c r="AW168" s="13" t="s">
        <v>35</v>
      </c>
      <c r="AX168" s="13" t="s">
        <v>79</v>
      </c>
      <c r="AY168" s="213" t="s">
        <v>138</v>
      </c>
    </row>
    <row r="169" spans="2:51" s="13" customFormat="1" ht="11.25">
      <c r="B169" s="203"/>
      <c r="C169" s="204"/>
      <c r="D169" s="198" t="s">
        <v>149</v>
      </c>
      <c r="E169" s="205" t="s">
        <v>1</v>
      </c>
      <c r="F169" s="206" t="s">
        <v>180</v>
      </c>
      <c r="G169" s="204"/>
      <c r="H169" s="207">
        <v>2.66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149</v>
      </c>
      <c r="AU169" s="213" t="s">
        <v>88</v>
      </c>
      <c r="AV169" s="13" t="s">
        <v>88</v>
      </c>
      <c r="AW169" s="13" t="s">
        <v>35</v>
      </c>
      <c r="AX169" s="13" t="s">
        <v>79</v>
      </c>
      <c r="AY169" s="213" t="s">
        <v>138</v>
      </c>
    </row>
    <row r="170" spans="2:51" s="13" customFormat="1" ht="11.25">
      <c r="B170" s="203"/>
      <c r="C170" s="204"/>
      <c r="D170" s="198" t="s">
        <v>149</v>
      </c>
      <c r="E170" s="205" t="s">
        <v>1</v>
      </c>
      <c r="F170" s="206" t="s">
        <v>181</v>
      </c>
      <c r="G170" s="204"/>
      <c r="H170" s="207">
        <v>36.584</v>
      </c>
      <c r="I170" s="208"/>
      <c r="J170" s="204"/>
      <c r="K170" s="204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149</v>
      </c>
      <c r="AU170" s="213" t="s">
        <v>88</v>
      </c>
      <c r="AV170" s="13" t="s">
        <v>88</v>
      </c>
      <c r="AW170" s="13" t="s">
        <v>35</v>
      </c>
      <c r="AX170" s="13" t="s">
        <v>79</v>
      </c>
      <c r="AY170" s="213" t="s">
        <v>138</v>
      </c>
    </row>
    <row r="171" spans="2:51" s="13" customFormat="1" ht="11.25">
      <c r="B171" s="203"/>
      <c r="C171" s="204"/>
      <c r="D171" s="198" t="s">
        <v>149</v>
      </c>
      <c r="E171" s="205" t="s">
        <v>1</v>
      </c>
      <c r="F171" s="206" t="s">
        <v>180</v>
      </c>
      <c r="G171" s="204"/>
      <c r="H171" s="207">
        <v>2.66</v>
      </c>
      <c r="I171" s="208"/>
      <c r="J171" s="204"/>
      <c r="K171" s="204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149</v>
      </c>
      <c r="AU171" s="213" t="s">
        <v>88</v>
      </c>
      <c r="AV171" s="13" t="s">
        <v>88</v>
      </c>
      <c r="AW171" s="13" t="s">
        <v>35</v>
      </c>
      <c r="AX171" s="13" t="s">
        <v>79</v>
      </c>
      <c r="AY171" s="213" t="s">
        <v>138</v>
      </c>
    </row>
    <row r="172" spans="2:51" s="13" customFormat="1" ht="11.25">
      <c r="B172" s="203"/>
      <c r="C172" s="204"/>
      <c r="D172" s="198" t="s">
        <v>149</v>
      </c>
      <c r="E172" s="205" t="s">
        <v>1</v>
      </c>
      <c r="F172" s="206" t="s">
        <v>182</v>
      </c>
      <c r="G172" s="204"/>
      <c r="H172" s="207">
        <v>11.822</v>
      </c>
      <c r="I172" s="208"/>
      <c r="J172" s="204"/>
      <c r="K172" s="204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149</v>
      </c>
      <c r="AU172" s="213" t="s">
        <v>88</v>
      </c>
      <c r="AV172" s="13" t="s">
        <v>88</v>
      </c>
      <c r="AW172" s="13" t="s">
        <v>35</v>
      </c>
      <c r="AX172" s="13" t="s">
        <v>79</v>
      </c>
      <c r="AY172" s="213" t="s">
        <v>138</v>
      </c>
    </row>
    <row r="173" spans="2:51" s="13" customFormat="1" ht="11.25">
      <c r="B173" s="203"/>
      <c r="C173" s="204"/>
      <c r="D173" s="198" t="s">
        <v>149</v>
      </c>
      <c r="E173" s="205" t="s">
        <v>1</v>
      </c>
      <c r="F173" s="206" t="s">
        <v>183</v>
      </c>
      <c r="G173" s="204"/>
      <c r="H173" s="207">
        <v>3.01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149</v>
      </c>
      <c r="AU173" s="213" t="s">
        <v>88</v>
      </c>
      <c r="AV173" s="13" t="s">
        <v>88</v>
      </c>
      <c r="AW173" s="13" t="s">
        <v>35</v>
      </c>
      <c r="AX173" s="13" t="s">
        <v>79</v>
      </c>
      <c r="AY173" s="213" t="s">
        <v>138</v>
      </c>
    </row>
    <row r="174" spans="2:51" s="13" customFormat="1" ht="11.25">
      <c r="B174" s="203"/>
      <c r="C174" s="204"/>
      <c r="D174" s="198" t="s">
        <v>149</v>
      </c>
      <c r="E174" s="205" t="s">
        <v>1</v>
      </c>
      <c r="F174" s="206" t="s">
        <v>184</v>
      </c>
      <c r="G174" s="204"/>
      <c r="H174" s="207">
        <v>24.446</v>
      </c>
      <c r="I174" s="208"/>
      <c r="J174" s="204"/>
      <c r="K174" s="204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149</v>
      </c>
      <c r="AU174" s="213" t="s">
        <v>88</v>
      </c>
      <c r="AV174" s="13" t="s">
        <v>88</v>
      </c>
      <c r="AW174" s="13" t="s">
        <v>35</v>
      </c>
      <c r="AX174" s="13" t="s">
        <v>79</v>
      </c>
      <c r="AY174" s="213" t="s">
        <v>138</v>
      </c>
    </row>
    <row r="175" spans="2:51" s="13" customFormat="1" ht="11.25">
      <c r="B175" s="203"/>
      <c r="C175" s="204"/>
      <c r="D175" s="198" t="s">
        <v>149</v>
      </c>
      <c r="E175" s="205" t="s">
        <v>1</v>
      </c>
      <c r="F175" s="206" t="s">
        <v>185</v>
      </c>
      <c r="G175" s="204"/>
      <c r="H175" s="207">
        <v>55.011</v>
      </c>
      <c r="I175" s="208"/>
      <c r="J175" s="204"/>
      <c r="K175" s="204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149</v>
      </c>
      <c r="AU175" s="213" t="s">
        <v>88</v>
      </c>
      <c r="AV175" s="13" t="s">
        <v>88</v>
      </c>
      <c r="AW175" s="13" t="s">
        <v>35</v>
      </c>
      <c r="AX175" s="13" t="s">
        <v>79</v>
      </c>
      <c r="AY175" s="213" t="s">
        <v>138</v>
      </c>
    </row>
    <row r="176" spans="2:51" s="13" customFormat="1" ht="11.25">
      <c r="B176" s="203"/>
      <c r="C176" s="204"/>
      <c r="D176" s="198" t="s">
        <v>149</v>
      </c>
      <c r="E176" s="205" t="s">
        <v>1</v>
      </c>
      <c r="F176" s="206" t="s">
        <v>186</v>
      </c>
      <c r="G176" s="204"/>
      <c r="H176" s="207">
        <v>13.986</v>
      </c>
      <c r="I176" s="208"/>
      <c r="J176" s="204"/>
      <c r="K176" s="204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149</v>
      </c>
      <c r="AU176" s="213" t="s">
        <v>88</v>
      </c>
      <c r="AV176" s="13" t="s">
        <v>88</v>
      </c>
      <c r="AW176" s="13" t="s">
        <v>35</v>
      </c>
      <c r="AX176" s="13" t="s">
        <v>79</v>
      </c>
      <c r="AY176" s="213" t="s">
        <v>138</v>
      </c>
    </row>
    <row r="177" spans="2:51" s="13" customFormat="1" ht="11.25">
      <c r="B177" s="203"/>
      <c r="C177" s="204"/>
      <c r="D177" s="198" t="s">
        <v>149</v>
      </c>
      <c r="E177" s="205" t="s">
        <v>1</v>
      </c>
      <c r="F177" s="206" t="s">
        <v>187</v>
      </c>
      <c r="G177" s="204"/>
      <c r="H177" s="207">
        <v>8.166</v>
      </c>
      <c r="I177" s="208"/>
      <c r="J177" s="204"/>
      <c r="K177" s="204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149</v>
      </c>
      <c r="AU177" s="213" t="s">
        <v>88</v>
      </c>
      <c r="AV177" s="13" t="s">
        <v>88</v>
      </c>
      <c r="AW177" s="13" t="s">
        <v>35</v>
      </c>
      <c r="AX177" s="13" t="s">
        <v>79</v>
      </c>
      <c r="AY177" s="213" t="s">
        <v>138</v>
      </c>
    </row>
    <row r="178" spans="2:51" s="13" customFormat="1" ht="11.25">
      <c r="B178" s="203"/>
      <c r="C178" s="204"/>
      <c r="D178" s="198" t="s">
        <v>149</v>
      </c>
      <c r="E178" s="205" t="s">
        <v>1</v>
      </c>
      <c r="F178" s="206" t="s">
        <v>188</v>
      </c>
      <c r="G178" s="204"/>
      <c r="H178" s="207">
        <v>20.075</v>
      </c>
      <c r="I178" s="208"/>
      <c r="J178" s="204"/>
      <c r="K178" s="204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149</v>
      </c>
      <c r="AU178" s="213" t="s">
        <v>88</v>
      </c>
      <c r="AV178" s="13" t="s">
        <v>88</v>
      </c>
      <c r="AW178" s="13" t="s">
        <v>35</v>
      </c>
      <c r="AX178" s="13" t="s">
        <v>79</v>
      </c>
      <c r="AY178" s="213" t="s">
        <v>138</v>
      </c>
    </row>
    <row r="179" spans="2:51" s="13" customFormat="1" ht="11.25">
      <c r="B179" s="203"/>
      <c r="C179" s="204"/>
      <c r="D179" s="198" t="s">
        <v>149</v>
      </c>
      <c r="E179" s="205" t="s">
        <v>1</v>
      </c>
      <c r="F179" s="206" t="s">
        <v>189</v>
      </c>
      <c r="G179" s="204"/>
      <c r="H179" s="207">
        <v>27.991</v>
      </c>
      <c r="I179" s="208"/>
      <c r="J179" s="204"/>
      <c r="K179" s="204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149</v>
      </c>
      <c r="AU179" s="213" t="s">
        <v>88</v>
      </c>
      <c r="AV179" s="13" t="s">
        <v>88</v>
      </c>
      <c r="AW179" s="13" t="s">
        <v>35</v>
      </c>
      <c r="AX179" s="13" t="s">
        <v>79</v>
      </c>
      <c r="AY179" s="213" t="s">
        <v>138</v>
      </c>
    </row>
    <row r="180" spans="2:51" s="14" customFormat="1" ht="11.25">
      <c r="B180" s="214"/>
      <c r="C180" s="215"/>
      <c r="D180" s="198" t="s">
        <v>149</v>
      </c>
      <c r="E180" s="216" t="s">
        <v>1</v>
      </c>
      <c r="F180" s="217" t="s">
        <v>171</v>
      </c>
      <c r="G180" s="215"/>
      <c r="H180" s="218">
        <v>258.918</v>
      </c>
      <c r="I180" s="219"/>
      <c r="J180" s="215"/>
      <c r="K180" s="215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149</v>
      </c>
      <c r="AU180" s="224" t="s">
        <v>88</v>
      </c>
      <c r="AV180" s="14" t="s">
        <v>145</v>
      </c>
      <c r="AW180" s="14" t="s">
        <v>35</v>
      </c>
      <c r="AX180" s="14" t="s">
        <v>21</v>
      </c>
      <c r="AY180" s="224" t="s">
        <v>138</v>
      </c>
    </row>
    <row r="181" spans="1:65" s="2" customFormat="1" ht="16.5" customHeight="1">
      <c r="A181" s="33"/>
      <c r="B181" s="34"/>
      <c r="C181" s="185" t="s">
        <v>190</v>
      </c>
      <c r="D181" s="185" t="s">
        <v>140</v>
      </c>
      <c r="E181" s="186" t="s">
        <v>191</v>
      </c>
      <c r="F181" s="187" t="s">
        <v>192</v>
      </c>
      <c r="G181" s="188" t="s">
        <v>174</v>
      </c>
      <c r="H181" s="189">
        <v>258.918</v>
      </c>
      <c r="I181" s="190"/>
      <c r="J181" s="191">
        <f>ROUND(I181*H181,2)</f>
        <v>0</v>
      </c>
      <c r="K181" s="187" t="s">
        <v>144</v>
      </c>
      <c r="L181" s="38"/>
      <c r="M181" s="192" t="s">
        <v>1</v>
      </c>
      <c r="N181" s="193" t="s">
        <v>44</v>
      </c>
      <c r="O181" s="70"/>
      <c r="P181" s="194">
        <f>O181*H181</f>
        <v>0</v>
      </c>
      <c r="Q181" s="194">
        <v>0</v>
      </c>
      <c r="R181" s="194">
        <f>Q181*H181</f>
        <v>0</v>
      </c>
      <c r="S181" s="194">
        <v>0</v>
      </c>
      <c r="T181" s="195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6" t="s">
        <v>145</v>
      </c>
      <c r="AT181" s="196" t="s">
        <v>140</v>
      </c>
      <c r="AU181" s="196" t="s">
        <v>88</v>
      </c>
      <c r="AY181" s="16" t="s">
        <v>138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16" t="s">
        <v>21</v>
      </c>
      <c r="BK181" s="197">
        <f>ROUND(I181*H181,2)</f>
        <v>0</v>
      </c>
      <c r="BL181" s="16" t="s">
        <v>145</v>
      </c>
      <c r="BM181" s="196" t="s">
        <v>193</v>
      </c>
    </row>
    <row r="182" spans="1:47" s="2" customFormat="1" ht="19.5">
      <c r="A182" s="33"/>
      <c r="B182" s="34"/>
      <c r="C182" s="35"/>
      <c r="D182" s="198" t="s">
        <v>147</v>
      </c>
      <c r="E182" s="35"/>
      <c r="F182" s="199" t="s">
        <v>194</v>
      </c>
      <c r="G182" s="35"/>
      <c r="H182" s="35"/>
      <c r="I182" s="200"/>
      <c r="J182" s="35"/>
      <c r="K182" s="35"/>
      <c r="L182" s="38"/>
      <c r="M182" s="201"/>
      <c r="N182" s="202"/>
      <c r="O182" s="70"/>
      <c r="P182" s="70"/>
      <c r="Q182" s="70"/>
      <c r="R182" s="70"/>
      <c r="S182" s="70"/>
      <c r="T182" s="71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6" t="s">
        <v>147</v>
      </c>
      <c r="AU182" s="16" t="s">
        <v>88</v>
      </c>
    </row>
    <row r="183" spans="1:65" s="2" customFormat="1" ht="21.75" customHeight="1">
      <c r="A183" s="33"/>
      <c r="B183" s="34"/>
      <c r="C183" s="185" t="s">
        <v>145</v>
      </c>
      <c r="D183" s="185" t="s">
        <v>140</v>
      </c>
      <c r="E183" s="186" t="s">
        <v>195</v>
      </c>
      <c r="F183" s="187" t="s">
        <v>196</v>
      </c>
      <c r="G183" s="188" t="s">
        <v>143</v>
      </c>
      <c r="H183" s="189">
        <v>336.593</v>
      </c>
      <c r="I183" s="190"/>
      <c r="J183" s="191">
        <f>ROUND(I183*H183,2)</f>
        <v>0</v>
      </c>
      <c r="K183" s="187" t="s">
        <v>144</v>
      </c>
      <c r="L183" s="38"/>
      <c r="M183" s="192" t="s">
        <v>1</v>
      </c>
      <c r="N183" s="193" t="s">
        <v>44</v>
      </c>
      <c r="O183" s="70"/>
      <c r="P183" s="194">
        <f>O183*H183</f>
        <v>0</v>
      </c>
      <c r="Q183" s="194">
        <v>0.00046</v>
      </c>
      <c r="R183" s="194">
        <f>Q183*H183</f>
        <v>0.15483278</v>
      </c>
      <c r="S183" s="194">
        <v>0</v>
      </c>
      <c r="T183" s="195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6" t="s">
        <v>145</v>
      </c>
      <c r="AT183" s="196" t="s">
        <v>140</v>
      </c>
      <c r="AU183" s="196" t="s">
        <v>88</v>
      </c>
      <c r="AY183" s="16" t="s">
        <v>138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6" t="s">
        <v>21</v>
      </c>
      <c r="BK183" s="197">
        <f>ROUND(I183*H183,2)</f>
        <v>0</v>
      </c>
      <c r="BL183" s="16" t="s">
        <v>145</v>
      </c>
      <c r="BM183" s="196" t="s">
        <v>197</v>
      </c>
    </row>
    <row r="184" spans="1:47" s="2" customFormat="1" ht="19.5">
      <c r="A184" s="33"/>
      <c r="B184" s="34"/>
      <c r="C184" s="35"/>
      <c r="D184" s="198" t="s">
        <v>147</v>
      </c>
      <c r="E184" s="35"/>
      <c r="F184" s="199" t="s">
        <v>198</v>
      </c>
      <c r="G184" s="35"/>
      <c r="H184" s="35"/>
      <c r="I184" s="200"/>
      <c r="J184" s="35"/>
      <c r="K184" s="35"/>
      <c r="L184" s="38"/>
      <c r="M184" s="201"/>
      <c r="N184" s="202"/>
      <c r="O184" s="70"/>
      <c r="P184" s="70"/>
      <c r="Q184" s="70"/>
      <c r="R184" s="70"/>
      <c r="S184" s="70"/>
      <c r="T184" s="71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147</v>
      </c>
      <c r="AU184" s="16" t="s">
        <v>88</v>
      </c>
    </row>
    <row r="185" spans="2:51" s="13" customFormat="1" ht="11.25">
      <c r="B185" s="203"/>
      <c r="C185" s="204"/>
      <c r="D185" s="198" t="s">
        <v>149</v>
      </c>
      <c r="E185" s="205" t="s">
        <v>1</v>
      </c>
      <c r="F185" s="206" t="s">
        <v>199</v>
      </c>
      <c r="G185" s="204"/>
      <c r="H185" s="207">
        <v>336.593</v>
      </c>
      <c r="I185" s="208"/>
      <c r="J185" s="204"/>
      <c r="K185" s="204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149</v>
      </c>
      <c r="AU185" s="213" t="s">
        <v>88</v>
      </c>
      <c r="AV185" s="13" t="s">
        <v>88</v>
      </c>
      <c r="AW185" s="13" t="s">
        <v>35</v>
      </c>
      <c r="AX185" s="13" t="s">
        <v>21</v>
      </c>
      <c r="AY185" s="213" t="s">
        <v>138</v>
      </c>
    </row>
    <row r="186" spans="1:65" s="2" customFormat="1" ht="24.2" customHeight="1">
      <c r="A186" s="33"/>
      <c r="B186" s="34"/>
      <c r="C186" s="185" t="s">
        <v>200</v>
      </c>
      <c r="D186" s="185" t="s">
        <v>140</v>
      </c>
      <c r="E186" s="186" t="s">
        <v>201</v>
      </c>
      <c r="F186" s="187" t="s">
        <v>202</v>
      </c>
      <c r="G186" s="188" t="s">
        <v>143</v>
      </c>
      <c r="H186" s="189">
        <v>336.593</v>
      </c>
      <c r="I186" s="190"/>
      <c r="J186" s="191">
        <f>ROUND(I186*H186,2)</f>
        <v>0</v>
      </c>
      <c r="K186" s="187" t="s">
        <v>144</v>
      </c>
      <c r="L186" s="38"/>
      <c r="M186" s="192" t="s">
        <v>1</v>
      </c>
      <c r="N186" s="193" t="s">
        <v>44</v>
      </c>
      <c r="O186" s="70"/>
      <c r="P186" s="194">
        <f>O186*H186</f>
        <v>0</v>
      </c>
      <c r="Q186" s="194">
        <v>0</v>
      </c>
      <c r="R186" s="194">
        <f>Q186*H186</f>
        <v>0</v>
      </c>
      <c r="S186" s="194">
        <v>0</v>
      </c>
      <c r="T186" s="195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6" t="s">
        <v>145</v>
      </c>
      <c r="AT186" s="196" t="s">
        <v>140</v>
      </c>
      <c r="AU186" s="196" t="s">
        <v>88</v>
      </c>
      <c r="AY186" s="16" t="s">
        <v>138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6" t="s">
        <v>21</v>
      </c>
      <c r="BK186" s="197">
        <f>ROUND(I186*H186,2)</f>
        <v>0</v>
      </c>
      <c r="BL186" s="16" t="s">
        <v>145</v>
      </c>
      <c r="BM186" s="196" t="s">
        <v>203</v>
      </c>
    </row>
    <row r="187" spans="1:47" s="2" customFormat="1" ht="29.25">
      <c r="A187" s="33"/>
      <c r="B187" s="34"/>
      <c r="C187" s="35"/>
      <c r="D187" s="198" t="s">
        <v>147</v>
      </c>
      <c r="E187" s="35"/>
      <c r="F187" s="199" t="s">
        <v>204</v>
      </c>
      <c r="G187" s="35"/>
      <c r="H187" s="35"/>
      <c r="I187" s="200"/>
      <c r="J187" s="35"/>
      <c r="K187" s="35"/>
      <c r="L187" s="38"/>
      <c r="M187" s="201"/>
      <c r="N187" s="202"/>
      <c r="O187" s="70"/>
      <c r="P187" s="70"/>
      <c r="Q187" s="70"/>
      <c r="R187" s="70"/>
      <c r="S187" s="70"/>
      <c r="T187" s="71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147</v>
      </c>
      <c r="AU187" s="16" t="s">
        <v>88</v>
      </c>
    </row>
    <row r="188" spans="1:65" s="2" customFormat="1" ht="37.9" customHeight="1">
      <c r="A188" s="33"/>
      <c r="B188" s="34"/>
      <c r="C188" s="185" t="s">
        <v>205</v>
      </c>
      <c r="D188" s="185" t="s">
        <v>140</v>
      </c>
      <c r="E188" s="186" t="s">
        <v>206</v>
      </c>
      <c r="F188" s="187" t="s">
        <v>207</v>
      </c>
      <c r="G188" s="188" t="s">
        <v>143</v>
      </c>
      <c r="H188" s="189">
        <v>148.785</v>
      </c>
      <c r="I188" s="190"/>
      <c r="J188" s="191">
        <f>ROUND(I188*H188,2)</f>
        <v>0</v>
      </c>
      <c r="K188" s="187" t="s">
        <v>144</v>
      </c>
      <c r="L188" s="38"/>
      <c r="M188" s="192" t="s">
        <v>1</v>
      </c>
      <c r="N188" s="193" t="s">
        <v>44</v>
      </c>
      <c r="O188" s="70"/>
      <c r="P188" s="194">
        <f>O188*H188</f>
        <v>0</v>
      </c>
      <c r="Q188" s="194">
        <v>0</v>
      </c>
      <c r="R188" s="194">
        <f>Q188*H188</f>
        <v>0</v>
      </c>
      <c r="S188" s="194">
        <v>0</v>
      </c>
      <c r="T188" s="19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6" t="s">
        <v>145</v>
      </c>
      <c r="AT188" s="196" t="s">
        <v>140</v>
      </c>
      <c r="AU188" s="196" t="s">
        <v>88</v>
      </c>
      <c r="AY188" s="16" t="s">
        <v>138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16" t="s">
        <v>21</v>
      </c>
      <c r="BK188" s="197">
        <f>ROUND(I188*H188,2)</f>
        <v>0</v>
      </c>
      <c r="BL188" s="16" t="s">
        <v>145</v>
      </c>
      <c r="BM188" s="196" t="s">
        <v>208</v>
      </c>
    </row>
    <row r="189" spans="1:47" s="2" customFormat="1" ht="39">
      <c r="A189" s="33"/>
      <c r="B189" s="34"/>
      <c r="C189" s="35"/>
      <c r="D189" s="198" t="s">
        <v>147</v>
      </c>
      <c r="E189" s="35"/>
      <c r="F189" s="199" t="s">
        <v>209</v>
      </c>
      <c r="G189" s="35"/>
      <c r="H189" s="35"/>
      <c r="I189" s="200"/>
      <c r="J189" s="35"/>
      <c r="K189" s="35"/>
      <c r="L189" s="38"/>
      <c r="M189" s="201"/>
      <c r="N189" s="202"/>
      <c r="O189" s="70"/>
      <c r="P189" s="70"/>
      <c r="Q189" s="70"/>
      <c r="R189" s="70"/>
      <c r="S189" s="70"/>
      <c r="T189" s="71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147</v>
      </c>
      <c r="AU189" s="16" t="s">
        <v>88</v>
      </c>
    </row>
    <row r="190" spans="2:51" s="13" customFormat="1" ht="11.25">
      <c r="B190" s="203"/>
      <c r="C190" s="204"/>
      <c r="D190" s="198" t="s">
        <v>149</v>
      </c>
      <c r="E190" s="205" t="s">
        <v>1</v>
      </c>
      <c r="F190" s="206" t="s">
        <v>210</v>
      </c>
      <c r="G190" s="204"/>
      <c r="H190" s="207">
        <v>148.785</v>
      </c>
      <c r="I190" s="208"/>
      <c r="J190" s="204"/>
      <c r="K190" s="204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149</v>
      </c>
      <c r="AU190" s="213" t="s">
        <v>88</v>
      </c>
      <c r="AV190" s="13" t="s">
        <v>88</v>
      </c>
      <c r="AW190" s="13" t="s">
        <v>35</v>
      </c>
      <c r="AX190" s="13" t="s">
        <v>21</v>
      </c>
      <c r="AY190" s="213" t="s">
        <v>138</v>
      </c>
    </row>
    <row r="191" spans="1:65" s="2" customFormat="1" ht="16.5" customHeight="1">
      <c r="A191" s="33"/>
      <c r="B191" s="34"/>
      <c r="C191" s="185" t="s">
        <v>211</v>
      </c>
      <c r="D191" s="185" t="s">
        <v>140</v>
      </c>
      <c r="E191" s="186" t="s">
        <v>212</v>
      </c>
      <c r="F191" s="187" t="s">
        <v>213</v>
      </c>
      <c r="G191" s="188" t="s">
        <v>143</v>
      </c>
      <c r="H191" s="189">
        <v>148.785</v>
      </c>
      <c r="I191" s="190"/>
      <c r="J191" s="191">
        <f>ROUND(I191*H191,2)</f>
        <v>0</v>
      </c>
      <c r="K191" s="187" t="s">
        <v>144</v>
      </c>
      <c r="L191" s="38"/>
      <c r="M191" s="192" t="s">
        <v>1</v>
      </c>
      <c r="N191" s="193" t="s">
        <v>44</v>
      </c>
      <c r="O191" s="70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6" t="s">
        <v>145</v>
      </c>
      <c r="AT191" s="196" t="s">
        <v>140</v>
      </c>
      <c r="AU191" s="196" t="s">
        <v>88</v>
      </c>
      <c r="AY191" s="16" t="s">
        <v>138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16" t="s">
        <v>21</v>
      </c>
      <c r="BK191" s="197">
        <f>ROUND(I191*H191,2)</f>
        <v>0</v>
      </c>
      <c r="BL191" s="16" t="s">
        <v>145</v>
      </c>
      <c r="BM191" s="196" t="s">
        <v>214</v>
      </c>
    </row>
    <row r="192" spans="1:47" s="2" customFormat="1" ht="11.25">
      <c r="A192" s="33"/>
      <c r="B192" s="34"/>
      <c r="C192" s="35"/>
      <c r="D192" s="198" t="s">
        <v>147</v>
      </c>
      <c r="E192" s="35"/>
      <c r="F192" s="199" t="s">
        <v>213</v>
      </c>
      <c r="G192" s="35"/>
      <c r="H192" s="35"/>
      <c r="I192" s="200"/>
      <c r="J192" s="35"/>
      <c r="K192" s="35"/>
      <c r="L192" s="38"/>
      <c r="M192" s="201"/>
      <c r="N192" s="202"/>
      <c r="O192" s="70"/>
      <c r="P192" s="70"/>
      <c r="Q192" s="70"/>
      <c r="R192" s="70"/>
      <c r="S192" s="70"/>
      <c r="T192" s="71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147</v>
      </c>
      <c r="AU192" s="16" t="s">
        <v>88</v>
      </c>
    </row>
    <row r="193" spans="2:51" s="13" customFormat="1" ht="11.25">
      <c r="B193" s="203"/>
      <c r="C193" s="204"/>
      <c r="D193" s="198" t="s">
        <v>149</v>
      </c>
      <c r="E193" s="205" t="s">
        <v>1</v>
      </c>
      <c r="F193" s="206" t="s">
        <v>215</v>
      </c>
      <c r="G193" s="204"/>
      <c r="H193" s="207">
        <v>148.785</v>
      </c>
      <c r="I193" s="208"/>
      <c r="J193" s="204"/>
      <c r="K193" s="204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149</v>
      </c>
      <c r="AU193" s="213" t="s">
        <v>88</v>
      </c>
      <c r="AV193" s="13" t="s">
        <v>88</v>
      </c>
      <c r="AW193" s="13" t="s">
        <v>35</v>
      </c>
      <c r="AX193" s="13" t="s">
        <v>21</v>
      </c>
      <c r="AY193" s="213" t="s">
        <v>138</v>
      </c>
    </row>
    <row r="194" spans="1:65" s="2" customFormat="1" ht="33" customHeight="1">
      <c r="A194" s="33"/>
      <c r="B194" s="34"/>
      <c r="C194" s="185" t="s">
        <v>216</v>
      </c>
      <c r="D194" s="185" t="s">
        <v>140</v>
      </c>
      <c r="E194" s="186" t="s">
        <v>217</v>
      </c>
      <c r="F194" s="187" t="s">
        <v>218</v>
      </c>
      <c r="G194" s="188" t="s">
        <v>219</v>
      </c>
      <c r="H194" s="189">
        <v>267.813</v>
      </c>
      <c r="I194" s="190"/>
      <c r="J194" s="191">
        <f>ROUND(I194*H194,2)</f>
        <v>0</v>
      </c>
      <c r="K194" s="187" t="s">
        <v>144</v>
      </c>
      <c r="L194" s="38"/>
      <c r="M194" s="192" t="s">
        <v>1</v>
      </c>
      <c r="N194" s="193" t="s">
        <v>44</v>
      </c>
      <c r="O194" s="70"/>
      <c r="P194" s="194">
        <f>O194*H194</f>
        <v>0</v>
      </c>
      <c r="Q194" s="194">
        <v>0</v>
      </c>
      <c r="R194" s="194">
        <f>Q194*H194</f>
        <v>0</v>
      </c>
      <c r="S194" s="194">
        <v>0</v>
      </c>
      <c r="T194" s="195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6" t="s">
        <v>145</v>
      </c>
      <c r="AT194" s="196" t="s">
        <v>140</v>
      </c>
      <c r="AU194" s="196" t="s">
        <v>88</v>
      </c>
      <c r="AY194" s="16" t="s">
        <v>138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6" t="s">
        <v>21</v>
      </c>
      <c r="BK194" s="197">
        <f>ROUND(I194*H194,2)</f>
        <v>0</v>
      </c>
      <c r="BL194" s="16" t="s">
        <v>145</v>
      </c>
      <c r="BM194" s="196" t="s">
        <v>220</v>
      </c>
    </row>
    <row r="195" spans="1:47" s="2" customFormat="1" ht="29.25">
      <c r="A195" s="33"/>
      <c r="B195" s="34"/>
      <c r="C195" s="35"/>
      <c r="D195" s="198" t="s">
        <v>147</v>
      </c>
      <c r="E195" s="35"/>
      <c r="F195" s="199" t="s">
        <v>221</v>
      </c>
      <c r="G195" s="35"/>
      <c r="H195" s="35"/>
      <c r="I195" s="200"/>
      <c r="J195" s="35"/>
      <c r="K195" s="35"/>
      <c r="L195" s="38"/>
      <c r="M195" s="201"/>
      <c r="N195" s="202"/>
      <c r="O195" s="70"/>
      <c r="P195" s="70"/>
      <c r="Q195" s="70"/>
      <c r="R195" s="70"/>
      <c r="S195" s="70"/>
      <c r="T195" s="71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6" t="s">
        <v>147</v>
      </c>
      <c r="AU195" s="16" t="s">
        <v>88</v>
      </c>
    </row>
    <row r="196" spans="2:51" s="13" customFormat="1" ht="11.25">
      <c r="B196" s="203"/>
      <c r="C196" s="204"/>
      <c r="D196" s="198" t="s">
        <v>149</v>
      </c>
      <c r="E196" s="205" t="s">
        <v>1</v>
      </c>
      <c r="F196" s="206" t="s">
        <v>215</v>
      </c>
      <c r="G196" s="204"/>
      <c r="H196" s="207">
        <v>148.785</v>
      </c>
      <c r="I196" s="208"/>
      <c r="J196" s="204"/>
      <c r="K196" s="204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149</v>
      </c>
      <c r="AU196" s="213" t="s">
        <v>88</v>
      </c>
      <c r="AV196" s="13" t="s">
        <v>88</v>
      </c>
      <c r="AW196" s="13" t="s">
        <v>35</v>
      </c>
      <c r="AX196" s="13" t="s">
        <v>21</v>
      </c>
      <c r="AY196" s="213" t="s">
        <v>138</v>
      </c>
    </row>
    <row r="197" spans="2:51" s="13" customFormat="1" ht="11.25">
      <c r="B197" s="203"/>
      <c r="C197" s="204"/>
      <c r="D197" s="198" t="s">
        <v>149</v>
      </c>
      <c r="E197" s="204"/>
      <c r="F197" s="206" t="s">
        <v>222</v>
      </c>
      <c r="G197" s="204"/>
      <c r="H197" s="207">
        <v>267.813</v>
      </c>
      <c r="I197" s="208"/>
      <c r="J197" s="204"/>
      <c r="K197" s="204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149</v>
      </c>
      <c r="AU197" s="213" t="s">
        <v>88</v>
      </c>
      <c r="AV197" s="13" t="s">
        <v>88</v>
      </c>
      <c r="AW197" s="13" t="s">
        <v>4</v>
      </c>
      <c r="AX197" s="13" t="s">
        <v>21</v>
      </c>
      <c r="AY197" s="213" t="s">
        <v>138</v>
      </c>
    </row>
    <row r="198" spans="1:65" s="2" customFormat="1" ht="24.2" customHeight="1">
      <c r="A198" s="33"/>
      <c r="B198" s="34"/>
      <c r="C198" s="185" t="s">
        <v>223</v>
      </c>
      <c r="D198" s="185" t="s">
        <v>140</v>
      </c>
      <c r="E198" s="186" t="s">
        <v>224</v>
      </c>
      <c r="F198" s="187" t="s">
        <v>225</v>
      </c>
      <c r="G198" s="188" t="s">
        <v>143</v>
      </c>
      <c r="H198" s="189">
        <v>267.067</v>
      </c>
      <c r="I198" s="190"/>
      <c r="J198" s="191">
        <f>ROUND(I198*H198,2)</f>
        <v>0</v>
      </c>
      <c r="K198" s="187" t="s">
        <v>144</v>
      </c>
      <c r="L198" s="38"/>
      <c r="M198" s="192" t="s">
        <v>1</v>
      </c>
      <c r="N198" s="193" t="s">
        <v>44</v>
      </c>
      <c r="O198" s="70"/>
      <c r="P198" s="194">
        <f>O198*H198</f>
        <v>0</v>
      </c>
      <c r="Q198" s="194">
        <v>0</v>
      </c>
      <c r="R198" s="194">
        <f>Q198*H198</f>
        <v>0</v>
      </c>
      <c r="S198" s="194">
        <v>0</v>
      </c>
      <c r="T198" s="195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6" t="s">
        <v>145</v>
      </c>
      <c r="AT198" s="196" t="s">
        <v>140</v>
      </c>
      <c r="AU198" s="196" t="s">
        <v>88</v>
      </c>
      <c r="AY198" s="16" t="s">
        <v>138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16" t="s">
        <v>21</v>
      </c>
      <c r="BK198" s="197">
        <f>ROUND(I198*H198,2)</f>
        <v>0</v>
      </c>
      <c r="BL198" s="16" t="s">
        <v>145</v>
      </c>
      <c r="BM198" s="196" t="s">
        <v>226</v>
      </c>
    </row>
    <row r="199" spans="1:47" s="2" customFormat="1" ht="29.25">
      <c r="A199" s="33"/>
      <c r="B199" s="34"/>
      <c r="C199" s="35"/>
      <c r="D199" s="198" t="s">
        <v>147</v>
      </c>
      <c r="E199" s="35"/>
      <c r="F199" s="199" t="s">
        <v>227</v>
      </c>
      <c r="G199" s="35"/>
      <c r="H199" s="35"/>
      <c r="I199" s="200"/>
      <c r="J199" s="35"/>
      <c r="K199" s="35"/>
      <c r="L199" s="38"/>
      <c r="M199" s="201"/>
      <c r="N199" s="202"/>
      <c r="O199" s="70"/>
      <c r="P199" s="70"/>
      <c r="Q199" s="70"/>
      <c r="R199" s="70"/>
      <c r="S199" s="70"/>
      <c r="T199" s="71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147</v>
      </c>
      <c r="AU199" s="16" t="s">
        <v>88</v>
      </c>
    </row>
    <row r="200" spans="2:51" s="13" customFormat="1" ht="11.25">
      <c r="B200" s="203"/>
      <c r="C200" s="204"/>
      <c r="D200" s="198" t="s">
        <v>149</v>
      </c>
      <c r="E200" s="205" t="s">
        <v>1</v>
      </c>
      <c r="F200" s="206" t="s">
        <v>228</v>
      </c>
      <c r="G200" s="204"/>
      <c r="H200" s="207">
        <v>267.067</v>
      </c>
      <c r="I200" s="208"/>
      <c r="J200" s="204"/>
      <c r="K200" s="204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149</v>
      </c>
      <c r="AU200" s="213" t="s">
        <v>88</v>
      </c>
      <c r="AV200" s="13" t="s">
        <v>88</v>
      </c>
      <c r="AW200" s="13" t="s">
        <v>35</v>
      </c>
      <c r="AX200" s="13" t="s">
        <v>21</v>
      </c>
      <c r="AY200" s="213" t="s">
        <v>138</v>
      </c>
    </row>
    <row r="201" spans="1:65" s="2" customFormat="1" ht="16.5" customHeight="1">
      <c r="A201" s="33"/>
      <c r="B201" s="34"/>
      <c r="C201" s="225" t="s">
        <v>25</v>
      </c>
      <c r="D201" s="225" t="s">
        <v>229</v>
      </c>
      <c r="E201" s="226" t="s">
        <v>230</v>
      </c>
      <c r="F201" s="227" t="s">
        <v>231</v>
      </c>
      <c r="G201" s="228" t="s">
        <v>219</v>
      </c>
      <c r="H201" s="229">
        <v>50</v>
      </c>
      <c r="I201" s="230"/>
      <c r="J201" s="231">
        <f>ROUND(I201*H201,2)</f>
        <v>0</v>
      </c>
      <c r="K201" s="227" t="s">
        <v>144</v>
      </c>
      <c r="L201" s="232"/>
      <c r="M201" s="233" t="s">
        <v>1</v>
      </c>
      <c r="N201" s="234" t="s">
        <v>44</v>
      </c>
      <c r="O201" s="70"/>
      <c r="P201" s="194">
        <f>O201*H201</f>
        <v>0</v>
      </c>
      <c r="Q201" s="194">
        <v>1</v>
      </c>
      <c r="R201" s="194">
        <f>Q201*H201</f>
        <v>50</v>
      </c>
      <c r="S201" s="194">
        <v>0</v>
      </c>
      <c r="T201" s="195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6" t="s">
        <v>216</v>
      </c>
      <c r="AT201" s="196" t="s">
        <v>229</v>
      </c>
      <c r="AU201" s="196" t="s">
        <v>88</v>
      </c>
      <c r="AY201" s="16" t="s">
        <v>138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6" t="s">
        <v>21</v>
      </c>
      <c r="BK201" s="197">
        <f>ROUND(I201*H201,2)</f>
        <v>0</v>
      </c>
      <c r="BL201" s="16" t="s">
        <v>145</v>
      </c>
      <c r="BM201" s="196" t="s">
        <v>232</v>
      </c>
    </row>
    <row r="202" spans="1:47" s="2" customFormat="1" ht="11.25">
      <c r="A202" s="33"/>
      <c r="B202" s="34"/>
      <c r="C202" s="35"/>
      <c r="D202" s="198" t="s">
        <v>147</v>
      </c>
      <c r="E202" s="35"/>
      <c r="F202" s="199" t="s">
        <v>231</v>
      </c>
      <c r="G202" s="35"/>
      <c r="H202" s="35"/>
      <c r="I202" s="200"/>
      <c r="J202" s="35"/>
      <c r="K202" s="35"/>
      <c r="L202" s="38"/>
      <c r="M202" s="201"/>
      <c r="N202" s="202"/>
      <c r="O202" s="70"/>
      <c r="P202" s="70"/>
      <c r="Q202" s="70"/>
      <c r="R202" s="70"/>
      <c r="S202" s="70"/>
      <c r="T202" s="71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6" t="s">
        <v>147</v>
      </c>
      <c r="AU202" s="16" t="s">
        <v>88</v>
      </c>
    </row>
    <row r="203" spans="2:51" s="13" customFormat="1" ht="11.25">
      <c r="B203" s="203"/>
      <c r="C203" s="204"/>
      <c r="D203" s="198" t="s">
        <v>149</v>
      </c>
      <c r="E203" s="205" t="s">
        <v>1</v>
      </c>
      <c r="F203" s="206" t="s">
        <v>233</v>
      </c>
      <c r="G203" s="204"/>
      <c r="H203" s="207">
        <v>50</v>
      </c>
      <c r="I203" s="208"/>
      <c r="J203" s="204"/>
      <c r="K203" s="204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149</v>
      </c>
      <c r="AU203" s="213" t="s">
        <v>88</v>
      </c>
      <c r="AV203" s="13" t="s">
        <v>88</v>
      </c>
      <c r="AW203" s="13" t="s">
        <v>35</v>
      </c>
      <c r="AX203" s="13" t="s">
        <v>21</v>
      </c>
      <c r="AY203" s="213" t="s">
        <v>138</v>
      </c>
    </row>
    <row r="204" spans="1:65" s="2" customFormat="1" ht="33" customHeight="1">
      <c r="A204" s="33"/>
      <c r="B204" s="34"/>
      <c r="C204" s="185" t="s">
        <v>234</v>
      </c>
      <c r="D204" s="185" t="s">
        <v>140</v>
      </c>
      <c r="E204" s="186" t="s">
        <v>235</v>
      </c>
      <c r="F204" s="187" t="s">
        <v>236</v>
      </c>
      <c r="G204" s="188" t="s">
        <v>143</v>
      </c>
      <c r="H204" s="189">
        <v>88.262</v>
      </c>
      <c r="I204" s="190"/>
      <c r="J204" s="191">
        <f>ROUND(I204*H204,2)</f>
        <v>0</v>
      </c>
      <c r="K204" s="187" t="s">
        <v>144</v>
      </c>
      <c r="L204" s="38"/>
      <c r="M204" s="192" t="s">
        <v>1</v>
      </c>
      <c r="N204" s="193" t="s">
        <v>44</v>
      </c>
      <c r="O204" s="70"/>
      <c r="P204" s="194">
        <f>O204*H204</f>
        <v>0</v>
      </c>
      <c r="Q204" s="194">
        <v>0</v>
      </c>
      <c r="R204" s="194">
        <f>Q204*H204</f>
        <v>0</v>
      </c>
      <c r="S204" s="194">
        <v>0</v>
      </c>
      <c r="T204" s="195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6" t="s">
        <v>145</v>
      </c>
      <c r="AT204" s="196" t="s">
        <v>140</v>
      </c>
      <c r="AU204" s="196" t="s">
        <v>88</v>
      </c>
      <c r="AY204" s="16" t="s">
        <v>138</v>
      </c>
      <c r="BE204" s="197">
        <f>IF(N204="základní",J204,0)</f>
        <v>0</v>
      </c>
      <c r="BF204" s="197">
        <f>IF(N204="snížená",J204,0)</f>
        <v>0</v>
      </c>
      <c r="BG204" s="197">
        <f>IF(N204="zákl. přenesená",J204,0)</f>
        <v>0</v>
      </c>
      <c r="BH204" s="197">
        <f>IF(N204="sníž. přenesená",J204,0)</f>
        <v>0</v>
      </c>
      <c r="BI204" s="197">
        <f>IF(N204="nulová",J204,0)</f>
        <v>0</v>
      </c>
      <c r="BJ204" s="16" t="s">
        <v>21</v>
      </c>
      <c r="BK204" s="197">
        <f>ROUND(I204*H204,2)</f>
        <v>0</v>
      </c>
      <c r="BL204" s="16" t="s">
        <v>145</v>
      </c>
      <c r="BM204" s="196" t="s">
        <v>237</v>
      </c>
    </row>
    <row r="205" spans="1:47" s="2" customFormat="1" ht="39">
      <c r="A205" s="33"/>
      <c r="B205" s="34"/>
      <c r="C205" s="35"/>
      <c r="D205" s="198" t="s">
        <v>147</v>
      </c>
      <c r="E205" s="35"/>
      <c r="F205" s="199" t="s">
        <v>238</v>
      </c>
      <c r="G205" s="35"/>
      <c r="H205" s="35"/>
      <c r="I205" s="200"/>
      <c r="J205" s="35"/>
      <c r="K205" s="35"/>
      <c r="L205" s="38"/>
      <c r="M205" s="201"/>
      <c r="N205" s="202"/>
      <c r="O205" s="70"/>
      <c r="P205" s="70"/>
      <c r="Q205" s="70"/>
      <c r="R205" s="70"/>
      <c r="S205" s="70"/>
      <c r="T205" s="71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147</v>
      </c>
      <c r="AU205" s="16" t="s">
        <v>88</v>
      </c>
    </row>
    <row r="206" spans="2:51" s="13" customFormat="1" ht="11.25">
      <c r="B206" s="203"/>
      <c r="C206" s="204"/>
      <c r="D206" s="198" t="s">
        <v>149</v>
      </c>
      <c r="E206" s="205" t="s">
        <v>1</v>
      </c>
      <c r="F206" s="206" t="s">
        <v>239</v>
      </c>
      <c r="G206" s="204"/>
      <c r="H206" s="207">
        <v>77.675</v>
      </c>
      <c r="I206" s="208"/>
      <c r="J206" s="204"/>
      <c r="K206" s="204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149</v>
      </c>
      <c r="AU206" s="213" t="s">
        <v>88</v>
      </c>
      <c r="AV206" s="13" t="s">
        <v>88</v>
      </c>
      <c r="AW206" s="13" t="s">
        <v>35</v>
      </c>
      <c r="AX206" s="13" t="s">
        <v>79</v>
      </c>
      <c r="AY206" s="213" t="s">
        <v>138</v>
      </c>
    </row>
    <row r="207" spans="2:51" s="13" customFormat="1" ht="11.25">
      <c r="B207" s="203"/>
      <c r="C207" s="204"/>
      <c r="D207" s="198" t="s">
        <v>149</v>
      </c>
      <c r="E207" s="205" t="s">
        <v>1</v>
      </c>
      <c r="F207" s="206" t="s">
        <v>240</v>
      </c>
      <c r="G207" s="204"/>
      <c r="H207" s="207">
        <v>15.781</v>
      </c>
      <c r="I207" s="208"/>
      <c r="J207" s="204"/>
      <c r="K207" s="204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149</v>
      </c>
      <c r="AU207" s="213" t="s">
        <v>88</v>
      </c>
      <c r="AV207" s="13" t="s">
        <v>88</v>
      </c>
      <c r="AW207" s="13" t="s">
        <v>35</v>
      </c>
      <c r="AX207" s="13" t="s">
        <v>79</v>
      </c>
      <c r="AY207" s="213" t="s">
        <v>138</v>
      </c>
    </row>
    <row r="208" spans="2:51" s="13" customFormat="1" ht="11.25">
      <c r="B208" s="203"/>
      <c r="C208" s="204"/>
      <c r="D208" s="198" t="s">
        <v>149</v>
      </c>
      <c r="E208" s="205" t="s">
        <v>1</v>
      </c>
      <c r="F208" s="206" t="s">
        <v>241</v>
      </c>
      <c r="G208" s="204"/>
      <c r="H208" s="207">
        <v>-5.194</v>
      </c>
      <c r="I208" s="208"/>
      <c r="J208" s="204"/>
      <c r="K208" s="204"/>
      <c r="L208" s="209"/>
      <c r="M208" s="210"/>
      <c r="N208" s="211"/>
      <c r="O208" s="211"/>
      <c r="P208" s="211"/>
      <c r="Q208" s="211"/>
      <c r="R208" s="211"/>
      <c r="S208" s="211"/>
      <c r="T208" s="212"/>
      <c r="AT208" s="213" t="s">
        <v>149</v>
      </c>
      <c r="AU208" s="213" t="s">
        <v>88</v>
      </c>
      <c r="AV208" s="13" t="s">
        <v>88</v>
      </c>
      <c r="AW208" s="13" t="s">
        <v>35</v>
      </c>
      <c r="AX208" s="13" t="s">
        <v>79</v>
      </c>
      <c r="AY208" s="213" t="s">
        <v>138</v>
      </c>
    </row>
    <row r="209" spans="2:51" s="14" customFormat="1" ht="11.25">
      <c r="B209" s="214"/>
      <c r="C209" s="215"/>
      <c r="D209" s="198" t="s">
        <v>149</v>
      </c>
      <c r="E209" s="216" t="s">
        <v>1</v>
      </c>
      <c r="F209" s="217" t="s">
        <v>171</v>
      </c>
      <c r="G209" s="215"/>
      <c r="H209" s="218">
        <v>88.262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149</v>
      </c>
      <c r="AU209" s="224" t="s">
        <v>88</v>
      </c>
      <c r="AV209" s="14" t="s">
        <v>145</v>
      </c>
      <c r="AW209" s="14" t="s">
        <v>35</v>
      </c>
      <c r="AX209" s="14" t="s">
        <v>21</v>
      </c>
      <c r="AY209" s="224" t="s">
        <v>138</v>
      </c>
    </row>
    <row r="210" spans="1:65" s="2" customFormat="1" ht="16.5" customHeight="1">
      <c r="A210" s="33"/>
      <c r="B210" s="34"/>
      <c r="C210" s="225" t="s">
        <v>242</v>
      </c>
      <c r="D210" s="225" t="s">
        <v>229</v>
      </c>
      <c r="E210" s="226" t="s">
        <v>230</v>
      </c>
      <c r="F210" s="227" t="s">
        <v>231</v>
      </c>
      <c r="G210" s="228" t="s">
        <v>219</v>
      </c>
      <c r="H210" s="229">
        <v>176.524</v>
      </c>
      <c r="I210" s="230"/>
      <c r="J210" s="231">
        <f>ROUND(I210*H210,2)</f>
        <v>0</v>
      </c>
      <c r="K210" s="227" t="s">
        <v>144</v>
      </c>
      <c r="L210" s="232"/>
      <c r="M210" s="233" t="s">
        <v>1</v>
      </c>
      <c r="N210" s="234" t="s">
        <v>44</v>
      </c>
      <c r="O210" s="70"/>
      <c r="P210" s="194">
        <f>O210*H210</f>
        <v>0</v>
      </c>
      <c r="Q210" s="194">
        <v>1</v>
      </c>
      <c r="R210" s="194">
        <f>Q210*H210</f>
        <v>176.524</v>
      </c>
      <c r="S210" s="194">
        <v>0</v>
      </c>
      <c r="T210" s="195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6" t="s">
        <v>216</v>
      </c>
      <c r="AT210" s="196" t="s">
        <v>229</v>
      </c>
      <c r="AU210" s="196" t="s">
        <v>88</v>
      </c>
      <c r="AY210" s="16" t="s">
        <v>138</v>
      </c>
      <c r="BE210" s="197">
        <f>IF(N210="základní",J210,0)</f>
        <v>0</v>
      </c>
      <c r="BF210" s="197">
        <f>IF(N210="snížená",J210,0)</f>
        <v>0</v>
      </c>
      <c r="BG210" s="197">
        <f>IF(N210="zákl. přenesená",J210,0)</f>
        <v>0</v>
      </c>
      <c r="BH210" s="197">
        <f>IF(N210="sníž. přenesená",J210,0)</f>
        <v>0</v>
      </c>
      <c r="BI210" s="197">
        <f>IF(N210="nulová",J210,0)</f>
        <v>0</v>
      </c>
      <c r="BJ210" s="16" t="s">
        <v>21</v>
      </c>
      <c r="BK210" s="197">
        <f>ROUND(I210*H210,2)</f>
        <v>0</v>
      </c>
      <c r="BL210" s="16" t="s">
        <v>145</v>
      </c>
      <c r="BM210" s="196" t="s">
        <v>243</v>
      </c>
    </row>
    <row r="211" spans="1:47" s="2" customFormat="1" ht="11.25">
      <c r="A211" s="33"/>
      <c r="B211" s="34"/>
      <c r="C211" s="35"/>
      <c r="D211" s="198" t="s">
        <v>147</v>
      </c>
      <c r="E211" s="35"/>
      <c r="F211" s="199" t="s">
        <v>231</v>
      </c>
      <c r="G211" s="35"/>
      <c r="H211" s="35"/>
      <c r="I211" s="200"/>
      <c r="J211" s="35"/>
      <c r="K211" s="35"/>
      <c r="L211" s="38"/>
      <c r="M211" s="201"/>
      <c r="N211" s="202"/>
      <c r="O211" s="70"/>
      <c r="P211" s="70"/>
      <c r="Q211" s="70"/>
      <c r="R211" s="70"/>
      <c r="S211" s="70"/>
      <c r="T211" s="71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6" t="s">
        <v>147</v>
      </c>
      <c r="AU211" s="16" t="s">
        <v>88</v>
      </c>
    </row>
    <row r="212" spans="2:51" s="13" customFormat="1" ht="11.25">
      <c r="B212" s="203"/>
      <c r="C212" s="204"/>
      <c r="D212" s="198" t="s">
        <v>149</v>
      </c>
      <c r="E212" s="205" t="s">
        <v>1</v>
      </c>
      <c r="F212" s="206" t="s">
        <v>244</v>
      </c>
      <c r="G212" s="204"/>
      <c r="H212" s="207">
        <v>88.262</v>
      </c>
      <c r="I212" s="208"/>
      <c r="J212" s="204"/>
      <c r="K212" s="204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149</v>
      </c>
      <c r="AU212" s="213" t="s">
        <v>88</v>
      </c>
      <c r="AV212" s="13" t="s">
        <v>88</v>
      </c>
      <c r="AW212" s="13" t="s">
        <v>35</v>
      </c>
      <c r="AX212" s="13" t="s">
        <v>21</v>
      </c>
      <c r="AY212" s="213" t="s">
        <v>138</v>
      </c>
    </row>
    <row r="213" spans="2:51" s="13" customFormat="1" ht="11.25">
      <c r="B213" s="203"/>
      <c r="C213" s="204"/>
      <c r="D213" s="198" t="s">
        <v>149</v>
      </c>
      <c r="E213" s="204"/>
      <c r="F213" s="206" t="s">
        <v>245</v>
      </c>
      <c r="G213" s="204"/>
      <c r="H213" s="207">
        <v>176.524</v>
      </c>
      <c r="I213" s="208"/>
      <c r="J213" s="204"/>
      <c r="K213" s="204"/>
      <c r="L213" s="209"/>
      <c r="M213" s="210"/>
      <c r="N213" s="211"/>
      <c r="O213" s="211"/>
      <c r="P213" s="211"/>
      <c r="Q213" s="211"/>
      <c r="R213" s="211"/>
      <c r="S213" s="211"/>
      <c r="T213" s="212"/>
      <c r="AT213" s="213" t="s">
        <v>149</v>
      </c>
      <c r="AU213" s="213" t="s">
        <v>88</v>
      </c>
      <c r="AV213" s="13" t="s">
        <v>88</v>
      </c>
      <c r="AW213" s="13" t="s">
        <v>4</v>
      </c>
      <c r="AX213" s="13" t="s">
        <v>21</v>
      </c>
      <c r="AY213" s="213" t="s">
        <v>138</v>
      </c>
    </row>
    <row r="214" spans="1:65" s="2" customFormat="1" ht="24.2" customHeight="1">
      <c r="A214" s="33"/>
      <c r="B214" s="34"/>
      <c r="C214" s="185" t="s">
        <v>246</v>
      </c>
      <c r="D214" s="185" t="s">
        <v>140</v>
      </c>
      <c r="E214" s="186" t="s">
        <v>247</v>
      </c>
      <c r="F214" s="187" t="s">
        <v>248</v>
      </c>
      <c r="G214" s="188" t="s">
        <v>174</v>
      </c>
      <c r="H214" s="189">
        <v>114</v>
      </c>
      <c r="I214" s="190"/>
      <c r="J214" s="191">
        <f>ROUND(I214*H214,2)</f>
        <v>0</v>
      </c>
      <c r="K214" s="187" t="s">
        <v>144</v>
      </c>
      <c r="L214" s="38"/>
      <c r="M214" s="192" t="s">
        <v>1</v>
      </c>
      <c r="N214" s="193" t="s">
        <v>44</v>
      </c>
      <c r="O214" s="70"/>
      <c r="P214" s="194">
        <f>O214*H214</f>
        <v>0</v>
      </c>
      <c r="Q214" s="194">
        <v>0</v>
      </c>
      <c r="R214" s="194">
        <f>Q214*H214</f>
        <v>0</v>
      </c>
      <c r="S214" s="194">
        <v>0</v>
      </c>
      <c r="T214" s="195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6" t="s">
        <v>145</v>
      </c>
      <c r="AT214" s="196" t="s">
        <v>140</v>
      </c>
      <c r="AU214" s="196" t="s">
        <v>88</v>
      </c>
      <c r="AY214" s="16" t="s">
        <v>138</v>
      </c>
      <c r="BE214" s="197">
        <f>IF(N214="základní",J214,0)</f>
        <v>0</v>
      </c>
      <c r="BF214" s="197">
        <f>IF(N214="snížená",J214,0)</f>
        <v>0</v>
      </c>
      <c r="BG214" s="197">
        <f>IF(N214="zákl. přenesená",J214,0)</f>
        <v>0</v>
      </c>
      <c r="BH214" s="197">
        <f>IF(N214="sníž. přenesená",J214,0)</f>
        <v>0</v>
      </c>
      <c r="BI214" s="197">
        <f>IF(N214="nulová",J214,0)</f>
        <v>0</v>
      </c>
      <c r="BJ214" s="16" t="s">
        <v>21</v>
      </c>
      <c r="BK214" s="197">
        <f>ROUND(I214*H214,2)</f>
        <v>0</v>
      </c>
      <c r="BL214" s="16" t="s">
        <v>145</v>
      </c>
      <c r="BM214" s="196" t="s">
        <v>249</v>
      </c>
    </row>
    <row r="215" spans="1:47" s="2" customFormat="1" ht="19.5">
      <c r="A215" s="33"/>
      <c r="B215" s="34"/>
      <c r="C215" s="35"/>
      <c r="D215" s="198" t="s">
        <v>147</v>
      </c>
      <c r="E215" s="35"/>
      <c r="F215" s="199" t="s">
        <v>250</v>
      </c>
      <c r="G215" s="35"/>
      <c r="H215" s="35"/>
      <c r="I215" s="200"/>
      <c r="J215" s="35"/>
      <c r="K215" s="35"/>
      <c r="L215" s="38"/>
      <c r="M215" s="201"/>
      <c r="N215" s="202"/>
      <c r="O215" s="70"/>
      <c r="P215" s="70"/>
      <c r="Q215" s="70"/>
      <c r="R215" s="70"/>
      <c r="S215" s="70"/>
      <c r="T215" s="71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6" t="s">
        <v>147</v>
      </c>
      <c r="AU215" s="16" t="s">
        <v>88</v>
      </c>
    </row>
    <row r="216" spans="2:63" s="12" customFormat="1" ht="22.9" customHeight="1">
      <c r="B216" s="169"/>
      <c r="C216" s="170"/>
      <c r="D216" s="171" t="s">
        <v>78</v>
      </c>
      <c r="E216" s="183" t="s">
        <v>88</v>
      </c>
      <c r="F216" s="183" t="s">
        <v>251</v>
      </c>
      <c r="G216" s="170"/>
      <c r="H216" s="170"/>
      <c r="I216" s="173"/>
      <c r="J216" s="184">
        <f>BK216</f>
        <v>0</v>
      </c>
      <c r="K216" s="170"/>
      <c r="L216" s="175"/>
      <c r="M216" s="176"/>
      <c r="N216" s="177"/>
      <c r="O216" s="177"/>
      <c r="P216" s="178">
        <f>SUM(P217:P232)</f>
        <v>0</v>
      </c>
      <c r="Q216" s="177"/>
      <c r="R216" s="178">
        <f>SUM(R217:R232)</f>
        <v>102.50182704000001</v>
      </c>
      <c r="S216" s="177"/>
      <c r="T216" s="179">
        <f>SUM(T217:T232)</f>
        <v>0</v>
      </c>
      <c r="AR216" s="180" t="s">
        <v>21</v>
      </c>
      <c r="AT216" s="181" t="s">
        <v>78</v>
      </c>
      <c r="AU216" s="181" t="s">
        <v>21</v>
      </c>
      <c r="AY216" s="180" t="s">
        <v>138</v>
      </c>
      <c r="BK216" s="182">
        <f>SUM(BK217:BK232)</f>
        <v>0</v>
      </c>
    </row>
    <row r="217" spans="1:65" s="2" customFormat="1" ht="37.9" customHeight="1">
      <c r="A217" s="33"/>
      <c r="B217" s="34"/>
      <c r="C217" s="185" t="s">
        <v>252</v>
      </c>
      <c r="D217" s="185" t="s">
        <v>140</v>
      </c>
      <c r="E217" s="186" t="s">
        <v>253</v>
      </c>
      <c r="F217" s="187" t="s">
        <v>254</v>
      </c>
      <c r="G217" s="188" t="s">
        <v>255</v>
      </c>
      <c r="H217" s="189">
        <v>227.81</v>
      </c>
      <c r="I217" s="190"/>
      <c r="J217" s="191">
        <f>ROUND(I217*H217,2)</f>
        <v>0</v>
      </c>
      <c r="K217" s="187" t="s">
        <v>144</v>
      </c>
      <c r="L217" s="38"/>
      <c r="M217" s="192" t="s">
        <v>1</v>
      </c>
      <c r="N217" s="193" t="s">
        <v>44</v>
      </c>
      <c r="O217" s="70"/>
      <c r="P217" s="194">
        <f>O217*H217</f>
        <v>0</v>
      </c>
      <c r="Q217" s="194">
        <v>0.27378</v>
      </c>
      <c r="R217" s="194">
        <f>Q217*H217</f>
        <v>62.369821800000004</v>
      </c>
      <c r="S217" s="194">
        <v>0</v>
      </c>
      <c r="T217" s="195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6" t="s">
        <v>145</v>
      </c>
      <c r="AT217" s="196" t="s">
        <v>140</v>
      </c>
      <c r="AU217" s="196" t="s">
        <v>88</v>
      </c>
      <c r="AY217" s="16" t="s">
        <v>138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16" t="s">
        <v>21</v>
      </c>
      <c r="BK217" s="197">
        <f>ROUND(I217*H217,2)</f>
        <v>0</v>
      </c>
      <c r="BL217" s="16" t="s">
        <v>145</v>
      </c>
      <c r="BM217" s="196" t="s">
        <v>256</v>
      </c>
    </row>
    <row r="218" spans="1:47" s="2" customFormat="1" ht="39">
      <c r="A218" s="33"/>
      <c r="B218" s="34"/>
      <c r="C218" s="35"/>
      <c r="D218" s="198" t="s">
        <v>147</v>
      </c>
      <c r="E218" s="35"/>
      <c r="F218" s="199" t="s">
        <v>257</v>
      </c>
      <c r="G218" s="35"/>
      <c r="H218" s="35"/>
      <c r="I218" s="200"/>
      <c r="J218" s="35"/>
      <c r="K218" s="35"/>
      <c r="L218" s="38"/>
      <c r="M218" s="201"/>
      <c r="N218" s="202"/>
      <c r="O218" s="70"/>
      <c r="P218" s="70"/>
      <c r="Q218" s="70"/>
      <c r="R218" s="70"/>
      <c r="S218" s="70"/>
      <c r="T218" s="71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6" t="s">
        <v>147</v>
      </c>
      <c r="AU218" s="16" t="s">
        <v>88</v>
      </c>
    </row>
    <row r="219" spans="2:51" s="13" customFormat="1" ht="11.25">
      <c r="B219" s="203"/>
      <c r="C219" s="204"/>
      <c r="D219" s="198" t="s">
        <v>149</v>
      </c>
      <c r="E219" s="205" t="s">
        <v>1</v>
      </c>
      <c r="F219" s="206" t="s">
        <v>258</v>
      </c>
      <c r="G219" s="204"/>
      <c r="H219" s="207">
        <v>227.81</v>
      </c>
      <c r="I219" s="208"/>
      <c r="J219" s="204"/>
      <c r="K219" s="204"/>
      <c r="L219" s="209"/>
      <c r="M219" s="210"/>
      <c r="N219" s="211"/>
      <c r="O219" s="211"/>
      <c r="P219" s="211"/>
      <c r="Q219" s="211"/>
      <c r="R219" s="211"/>
      <c r="S219" s="211"/>
      <c r="T219" s="212"/>
      <c r="AT219" s="213" t="s">
        <v>149</v>
      </c>
      <c r="AU219" s="213" t="s">
        <v>88</v>
      </c>
      <c r="AV219" s="13" t="s">
        <v>88</v>
      </c>
      <c r="AW219" s="13" t="s">
        <v>35</v>
      </c>
      <c r="AX219" s="13" t="s">
        <v>21</v>
      </c>
      <c r="AY219" s="213" t="s">
        <v>138</v>
      </c>
    </row>
    <row r="220" spans="1:65" s="2" customFormat="1" ht="24.2" customHeight="1">
      <c r="A220" s="33"/>
      <c r="B220" s="34"/>
      <c r="C220" s="185" t="s">
        <v>8</v>
      </c>
      <c r="D220" s="185" t="s">
        <v>140</v>
      </c>
      <c r="E220" s="186" t="s">
        <v>259</v>
      </c>
      <c r="F220" s="187" t="s">
        <v>260</v>
      </c>
      <c r="G220" s="188" t="s">
        <v>174</v>
      </c>
      <c r="H220" s="189">
        <v>410.058</v>
      </c>
      <c r="I220" s="190"/>
      <c r="J220" s="191">
        <f>ROUND(I220*H220,2)</f>
        <v>0</v>
      </c>
      <c r="K220" s="187" t="s">
        <v>144</v>
      </c>
      <c r="L220" s="38"/>
      <c r="M220" s="192" t="s">
        <v>1</v>
      </c>
      <c r="N220" s="193" t="s">
        <v>44</v>
      </c>
      <c r="O220" s="70"/>
      <c r="P220" s="194">
        <f>O220*H220</f>
        <v>0</v>
      </c>
      <c r="Q220" s="194">
        <v>0.0001</v>
      </c>
      <c r="R220" s="194">
        <f>Q220*H220</f>
        <v>0.0410058</v>
      </c>
      <c r="S220" s="194">
        <v>0</v>
      </c>
      <c r="T220" s="195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6" t="s">
        <v>145</v>
      </c>
      <c r="AT220" s="196" t="s">
        <v>140</v>
      </c>
      <c r="AU220" s="196" t="s">
        <v>88</v>
      </c>
      <c r="AY220" s="16" t="s">
        <v>138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16" t="s">
        <v>21</v>
      </c>
      <c r="BK220" s="197">
        <f>ROUND(I220*H220,2)</f>
        <v>0</v>
      </c>
      <c r="BL220" s="16" t="s">
        <v>145</v>
      </c>
      <c r="BM220" s="196" t="s">
        <v>261</v>
      </c>
    </row>
    <row r="221" spans="1:47" s="2" customFormat="1" ht="29.25">
      <c r="A221" s="33"/>
      <c r="B221" s="34"/>
      <c r="C221" s="35"/>
      <c r="D221" s="198" t="s">
        <v>147</v>
      </c>
      <c r="E221" s="35"/>
      <c r="F221" s="199" t="s">
        <v>262</v>
      </c>
      <c r="G221" s="35"/>
      <c r="H221" s="35"/>
      <c r="I221" s="200"/>
      <c r="J221" s="35"/>
      <c r="K221" s="35"/>
      <c r="L221" s="38"/>
      <c r="M221" s="201"/>
      <c r="N221" s="202"/>
      <c r="O221" s="70"/>
      <c r="P221" s="70"/>
      <c r="Q221" s="70"/>
      <c r="R221" s="70"/>
      <c r="S221" s="70"/>
      <c r="T221" s="71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6" t="s">
        <v>147</v>
      </c>
      <c r="AU221" s="16" t="s">
        <v>88</v>
      </c>
    </row>
    <row r="222" spans="2:51" s="13" customFormat="1" ht="11.25">
      <c r="B222" s="203"/>
      <c r="C222" s="204"/>
      <c r="D222" s="198" t="s">
        <v>149</v>
      </c>
      <c r="E222" s="205" t="s">
        <v>1</v>
      </c>
      <c r="F222" s="206" t="s">
        <v>263</v>
      </c>
      <c r="G222" s="204"/>
      <c r="H222" s="207">
        <v>410.058</v>
      </c>
      <c r="I222" s="208"/>
      <c r="J222" s="204"/>
      <c r="K222" s="204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149</v>
      </c>
      <c r="AU222" s="213" t="s">
        <v>88</v>
      </c>
      <c r="AV222" s="13" t="s">
        <v>88</v>
      </c>
      <c r="AW222" s="13" t="s">
        <v>35</v>
      </c>
      <c r="AX222" s="13" t="s">
        <v>21</v>
      </c>
      <c r="AY222" s="213" t="s">
        <v>138</v>
      </c>
    </row>
    <row r="223" spans="1:65" s="2" customFormat="1" ht="24.2" customHeight="1">
      <c r="A223" s="33"/>
      <c r="B223" s="34"/>
      <c r="C223" s="225" t="s">
        <v>264</v>
      </c>
      <c r="D223" s="225" t="s">
        <v>229</v>
      </c>
      <c r="E223" s="226" t="s">
        <v>265</v>
      </c>
      <c r="F223" s="227" t="s">
        <v>266</v>
      </c>
      <c r="G223" s="228" t="s">
        <v>174</v>
      </c>
      <c r="H223" s="229">
        <v>451.467</v>
      </c>
      <c r="I223" s="230"/>
      <c r="J223" s="231">
        <f>ROUND(I223*H223,2)</f>
        <v>0</v>
      </c>
      <c r="K223" s="227" t="s">
        <v>144</v>
      </c>
      <c r="L223" s="232"/>
      <c r="M223" s="233" t="s">
        <v>1</v>
      </c>
      <c r="N223" s="234" t="s">
        <v>44</v>
      </c>
      <c r="O223" s="70"/>
      <c r="P223" s="194">
        <f>O223*H223</f>
        <v>0</v>
      </c>
      <c r="Q223" s="194">
        <v>0.0004</v>
      </c>
      <c r="R223" s="194">
        <f>Q223*H223</f>
        <v>0.1805868</v>
      </c>
      <c r="S223" s="194">
        <v>0</v>
      </c>
      <c r="T223" s="195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6" t="s">
        <v>216</v>
      </c>
      <c r="AT223" s="196" t="s">
        <v>229</v>
      </c>
      <c r="AU223" s="196" t="s">
        <v>88</v>
      </c>
      <c r="AY223" s="16" t="s">
        <v>138</v>
      </c>
      <c r="BE223" s="197">
        <f>IF(N223="základní",J223,0)</f>
        <v>0</v>
      </c>
      <c r="BF223" s="197">
        <f>IF(N223="snížená",J223,0)</f>
        <v>0</v>
      </c>
      <c r="BG223" s="197">
        <f>IF(N223="zákl. přenesená",J223,0)</f>
        <v>0</v>
      </c>
      <c r="BH223" s="197">
        <f>IF(N223="sníž. přenesená",J223,0)</f>
        <v>0</v>
      </c>
      <c r="BI223" s="197">
        <f>IF(N223="nulová",J223,0)</f>
        <v>0</v>
      </c>
      <c r="BJ223" s="16" t="s">
        <v>21</v>
      </c>
      <c r="BK223" s="197">
        <f>ROUND(I223*H223,2)</f>
        <v>0</v>
      </c>
      <c r="BL223" s="16" t="s">
        <v>145</v>
      </c>
      <c r="BM223" s="196" t="s">
        <v>267</v>
      </c>
    </row>
    <row r="224" spans="1:47" s="2" customFormat="1" ht="19.5">
      <c r="A224" s="33"/>
      <c r="B224" s="34"/>
      <c r="C224" s="35"/>
      <c r="D224" s="198" t="s">
        <v>147</v>
      </c>
      <c r="E224" s="35"/>
      <c r="F224" s="199" t="s">
        <v>266</v>
      </c>
      <c r="G224" s="35"/>
      <c r="H224" s="35"/>
      <c r="I224" s="200"/>
      <c r="J224" s="35"/>
      <c r="K224" s="35"/>
      <c r="L224" s="38"/>
      <c r="M224" s="201"/>
      <c r="N224" s="202"/>
      <c r="O224" s="70"/>
      <c r="P224" s="70"/>
      <c r="Q224" s="70"/>
      <c r="R224" s="70"/>
      <c r="S224" s="70"/>
      <c r="T224" s="71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6" t="s">
        <v>147</v>
      </c>
      <c r="AU224" s="16" t="s">
        <v>88</v>
      </c>
    </row>
    <row r="225" spans="2:51" s="13" customFormat="1" ht="11.25">
      <c r="B225" s="203"/>
      <c r="C225" s="204"/>
      <c r="D225" s="198" t="s">
        <v>149</v>
      </c>
      <c r="E225" s="205" t="s">
        <v>1</v>
      </c>
      <c r="F225" s="206" t="s">
        <v>268</v>
      </c>
      <c r="G225" s="204"/>
      <c r="H225" s="207">
        <v>392.58</v>
      </c>
      <c r="I225" s="208"/>
      <c r="J225" s="204"/>
      <c r="K225" s="204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149</v>
      </c>
      <c r="AU225" s="213" t="s">
        <v>88</v>
      </c>
      <c r="AV225" s="13" t="s">
        <v>88</v>
      </c>
      <c r="AW225" s="13" t="s">
        <v>35</v>
      </c>
      <c r="AX225" s="13" t="s">
        <v>21</v>
      </c>
      <c r="AY225" s="213" t="s">
        <v>138</v>
      </c>
    </row>
    <row r="226" spans="2:51" s="13" customFormat="1" ht="11.25">
      <c r="B226" s="203"/>
      <c r="C226" s="204"/>
      <c r="D226" s="198" t="s">
        <v>149</v>
      </c>
      <c r="E226" s="204"/>
      <c r="F226" s="206" t="s">
        <v>269</v>
      </c>
      <c r="G226" s="204"/>
      <c r="H226" s="207">
        <v>451.467</v>
      </c>
      <c r="I226" s="208"/>
      <c r="J226" s="204"/>
      <c r="K226" s="204"/>
      <c r="L226" s="209"/>
      <c r="M226" s="210"/>
      <c r="N226" s="211"/>
      <c r="O226" s="211"/>
      <c r="P226" s="211"/>
      <c r="Q226" s="211"/>
      <c r="R226" s="211"/>
      <c r="S226" s="211"/>
      <c r="T226" s="212"/>
      <c r="AT226" s="213" t="s">
        <v>149</v>
      </c>
      <c r="AU226" s="213" t="s">
        <v>88</v>
      </c>
      <c r="AV226" s="13" t="s">
        <v>88</v>
      </c>
      <c r="AW226" s="13" t="s">
        <v>4</v>
      </c>
      <c r="AX226" s="13" t="s">
        <v>21</v>
      </c>
      <c r="AY226" s="213" t="s">
        <v>138</v>
      </c>
    </row>
    <row r="227" spans="1:65" s="2" customFormat="1" ht="24.2" customHeight="1">
      <c r="A227" s="33"/>
      <c r="B227" s="34"/>
      <c r="C227" s="185" t="s">
        <v>270</v>
      </c>
      <c r="D227" s="185" t="s">
        <v>140</v>
      </c>
      <c r="E227" s="186" t="s">
        <v>271</v>
      </c>
      <c r="F227" s="187" t="s">
        <v>272</v>
      </c>
      <c r="G227" s="188" t="s">
        <v>143</v>
      </c>
      <c r="H227" s="189">
        <v>16.044</v>
      </c>
      <c r="I227" s="190"/>
      <c r="J227" s="191">
        <f>ROUND(I227*H227,2)</f>
        <v>0</v>
      </c>
      <c r="K227" s="187" t="s">
        <v>144</v>
      </c>
      <c r="L227" s="38"/>
      <c r="M227" s="192" t="s">
        <v>1</v>
      </c>
      <c r="N227" s="193" t="s">
        <v>44</v>
      </c>
      <c r="O227" s="70"/>
      <c r="P227" s="194">
        <f>O227*H227</f>
        <v>0</v>
      </c>
      <c r="Q227" s="194">
        <v>2.48756</v>
      </c>
      <c r="R227" s="194">
        <f>Q227*H227</f>
        <v>39.910412640000004</v>
      </c>
      <c r="S227" s="194">
        <v>0</v>
      </c>
      <c r="T227" s="195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6" t="s">
        <v>145</v>
      </c>
      <c r="AT227" s="196" t="s">
        <v>140</v>
      </c>
      <c r="AU227" s="196" t="s">
        <v>88</v>
      </c>
      <c r="AY227" s="16" t="s">
        <v>138</v>
      </c>
      <c r="BE227" s="197">
        <f>IF(N227="základní",J227,0)</f>
        <v>0</v>
      </c>
      <c r="BF227" s="197">
        <f>IF(N227="snížená",J227,0)</f>
        <v>0</v>
      </c>
      <c r="BG227" s="197">
        <f>IF(N227="zákl. přenesená",J227,0)</f>
        <v>0</v>
      </c>
      <c r="BH227" s="197">
        <f>IF(N227="sníž. přenesená",J227,0)</f>
        <v>0</v>
      </c>
      <c r="BI227" s="197">
        <f>IF(N227="nulová",J227,0)</f>
        <v>0</v>
      </c>
      <c r="BJ227" s="16" t="s">
        <v>21</v>
      </c>
      <c r="BK227" s="197">
        <f>ROUND(I227*H227,2)</f>
        <v>0</v>
      </c>
      <c r="BL227" s="16" t="s">
        <v>145</v>
      </c>
      <c r="BM227" s="196" t="s">
        <v>273</v>
      </c>
    </row>
    <row r="228" spans="1:47" s="2" customFormat="1" ht="19.5">
      <c r="A228" s="33"/>
      <c r="B228" s="34"/>
      <c r="C228" s="35"/>
      <c r="D228" s="198" t="s">
        <v>147</v>
      </c>
      <c r="E228" s="35"/>
      <c r="F228" s="199" t="s">
        <v>274</v>
      </c>
      <c r="G228" s="35"/>
      <c r="H228" s="35"/>
      <c r="I228" s="200"/>
      <c r="J228" s="35"/>
      <c r="K228" s="35"/>
      <c r="L228" s="38"/>
      <c r="M228" s="201"/>
      <c r="N228" s="202"/>
      <c r="O228" s="70"/>
      <c r="P228" s="70"/>
      <c r="Q228" s="70"/>
      <c r="R228" s="70"/>
      <c r="S228" s="70"/>
      <c r="T228" s="71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147</v>
      </c>
      <c r="AU228" s="16" t="s">
        <v>88</v>
      </c>
    </row>
    <row r="229" spans="2:51" s="13" customFormat="1" ht="11.25">
      <c r="B229" s="203"/>
      <c r="C229" s="204"/>
      <c r="D229" s="198" t="s">
        <v>149</v>
      </c>
      <c r="E229" s="205" t="s">
        <v>1</v>
      </c>
      <c r="F229" s="206" t="s">
        <v>275</v>
      </c>
      <c r="G229" s="204"/>
      <c r="H229" s="207">
        <v>10.6</v>
      </c>
      <c r="I229" s="208"/>
      <c r="J229" s="204"/>
      <c r="K229" s="204"/>
      <c r="L229" s="209"/>
      <c r="M229" s="210"/>
      <c r="N229" s="211"/>
      <c r="O229" s="211"/>
      <c r="P229" s="211"/>
      <c r="Q229" s="211"/>
      <c r="R229" s="211"/>
      <c r="S229" s="211"/>
      <c r="T229" s="212"/>
      <c r="AT229" s="213" t="s">
        <v>149</v>
      </c>
      <c r="AU229" s="213" t="s">
        <v>88</v>
      </c>
      <c r="AV229" s="13" t="s">
        <v>88</v>
      </c>
      <c r="AW229" s="13" t="s">
        <v>35</v>
      </c>
      <c r="AX229" s="13" t="s">
        <v>79</v>
      </c>
      <c r="AY229" s="213" t="s">
        <v>138</v>
      </c>
    </row>
    <row r="230" spans="2:51" s="13" customFormat="1" ht="11.25">
      <c r="B230" s="203"/>
      <c r="C230" s="204"/>
      <c r="D230" s="198" t="s">
        <v>149</v>
      </c>
      <c r="E230" s="205" t="s">
        <v>1</v>
      </c>
      <c r="F230" s="206" t="s">
        <v>276</v>
      </c>
      <c r="G230" s="204"/>
      <c r="H230" s="207">
        <v>2.9</v>
      </c>
      <c r="I230" s="208"/>
      <c r="J230" s="204"/>
      <c r="K230" s="204"/>
      <c r="L230" s="209"/>
      <c r="M230" s="210"/>
      <c r="N230" s="211"/>
      <c r="O230" s="211"/>
      <c r="P230" s="211"/>
      <c r="Q230" s="211"/>
      <c r="R230" s="211"/>
      <c r="S230" s="211"/>
      <c r="T230" s="212"/>
      <c r="AT230" s="213" t="s">
        <v>149</v>
      </c>
      <c r="AU230" s="213" t="s">
        <v>88</v>
      </c>
      <c r="AV230" s="13" t="s">
        <v>88</v>
      </c>
      <c r="AW230" s="13" t="s">
        <v>35</v>
      </c>
      <c r="AX230" s="13" t="s">
        <v>79</v>
      </c>
      <c r="AY230" s="213" t="s">
        <v>138</v>
      </c>
    </row>
    <row r="231" spans="2:51" s="13" customFormat="1" ht="11.25">
      <c r="B231" s="203"/>
      <c r="C231" s="204"/>
      <c r="D231" s="198" t="s">
        <v>149</v>
      </c>
      <c r="E231" s="205" t="s">
        <v>1</v>
      </c>
      <c r="F231" s="206" t="s">
        <v>277</v>
      </c>
      <c r="G231" s="204"/>
      <c r="H231" s="207">
        <v>2.544</v>
      </c>
      <c r="I231" s="208"/>
      <c r="J231" s="204"/>
      <c r="K231" s="204"/>
      <c r="L231" s="209"/>
      <c r="M231" s="210"/>
      <c r="N231" s="211"/>
      <c r="O231" s="211"/>
      <c r="P231" s="211"/>
      <c r="Q231" s="211"/>
      <c r="R231" s="211"/>
      <c r="S231" s="211"/>
      <c r="T231" s="212"/>
      <c r="AT231" s="213" t="s">
        <v>149</v>
      </c>
      <c r="AU231" s="213" t="s">
        <v>88</v>
      </c>
      <c r="AV231" s="13" t="s">
        <v>88</v>
      </c>
      <c r="AW231" s="13" t="s">
        <v>35</v>
      </c>
      <c r="AX231" s="13" t="s">
        <v>79</v>
      </c>
      <c r="AY231" s="213" t="s">
        <v>138</v>
      </c>
    </row>
    <row r="232" spans="2:51" s="14" customFormat="1" ht="11.25">
      <c r="B232" s="214"/>
      <c r="C232" s="215"/>
      <c r="D232" s="198" t="s">
        <v>149</v>
      </c>
      <c r="E232" s="216" t="s">
        <v>1</v>
      </c>
      <c r="F232" s="217" t="s">
        <v>171</v>
      </c>
      <c r="G232" s="215"/>
      <c r="H232" s="218">
        <v>16.044</v>
      </c>
      <c r="I232" s="219"/>
      <c r="J232" s="215"/>
      <c r="K232" s="215"/>
      <c r="L232" s="220"/>
      <c r="M232" s="221"/>
      <c r="N232" s="222"/>
      <c r="O232" s="222"/>
      <c r="P232" s="222"/>
      <c r="Q232" s="222"/>
      <c r="R232" s="222"/>
      <c r="S232" s="222"/>
      <c r="T232" s="223"/>
      <c r="AT232" s="224" t="s">
        <v>149</v>
      </c>
      <c r="AU232" s="224" t="s">
        <v>88</v>
      </c>
      <c r="AV232" s="14" t="s">
        <v>145</v>
      </c>
      <c r="AW232" s="14" t="s">
        <v>35</v>
      </c>
      <c r="AX232" s="14" t="s">
        <v>21</v>
      </c>
      <c r="AY232" s="224" t="s">
        <v>138</v>
      </c>
    </row>
    <row r="233" spans="2:63" s="12" customFormat="1" ht="22.9" customHeight="1">
      <c r="B233" s="169"/>
      <c r="C233" s="170"/>
      <c r="D233" s="171" t="s">
        <v>78</v>
      </c>
      <c r="E233" s="183" t="s">
        <v>190</v>
      </c>
      <c r="F233" s="183" t="s">
        <v>278</v>
      </c>
      <c r="G233" s="170"/>
      <c r="H233" s="170"/>
      <c r="I233" s="173"/>
      <c r="J233" s="184">
        <f>BK233</f>
        <v>0</v>
      </c>
      <c r="K233" s="170"/>
      <c r="L233" s="175"/>
      <c r="M233" s="176"/>
      <c r="N233" s="177"/>
      <c r="O233" s="177"/>
      <c r="P233" s="178">
        <f>SUM(P234:P244)</f>
        <v>0</v>
      </c>
      <c r="Q233" s="177"/>
      <c r="R233" s="178">
        <f>SUM(R234:R244)</f>
        <v>92.19573517999999</v>
      </c>
      <c r="S233" s="177"/>
      <c r="T233" s="179">
        <f>SUM(T234:T244)</f>
        <v>0</v>
      </c>
      <c r="AR233" s="180" t="s">
        <v>21</v>
      </c>
      <c r="AT233" s="181" t="s">
        <v>78</v>
      </c>
      <c r="AU233" s="181" t="s">
        <v>21</v>
      </c>
      <c r="AY233" s="180" t="s">
        <v>138</v>
      </c>
      <c r="BK233" s="182">
        <f>SUM(BK234:BK244)</f>
        <v>0</v>
      </c>
    </row>
    <row r="234" spans="1:65" s="2" customFormat="1" ht="33" customHeight="1">
      <c r="A234" s="33"/>
      <c r="B234" s="34"/>
      <c r="C234" s="185" t="s">
        <v>279</v>
      </c>
      <c r="D234" s="185" t="s">
        <v>140</v>
      </c>
      <c r="E234" s="186" t="s">
        <v>280</v>
      </c>
      <c r="F234" s="187" t="s">
        <v>281</v>
      </c>
      <c r="G234" s="188" t="s">
        <v>143</v>
      </c>
      <c r="H234" s="189">
        <v>5.73</v>
      </c>
      <c r="I234" s="190"/>
      <c r="J234" s="191">
        <f>ROUND(I234*H234,2)</f>
        <v>0</v>
      </c>
      <c r="K234" s="187" t="s">
        <v>144</v>
      </c>
      <c r="L234" s="38"/>
      <c r="M234" s="192" t="s">
        <v>1</v>
      </c>
      <c r="N234" s="193" t="s">
        <v>44</v>
      </c>
      <c r="O234" s="70"/>
      <c r="P234" s="194">
        <f>O234*H234</f>
        <v>0</v>
      </c>
      <c r="Q234" s="194">
        <v>2.68436</v>
      </c>
      <c r="R234" s="194">
        <f>Q234*H234</f>
        <v>15.3813828</v>
      </c>
      <c r="S234" s="194">
        <v>0</v>
      </c>
      <c r="T234" s="195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96" t="s">
        <v>145</v>
      </c>
      <c r="AT234" s="196" t="s">
        <v>140</v>
      </c>
      <c r="AU234" s="196" t="s">
        <v>88</v>
      </c>
      <c r="AY234" s="16" t="s">
        <v>138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6" t="s">
        <v>21</v>
      </c>
      <c r="BK234" s="197">
        <f>ROUND(I234*H234,2)</f>
        <v>0</v>
      </c>
      <c r="BL234" s="16" t="s">
        <v>145</v>
      </c>
      <c r="BM234" s="196" t="s">
        <v>282</v>
      </c>
    </row>
    <row r="235" spans="1:47" s="2" customFormat="1" ht="29.25">
      <c r="A235" s="33"/>
      <c r="B235" s="34"/>
      <c r="C235" s="35"/>
      <c r="D235" s="198" t="s">
        <v>147</v>
      </c>
      <c r="E235" s="35"/>
      <c r="F235" s="199" t="s">
        <v>283</v>
      </c>
      <c r="G235" s="35"/>
      <c r="H235" s="35"/>
      <c r="I235" s="200"/>
      <c r="J235" s="35"/>
      <c r="K235" s="35"/>
      <c r="L235" s="38"/>
      <c r="M235" s="201"/>
      <c r="N235" s="202"/>
      <c r="O235" s="70"/>
      <c r="P235" s="70"/>
      <c r="Q235" s="70"/>
      <c r="R235" s="70"/>
      <c r="S235" s="70"/>
      <c r="T235" s="71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6" t="s">
        <v>147</v>
      </c>
      <c r="AU235" s="16" t="s">
        <v>88</v>
      </c>
    </row>
    <row r="236" spans="2:51" s="13" customFormat="1" ht="11.25">
      <c r="B236" s="203"/>
      <c r="C236" s="204"/>
      <c r="D236" s="198" t="s">
        <v>149</v>
      </c>
      <c r="E236" s="205" t="s">
        <v>1</v>
      </c>
      <c r="F236" s="206" t="s">
        <v>284</v>
      </c>
      <c r="G236" s="204"/>
      <c r="H236" s="207">
        <v>0.725</v>
      </c>
      <c r="I236" s="208"/>
      <c r="J236" s="204"/>
      <c r="K236" s="204"/>
      <c r="L236" s="209"/>
      <c r="M236" s="210"/>
      <c r="N236" s="211"/>
      <c r="O236" s="211"/>
      <c r="P236" s="211"/>
      <c r="Q236" s="211"/>
      <c r="R236" s="211"/>
      <c r="S236" s="211"/>
      <c r="T236" s="212"/>
      <c r="AT236" s="213" t="s">
        <v>149</v>
      </c>
      <c r="AU236" s="213" t="s">
        <v>88</v>
      </c>
      <c r="AV236" s="13" t="s">
        <v>88</v>
      </c>
      <c r="AW236" s="13" t="s">
        <v>35</v>
      </c>
      <c r="AX236" s="13" t="s">
        <v>79</v>
      </c>
      <c r="AY236" s="213" t="s">
        <v>138</v>
      </c>
    </row>
    <row r="237" spans="2:51" s="13" customFormat="1" ht="11.25">
      <c r="B237" s="203"/>
      <c r="C237" s="204"/>
      <c r="D237" s="198" t="s">
        <v>149</v>
      </c>
      <c r="E237" s="205" t="s">
        <v>1</v>
      </c>
      <c r="F237" s="206" t="s">
        <v>285</v>
      </c>
      <c r="G237" s="204"/>
      <c r="H237" s="207">
        <v>5.005</v>
      </c>
      <c r="I237" s="208"/>
      <c r="J237" s="204"/>
      <c r="K237" s="204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149</v>
      </c>
      <c r="AU237" s="213" t="s">
        <v>88</v>
      </c>
      <c r="AV237" s="13" t="s">
        <v>88</v>
      </c>
      <c r="AW237" s="13" t="s">
        <v>35</v>
      </c>
      <c r="AX237" s="13" t="s">
        <v>79</v>
      </c>
      <c r="AY237" s="213" t="s">
        <v>138</v>
      </c>
    </row>
    <row r="238" spans="2:51" s="14" customFormat="1" ht="11.25">
      <c r="B238" s="214"/>
      <c r="C238" s="215"/>
      <c r="D238" s="198" t="s">
        <v>149</v>
      </c>
      <c r="E238" s="216" t="s">
        <v>1</v>
      </c>
      <c r="F238" s="217" t="s">
        <v>171</v>
      </c>
      <c r="G238" s="215"/>
      <c r="H238" s="218">
        <v>5.7299999999999995</v>
      </c>
      <c r="I238" s="219"/>
      <c r="J238" s="215"/>
      <c r="K238" s="215"/>
      <c r="L238" s="220"/>
      <c r="M238" s="221"/>
      <c r="N238" s="222"/>
      <c r="O238" s="222"/>
      <c r="P238" s="222"/>
      <c r="Q238" s="222"/>
      <c r="R238" s="222"/>
      <c r="S238" s="222"/>
      <c r="T238" s="223"/>
      <c r="AT238" s="224" t="s">
        <v>149</v>
      </c>
      <c r="AU238" s="224" t="s">
        <v>88</v>
      </c>
      <c r="AV238" s="14" t="s">
        <v>145</v>
      </c>
      <c r="AW238" s="14" t="s">
        <v>35</v>
      </c>
      <c r="AX238" s="14" t="s">
        <v>21</v>
      </c>
      <c r="AY238" s="224" t="s">
        <v>138</v>
      </c>
    </row>
    <row r="239" spans="1:65" s="2" customFormat="1" ht="24.2" customHeight="1">
      <c r="A239" s="33"/>
      <c r="B239" s="34"/>
      <c r="C239" s="185" t="s">
        <v>286</v>
      </c>
      <c r="D239" s="185" t="s">
        <v>140</v>
      </c>
      <c r="E239" s="186" t="s">
        <v>287</v>
      </c>
      <c r="F239" s="187" t="s">
        <v>288</v>
      </c>
      <c r="G239" s="188" t="s">
        <v>143</v>
      </c>
      <c r="H239" s="189">
        <v>16.007</v>
      </c>
      <c r="I239" s="190"/>
      <c r="J239" s="191">
        <f>ROUND(I239*H239,2)</f>
        <v>0</v>
      </c>
      <c r="K239" s="187" t="s">
        <v>144</v>
      </c>
      <c r="L239" s="38"/>
      <c r="M239" s="192" t="s">
        <v>1</v>
      </c>
      <c r="N239" s="193" t="s">
        <v>44</v>
      </c>
      <c r="O239" s="70"/>
      <c r="P239" s="194">
        <f>O239*H239</f>
        <v>0</v>
      </c>
      <c r="Q239" s="194">
        <v>2.25634</v>
      </c>
      <c r="R239" s="194">
        <f>Q239*H239</f>
        <v>36.11723438</v>
      </c>
      <c r="S239" s="194">
        <v>0</v>
      </c>
      <c r="T239" s="195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6" t="s">
        <v>145</v>
      </c>
      <c r="AT239" s="196" t="s">
        <v>140</v>
      </c>
      <c r="AU239" s="196" t="s">
        <v>88</v>
      </c>
      <c r="AY239" s="16" t="s">
        <v>138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16" t="s">
        <v>21</v>
      </c>
      <c r="BK239" s="197">
        <f>ROUND(I239*H239,2)</f>
        <v>0</v>
      </c>
      <c r="BL239" s="16" t="s">
        <v>145</v>
      </c>
      <c r="BM239" s="196" t="s">
        <v>289</v>
      </c>
    </row>
    <row r="240" spans="1:47" s="2" customFormat="1" ht="19.5">
      <c r="A240" s="33"/>
      <c r="B240" s="34"/>
      <c r="C240" s="35"/>
      <c r="D240" s="198" t="s">
        <v>147</v>
      </c>
      <c r="E240" s="35"/>
      <c r="F240" s="199" t="s">
        <v>290</v>
      </c>
      <c r="G240" s="35"/>
      <c r="H240" s="35"/>
      <c r="I240" s="200"/>
      <c r="J240" s="35"/>
      <c r="K240" s="35"/>
      <c r="L240" s="38"/>
      <c r="M240" s="201"/>
      <c r="N240" s="202"/>
      <c r="O240" s="70"/>
      <c r="P240" s="70"/>
      <c r="Q240" s="70"/>
      <c r="R240" s="70"/>
      <c r="S240" s="70"/>
      <c r="T240" s="71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6" t="s">
        <v>147</v>
      </c>
      <c r="AU240" s="16" t="s">
        <v>88</v>
      </c>
    </row>
    <row r="241" spans="2:51" s="13" customFormat="1" ht="11.25">
      <c r="B241" s="203"/>
      <c r="C241" s="204"/>
      <c r="D241" s="198" t="s">
        <v>149</v>
      </c>
      <c r="E241" s="205" t="s">
        <v>1</v>
      </c>
      <c r="F241" s="206" t="s">
        <v>291</v>
      </c>
      <c r="G241" s="204"/>
      <c r="H241" s="207">
        <v>16.007</v>
      </c>
      <c r="I241" s="208"/>
      <c r="J241" s="204"/>
      <c r="K241" s="204"/>
      <c r="L241" s="209"/>
      <c r="M241" s="210"/>
      <c r="N241" s="211"/>
      <c r="O241" s="211"/>
      <c r="P241" s="211"/>
      <c r="Q241" s="211"/>
      <c r="R241" s="211"/>
      <c r="S241" s="211"/>
      <c r="T241" s="212"/>
      <c r="AT241" s="213" t="s">
        <v>149</v>
      </c>
      <c r="AU241" s="213" t="s">
        <v>88</v>
      </c>
      <c r="AV241" s="13" t="s">
        <v>88</v>
      </c>
      <c r="AW241" s="13" t="s">
        <v>35</v>
      </c>
      <c r="AX241" s="13" t="s">
        <v>21</v>
      </c>
      <c r="AY241" s="213" t="s">
        <v>138</v>
      </c>
    </row>
    <row r="242" spans="1:65" s="2" customFormat="1" ht="16.5" customHeight="1">
      <c r="A242" s="33"/>
      <c r="B242" s="34"/>
      <c r="C242" s="185" t="s">
        <v>292</v>
      </c>
      <c r="D242" s="185" t="s">
        <v>140</v>
      </c>
      <c r="E242" s="186" t="s">
        <v>293</v>
      </c>
      <c r="F242" s="187" t="s">
        <v>294</v>
      </c>
      <c r="G242" s="188" t="s">
        <v>174</v>
      </c>
      <c r="H242" s="189">
        <v>293.63</v>
      </c>
      <c r="I242" s="190"/>
      <c r="J242" s="191">
        <f>ROUND(I242*H242,2)</f>
        <v>0</v>
      </c>
      <c r="K242" s="187" t="s">
        <v>144</v>
      </c>
      <c r="L242" s="38"/>
      <c r="M242" s="192" t="s">
        <v>1</v>
      </c>
      <c r="N242" s="193" t="s">
        <v>44</v>
      </c>
      <c r="O242" s="70"/>
      <c r="P242" s="194">
        <f>O242*H242</f>
        <v>0</v>
      </c>
      <c r="Q242" s="194">
        <v>0.1386</v>
      </c>
      <c r="R242" s="194">
        <f>Q242*H242</f>
        <v>40.697117999999996</v>
      </c>
      <c r="S242" s="194">
        <v>0</v>
      </c>
      <c r="T242" s="195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96" t="s">
        <v>145</v>
      </c>
      <c r="AT242" s="196" t="s">
        <v>140</v>
      </c>
      <c r="AU242" s="196" t="s">
        <v>88</v>
      </c>
      <c r="AY242" s="16" t="s">
        <v>138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16" t="s">
        <v>21</v>
      </c>
      <c r="BK242" s="197">
        <f>ROUND(I242*H242,2)</f>
        <v>0</v>
      </c>
      <c r="BL242" s="16" t="s">
        <v>145</v>
      </c>
      <c r="BM242" s="196" t="s">
        <v>295</v>
      </c>
    </row>
    <row r="243" spans="1:47" s="2" customFormat="1" ht="19.5">
      <c r="A243" s="33"/>
      <c r="B243" s="34"/>
      <c r="C243" s="35"/>
      <c r="D243" s="198" t="s">
        <v>147</v>
      </c>
      <c r="E243" s="35"/>
      <c r="F243" s="199" t="s">
        <v>296</v>
      </c>
      <c r="G243" s="35"/>
      <c r="H243" s="35"/>
      <c r="I243" s="200"/>
      <c r="J243" s="35"/>
      <c r="K243" s="35"/>
      <c r="L243" s="38"/>
      <c r="M243" s="201"/>
      <c r="N243" s="202"/>
      <c r="O243" s="70"/>
      <c r="P243" s="70"/>
      <c r="Q243" s="70"/>
      <c r="R243" s="70"/>
      <c r="S243" s="70"/>
      <c r="T243" s="71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6" t="s">
        <v>147</v>
      </c>
      <c r="AU243" s="16" t="s">
        <v>88</v>
      </c>
    </row>
    <row r="244" spans="2:51" s="13" customFormat="1" ht="11.25">
      <c r="B244" s="203"/>
      <c r="C244" s="204"/>
      <c r="D244" s="198" t="s">
        <v>149</v>
      </c>
      <c r="E244" s="205" t="s">
        <v>1</v>
      </c>
      <c r="F244" s="206" t="s">
        <v>297</v>
      </c>
      <c r="G244" s="204"/>
      <c r="H244" s="207">
        <v>293.63</v>
      </c>
      <c r="I244" s="208"/>
      <c r="J244" s="204"/>
      <c r="K244" s="204"/>
      <c r="L244" s="209"/>
      <c r="M244" s="210"/>
      <c r="N244" s="211"/>
      <c r="O244" s="211"/>
      <c r="P244" s="211"/>
      <c r="Q244" s="211"/>
      <c r="R244" s="211"/>
      <c r="S244" s="211"/>
      <c r="T244" s="212"/>
      <c r="AT244" s="213" t="s">
        <v>149</v>
      </c>
      <c r="AU244" s="213" t="s">
        <v>88</v>
      </c>
      <c r="AV244" s="13" t="s">
        <v>88</v>
      </c>
      <c r="AW244" s="13" t="s">
        <v>35</v>
      </c>
      <c r="AX244" s="13" t="s">
        <v>21</v>
      </c>
      <c r="AY244" s="213" t="s">
        <v>138</v>
      </c>
    </row>
    <row r="245" spans="2:63" s="12" customFormat="1" ht="22.9" customHeight="1">
      <c r="B245" s="169"/>
      <c r="C245" s="170"/>
      <c r="D245" s="171" t="s">
        <v>78</v>
      </c>
      <c r="E245" s="183" t="s">
        <v>145</v>
      </c>
      <c r="F245" s="183" t="s">
        <v>298</v>
      </c>
      <c r="G245" s="170"/>
      <c r="H245" s="170"/>
      <c r="I245" s="173"/>
      <c r="J245" s="184">
        <f>BK245</f>
        <v>0</v>
      </c>
      <c r="K245" s="170"/>
      <c r="L245" s="175"/>
      <c r="M245" s="176"/>
      <c r="N245" s="177"/>
      <c r="O245" s="177"/>
      <c r="P245" s="178">
        <f>SUM(P246:P251)</f>
        <v>0</v>
      </c>
      <c r="Q245" s="177"/>
      <c r="R245" s="178">
        <f>SUM(R246:R251)</f>
        <v>0.661815</v>
      </c>
      <c r="S245" s="177"/>
      <c r="T245" s="179">
        <f>SUM(T246:T251)</f>
        <v>0</v>
      </c>
      <c r="AR245" s="180" t="s">
        <v>21</v>
      </c>
      <c r="AT245" s="181" t="s">
        <v>78</v>
      </c>
      <c r="AU245" s="181" t="s">
        <v>21</v>
      </c>
      <c r="AY245" s="180" t="s">
        <v>138</v>
      </c>
      <c r="BK245" s="182">
        <f>SUM(BK246:BK251)</f>
        <v>0</v>
      </c>
    </row>
    <row r="246" spans="1:65" s="2" customFormat="1" ht="24.2" customHeight="1">
      <c r="A246" s="33"/>
      <c r="B246" s="34"/>
      <c r="C246" s="185" t="s">
        <v>7</v>
      </c>
      <c r="D246" s="185" t="s">
        <v>140</v>
      </c>
      <c r="E246" s="186" t="s">
        <v>299</v>
      </c>
      <c r="F246" s="187" t="s">
        <v>300</v>
      </c>
      <c r="G246" s="188" t="s">
        <v>255</v>
      </c>
      <c r="H246" s="189">
        <v>19.1</v>
      </c>
      <c r="I246" s="190"/>
      <c r="J246" s="191">
        <f>ROUND(I246*H246,2)</f>
        <v>0</v>
      </c>
      <c r="K246" s="187" t="s">
        <v>144</v>
      </c>
      <c r="L246" s="38"/>
      <c r="M246" s="192" t="s">
        <v>1</v>
      </c>
      <c r="N246" s="193" t="s">
        <v>44</v>
      </c>
      <c r="O246" s="70"/>
      <c r="P246" s="194">
        <f>O246*H246</f>
        <v>0</v>
      </c>
      <c r="Q246" s="194">
        <v>0.03465</v>
      </c>
      <c r="R246" s="194">
        <f>Q246*H246</f>
        <v>0.661815</v>
      </c>
      <c r="S246" s="194">
        <v>0</v>
      </c>
      <c r="T246" s="195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96" t="s">
        <v>145</v>
      </c>
      <c r="AT246" s="196" t="s">
        <v>140</v>
      </c>
      <c r="AU246" s="196" t="s">
        <v>88</v>
      </c>
      <c r="AY246" s="16" t="s">
        <v>138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16" t="s">
        <v>21</v>
      </c>
      <c r="BK246" s="197">
        <f>ROUND(I246*H246,2)</f>
        <v>0</v>
      </c>
      <c r="BL246" s="16" t="s">
        <v>145</v>
      </c>
      <c r="BM246" s="196" t="s">
        <v>301</v>
      </c>
    </row>
    <row r="247" spans="1:47" s="2" customFormat="1" ht="39">
      <c r="A247" s="33"/>
      <c r="B247" s="34"/>
      <c r="C247" s="35"/>
      <c r="D247" s="198" t="s">
        <v>147</v>
      </c>
      <c r="E247" s="35"/>
      <c r="F247" s="199" t="s">
        <v>302</v>
      </c>
      <c r="G247" s="35"/>
      <c r="H247" s="35"/>
      <c r="I247" s="200"/>
      <c r="J247" s="35"/>
      <c r="K247" s="35"/>
      <c r="L247" s="38"/>
      <c r="M247" s="201"/>
      <c r="N247" s="202"/>
      <c r="O247" s="70"/>
      <c r="P247" s="70"/>
      <c r="Q247" s="70"/>
      <c r="R247" s="70"/>
      <c r="S247" s="70"/>
      <c r="T247" s="71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6" t="s">
        <v>147</v>
      </c>
      <c r="AU247" s="16" t="s">
        <v>88</v>
      </c>
    </row>
    <row r="248" spans="2:51" s="13" customFormat="1" ht="11.25">
      <c r="B248" s="203"/>
      <c r="C248" s="204"/>
      <c r="D248" s="198" t="s">
        <v>149</v>
      </c>
      <c r="E248" s="205" t="s">
        <v>1</v>
      </c>
      <c r="F248" s="206" t="s">
        <v>303</v>
      </c>
      <c r="G248" s="204"/>
      <c r="H248" s="207">
        <v>19.1</v>
      </c>
      <c r="I248" s="208"/>
      <c r="J248" s="204"/>
      <c r="K248" s="204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149</v>
      </c>
      <c r="AU248" s="213" t="s">
        <v>88</v>
      </c>
      <c r="AV248" s="13" t="s">
        <v>88</v>
      </c>
      <c r="AW248" s="13" t="s">
        <v>35</v>
      </c>
      <c r="AX248" s="13" t="s">
        <v>21</v>
      </c>
      <c r="AY248" s="213" t="s">
        <v>138</v>
      </c>
    </row>
    <row r="249" spans="1:65" s="2" customFormat="1" ht="24.2" customHeight="1">
      <c r="A249" s="33"/>
      <c r="B249" s="34"/>
      <c r="C249" s="185" t="s">
        <v>304</v>
      </c>
      <c r="D249" s="185" t="s">
        <v>140</v>
      </c>
      <c r="E249" s="186" t="s">
        <v>305</v>
      </c>
      <c r="F249" s="187" t="s">
        <v>306</v>
      </c>
      <c r="G249" s="188" t="s">
        <v>143</v>
      </c>
      <c r="H249" s="189">
        <v>34.896</v>
      </c>
      <c r="I249" s="190"/>
      <c r="J249" s="191">
        <f>ROUND(I249*H249,2)</f>
        <v>0</v>
      </c>
      <c r="K249" s="187" t="s">
        <v>144</v>
      </c>
      <c r="L249" s="38"/>
      <c r="M249" s="192" t="s">
        <v>1</v>
      </c>
      <c r="N249" s="193" t="s">
        <v>44</v>
      </c>
      <c r="O249" s="70"/>
      <c r="P249" s="194">
        <f>O249*H249</f>
        <v>0</v>
      </c>
      <c r="Q249" s="194">
        <v>0</v>
      </c>
      <c r="R249" s="194">
        <f>Q249*H249</f>
        <v>0</v>
      </c>
      <c r="S249" s="194">
        <v>0</v>
      </c>
      <c r="T249" s="195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6" t="s">
        <v>145</v>
      </c>
      <c r="AT249" s="196" t="s">
        <v>140</v>
      </c>
      <c r="AU249" s="196" t="s">
        <v>88</v>
      </c>
      <c r="AY249" s="16" t="s">
        <v>138</v>
      </c>
      <c r="BE249" s="197">
        <f>IF(N249="základní",J249,0)</f>
        <v>0</v>
      </c>
      <c r="BF249" s="197">
        <f>IF(N249="snížená",J249,0)</f>
        <v>0</v>
      </c>
      <c r="BG249" s="197">
        <f>IF(N249="zákl. přenesená",J249,0)</f>
        <v>0</v>
      </c>
      <c r="BH249" s="197">
        <f>IF(N249="sníž. přenesená",J249,0)</f>
        <v>0</v>
      </c>
      <c r="BI249" s="197">
        <f>IF(N249="nulová",J249,0)</f>
        <v>0</v>
      </c>
      <c r="BJ249" s="16" t="s">
        <v>21</v>
      </c>
      <c r="BK249" s="197">
        <f>ROUND(I249*H249,2)</f>
        <v>0</v>
      </c>
      <c r="BL249" s="16" t="s">
        <v>145</v>
      </c>
      <c r="BM249" s="196" t="s">
        <v>307</v>
      </c>
    </row>
    <row r="250" spans="1:47" s="2" customFormat="1" ht="29.25">
      <c r="A250" s="33"/>
      <c r="B250" s="34"/>
      <c r="C250" s="35"/>
      <c r="D250" s="198" t="s">
        <v>147</v>
      </c>
      <c r="E250" s="35"/>
      <c r="F250" s="199" t="s">
        <v>308</v>
      </c>
      <c r="G250" s="35"/>
      <c r="H250" s="35"/>
      <c r="I250" s="200"/>
      <c r="J250" s="35"/>
      <c r="K250" s="35"/>
      <c r="L250" s="38"/>
      <c r="M250" s="201"/>
      <c r="N250" s="202"/>
      <c r="O250" s="70"/>
      <c r="P250" s="70"/>
      <c r="Q250" s="70"/>
      <c r="R250" s="70"/>
      <c r="S250" s="70"/>
      <c r="T250" s="71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6" t="s">
        <v>147</v>
      </c>
      <c r="AU250" s="16" t="s">
        <v>88</v>
      </c>
    </row>
    <row r="251" spans="2:51" s="13" customFormat="1" ht="33.75">
      <c r="B251" s="203"/>
      <c r="C251" s="204"/>
      <c r="D251" s="198" t="s">
        <v>149</v>
      </c>
      <c r="E251" s="205" t="s">
        <v>1</v>
      </c>
      <c r="F251" s="206" t="s">
        <v>309</v>
      </c>
      <c r="G251" s="204"/>
      <c r="H251" s="207">
        <v>34.896</v>
      </c>
      <c r="I251" s="208"/>
      <c r="J251" s="204"/>
      <c r="K251" s="204"/>
      <c r="L251" s="209"/>
      <c r="M251" s="210"/>
      <c r="N251" s="211"/>
      <c r="O251" s="211"/>
      <c r="P251" s="211"/>
      <c r="Q251" s="211"/>
      <c r="R251" s="211"/>
      <c r="S251" s="211"/>
      <c r="T251" s="212"/>
      <c r="AT251" s="213" t="s">
        <v>149</v>
      </c>
      <c r="AU251" s="213" t="s">
        <v>88</v>
      </c>
      <c r="AV251" s="13" t="s">
        <v>88</v>
      </c>
      <c r="AW251" s="13" t="s">
        <v>35</v>
      </c>
      <c r="AX251" s="13" t="s">
        <v>21</v>
      </c>
      <c r="AY251" s="213" t="s">
        <v>138</v>
      </c>
    </row>
    <row r="252" spans="2:63" s="12" customFormat="1" ht="22.9" customHeight="1">
      <c r="B252" s="169"/>
      <c r="C252" s="170"/>
      <c r="D252" s="171" t="s">
        <v>78</v>
      </c>
      <c r="E252" s="183" t="s">
        <v>205</v>
      </c>
      <c r="F252" s="183" t="s">
        <v>310</v>
      </c>
      <c r="G252" s="170"/>
      <c r="H252" s="170"/>
      <c r="I252" s="173"/>
      <c r="J252" s="184">
        <f>BK252</f>
        <v>0</v>
      </c>
      <c r="K252" s="170"/>
      <c r="L252" s="175"/>
      <c r="M252" s="176"/>
      <c r="N252" s="177"/>
      <c r="O252" s="177"/>
      <c r="P252" s="178">
        <f>SUM(P253:P298)</f>
        <v>0</v>
      </c>
      <c r="Q252" s="177"/>
      <c r="R252" s="178">
        <f>SUM(R253:R298)</f>
        <v>96.25112144</v>
      </c>
      <c r="S252" s="177"/>
      <c r="T252" s="179">
        <f>SUM(T253:T298)</f>
        <v>0</v>
      </c>
      <c r="AR252" s="180" t="s">
        <v>21</v>
      </c>
      <c r="AT252" s="181" t="s">
        <v>78</v>
      </c>
      <c r="AU252" s="181" t="s">
        <v>21</v>
      </c>
      <c r="AY252" s="180" t="s">
        <v>138</v>
      </c>
      <c r="BK252" s="182">
        <f>SUM(BK253:BK298)</f>
        <v>0</v>
      </c>
    </row>
    <row r="253" spans="1:65" s="2" customFormat="1" ht="24.2" customHeight="1">
      <c r="A253" s="33"/>
      <c r="B253" s="34"/>
      <c r="C253" s="185" t="s">
        <v>311</v>
      </c>
      <c r="D253" s="185" t="s">
        <v>140</v>
      </c>
      <c r="E253" s="186" t="s">
        <v>312</v>
      </c>
      <c r="F253" s="187" t="s">
        <v>313</v>
      </c>
      <c r="G253" s="188" t="s">
        <v>174</v>
      </c>
      <c r="H253" s="189">
        <v>48.51</v>
      </c>
      <c r="I253" s="190"/>
      <c r="J253" s="191">
        <f>ROUND(I253*H253,2)</f>
        <v>0</v>
      </c>
      <c r="K253" s="187" t="s">
        <v>144</v>
      </c>
      <c r="L253" s="38"/>
      <c r="M253" s="192" t="s">
        <v>1</v>
      </c>
      <c r="N253" s="193" t="s">
        <v>44</v>
      </c>
      <c r="O253" s="70"/>
      <c r="P253" s="194">
        <f>O253*H253</f>
        <v>0</v>
      </c>
      <c r="Q253" s="194">
        <v>0.03358</v>
      </c>
      <c r="R253" s="194">
        <f>Q253*H253</f>
        <v>1.6289657999999998</v>
      </c>
      <c r="S253" s="194">
        <v>0</v>
      </c>
      <c r="T253" s="195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6" t="s">
        <v>145</v>
      </c>
      <c r="AT253" s="196" t="s">
        <v>140</v>
      </c>
      <c r="AU253" s="196" t="s">
        <v>88</v>
      </c>
      <c r="AY253" s="16" t="s">
        <v>138</v>
      </c>
      <c r="BE253" s="197">
        <f>IF(N253="základní",J253,0)</f>
        <v>0</v>
      </c>
      <c r="BF253" s="197">
        <f>IF(N253="snížená",J253,0)</f>
        <v>0</v>
      </c>
      <c r="BG253" s="197">
        <f>IF(N253="zákl. přenesená",J253,0)</f>
        <v>0</v>
      </c>
      <c r="BH253" s="197">
        <f>IF(N253="sníž. přenesená",J253,0)</f>
        <v>0</v>
      </c>
      <c r="BI253" s="197">
        <f>IF(N253="nulová",J253,0)</f>
        <v>0</v>
      </c>
      <c r="BJ253" s="16" t="s">
        <v>21</v>
      </c>
      <c r="BK253" s="197">
        <f>ROUND(I253*H253,2)</f>
        <v>0</v>
      </c>
      <c r="BL253" s="16" t="s">
        <v>145</v>
      </c>
      <c r="BM253" s="196" t="s">
        <v>314</v>
      </c>
    </row>
    <row r="254" spans="1:47" s="2" customFormat="1" ht="19.5">
      <c r="A254" s="33"/>
      <c r="B254" s="34"/>
      <c r="C254" s="35"/>
      <c r="D254" s="198" t="s">
        <v>147</v>
      </c>
      <c r="E254" s="35"/>
      <c r="F254" s="199" t="s">
        <v>315</v>
      </c>
      <c r="G254" s="35"/>
      <c r="H254" s="35"/>
      <c r="I254" s="200"/>
      <c r="J254" s="35"/>
      <c r="K254" s="35"/>
      <c r="L254" s="38"/>
      <c r="M254" s="201"/>
      <c r="N254" s="202"/>
      <c r="O254" s="70"/>
      <c r="P254" s="70"/>
      <c r="Q254" s="70"/>
      <c r="R254" s="70"/>
      <c r="S254" s="70"/>
      <c r="T254" s="71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6" t="s">
        <v>147</v>
      </c>
      <c r="AU254" s="16" t="s">
        <v>88</v>
      </c>
    </row>
    <row r="255" spans="2:51" s="13" customFormat="1" ht="11.25">
      <c r="B255" s="203"/>
      <c r="C255" s="204"/>
      <c r="D255" s="198" t="s">
        <v>149</v>
      </c>
      <c r="E255" s="205" t="s">
        <v>1</v>
      </c>
      <c r="F255" s="206" t="s">
        <v>316</v>
      </c>
      <c r="G255" s="204"/>
      <c r="H255" s="207">
        <v>24.75</v>
      </c>
      <c r="I255" s="208"/>
      <c r="J255" s="204"/>
      <c r="K255" s="204"/>
      <c r="L255" s="209"/>
      <c r="M255" s="210"/>
      <c r="N255" s="211"/>
      <c r="O255" s="211"/>
      <c r="P255" s="211"/>
      <c r="Q255" s="211"/>
      <c r="R255" s="211"/>
      <c r="S255" s="211"/>
      <c r="T255" s="212"/>
      <c r="AT255" s="213" t="s">
        <v>149</v>
      </c>
      <c r="AU255" s="213" t="s">
        <v>88</v>
      </c>
      <c r="AV255" s="13" t="s">
        <v>88</v>
      </c>
      <c r="AW255" s="13" t="s">
        <v>35</v>
      </c>
      <c r="AX255" s="13" t="s">
        <v>79</v>
      </c>
      <c r="AY255" s="213" t="s">
        <v>138</v>
      </c>
    </row>
    <row r="256" spans="2:51" s="13" customFormat="1" ht="11.25">
      <c r="B256" s="203"/>
      <c r="C256" s="204"/>
      <c r="D256" s="198" t="s">
        <v>149</v>
      </c>
      <c r="E256" s="205" t="s">
        <v>1</v>
      </c>
      <c r="F256" s="206" t="s">
        <v>317</v>
      </c>
      <c r="G256" s="204"/>
      <c r="H256" s="207">
        <v>1.05</v>
      </c>
      <c r="I256" s="208"/>
      <c r="J256" s="204"/>
      <c r="K256" s="204"/>
      <c r="L256" s="209"/>
      <c r="M256" s="210"/>
      <c r="N256" s="211"/>
      <c r="O256" s="211"/>
      <c r="P256" s="211"/>
      <c r="Q256" s="211"/>
      <c r="R256" s="211"/>
      <c r="S256" s="211"/>
      <c r="T256" s="212"/>
      <c r="AT256" s="213" t="s">
        <v>149</v>
      </c>
      <c r="AU256" s="213" t="s">
        <v>88</v>
      </c>
      <c r="AV256" s="13" t="s">
        <v>88</v>
      </c>
      <c r="AW256" s="13" t="s">
        <v>35</v>
      </c>
      <c r="AX256" s="13" t="s">
        <v>79</v>
      </c>
      <c r="AY256" s="213" t="s">
        <v>138</v>
      </c>
    </row>
    <row r="257" spans="2:51" s="13" customFormat="1" ht="11.25">
      <c r="B257" s="203"/>
      <c r="C257" s="204"/>
      <c r="D257" s="198" t="s">
        <v>149</v>
      </c>
      <c r="E257" s="205" t="s">
        <v>1</v>
      </c>
      <c r="F257" s="206" t="s">
        <v>318</v>
      </c>
      <c r="G257" s="204"/>
      <c r="H257" s="207">
        <v>0.81</v>
      </c>
      <c r="I257" s="208"/>
      <c r="J257" s="204"/>
      <c r="K257" s="204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149</v>
      </c>
      <c r="AU257" s="213" t="s">
        <v>88</v>
      </c>
      <c r="AV257" s="13" t="s">
        <v>88</v>
      </c>
      <c r="AW257" s="13" t="s">
        <v>35</v>
      </c>
      <c r="AX257" s="13" t="s">
        <v>79</v>
      </c>
      <c r="AY257" s="213" t="s">
        <v>138</v>
      </c>
    </row>
    <row r="258" spans="2:51" s="13" customFormat="1" ht="11.25">
      <c r="B258" s="203"/>
      <c r="C258" s="204"/>
      <c r="D258" s="198" t="s">
        <v>149</v>
      </c>
      <c r="E258" s="205" t="s">
        <v>1</v>
      </c>
      <c r="F258" s="206" t="s">
        <v>319</v>
      </c>
      <c r="G258" s="204"/>
      <c r="H258" s="207">
        <v>3.3</v>
      </c>
      <c r="I258" s="208"/>
      <c r="J258" s="204"/>
      <c r="K258" s="204"/>
      <c r="L258" s="209"/>
      <c r="M258" s="210"/>
      <c r="N258" s="211"/>
      <c r="O258" s="211"/>
      <c r="P258" s="211"/>
      <c r="Q258" s="211"/>
      <c r="R258" s="211"/>
      <c r="S258" s="211"/>
      <c r="T258" s="212"/>
      <c r="AT258" s="213" t="s">
        <v>149</v>
      </c>
      <c r="AU258" s="213" t="s">
        <v>88</v>
      </c>
      <c r="AV258" s="13" t="s">
        <v>88</v>
      </c>
      <c r="AW258" s="13" t="s">
        <v>35</v>
      </c>
      <c r="AX258" s="13" t="s">
        <v>79</v>
      </c>
      <c r="AY258" s="213" t="s">
        <v>138</v>
      </c>
    </row>
    <row r="259" spans="2:51" s="13" customFormat="1" ht="11.25">
      <c r="B259" s="203"/>
      <c r="C259" s="204"/>
      <c r="D259" s="198" t="s">
        <v>149</v>
      </c>
      <c r="E259" s="205" t="s">
        <v>1</v>
      </c>
      <c r="F259" s="206" t="s">
        <v>320</v>
      </c>
      <c r="G259" s="204"/>
      <c r="H259" s="207">
        <v>5.49</v>
      </c>
      <c r="I259" s="208"/>
      <c r="J259" s="204"/>
      <c r="K259" s="204"/>
      <c r="L259" s="209"/>
      <c r="M259" s="210"/>
      <c r="N259" s="211"/>
      <c r="O259" s="211"/>
      <c r="P259" s="211"/>
      <c r="Q259" s="211"/>
      <c r="R259" s="211"/>
      <c r="S259" s="211"/>
      <c r="T259" s="212"/>
      <c r="AT259" s="213" t="s">
        <v>149</v>
      </c>
      <c r="AU259" s="213" t="s">
        <v>88</v>
      </c>
      <c r="AV259" s="13" t="s">
        <v>88</v>
      </c>
      <c r="AW259" s="13" t="s">
        <v>35</v>
      </c>
      <c r="AX259" s="13" t="s">
        <v>79</v>
      </c>
      <c r="AY259" s="213" t="s">
        <v>138</v>
      </c>
    </row>
    <row r="260" spans="2:51" s="13" customFormat="1" ht="11.25">
      <c r="B260" s="203"/>
      <c r="C260" s="204"/>
      <c r="D260" s="198" t="s">
        <v>149</v>
      </c>
      <c r="E260" s="205" t="s">
        <v>1</v>
      </c>
      <c r="F260" s="206" t="s">
        <v>321</v>
      </c>
      <c r="G260" s="204"/>
      <c r="H260" s="207">
        <v>7.65</v>
      </c>
      <c r="I260" s="208"/>
      <c r="J260" s="204"/>
      <c r="K260" s="204"/>
      <c r="L260" s="209"/>
      <c r="M260" s="210"/>
      <c r="N260" s="211"/>
      <c r="O260" s="211"/>
      <c r="P260" s="211"/>
      <c r="Q260" s="211"/>
      <c r="R260" s="211"/>
      <c r="S260" s="211"/>
      <c r="T260" s="212"/>
      <c r="AT260" s="213" t="s">
        <v>149</v>
      </c>
      <c r="AU260" s="213" t="s">
        <v>88</v>
      </c>
      <c r="AV260" s="13" t="s">
        <v>88</v>
      </c>
      <c r="AW260" s="13" t="s">
        <v>35</v>
      </c>
      <c r="AX260" s="13" t="s">
        <v>79</v>
      </c>
      <c r="AY260" s="213" t="s">
        <v>138</v>
      </c>
    </row>
    <row r="261" spans="2:51" s="13" customFormat="1" ht="11.25">
      <c r="B261" s="203"/>
      <c r="C261" s="204"/>
      <c r="D261" s="198" t="s">
        <v>149</v>
      </c>
      <c r="E261" s="205" t="s">
        <v>1</v>
      </c>
      <c r="F261" s="206" t="s">
        <v>322</v>
      </c>
      <c r="G261" s="204"/>
      <c r="H261" s="207">
        <v>1.23</v>
      </c>
      <c r="I261" s="208"/>
      <c r="J261" s="204"/>
      <c r="K261" s="204"/>
      <c r="L261" s="209"/>
      <c r="M261" s="210"/>
      <c r="N261" s="211"/>
      <c r="O261" s="211"/>
      <c r="P261" s="211"/>
      <c r="Q261" s="211"/>
      <c r="R261" s="211"/>
      <c r="S261" s="211"/>
      <c r="T261" s="212"/>
      <c r="AT261" s="213" t="s">
        <v>149</v>
      </c>
      <c r="AU261" s="213" t="s">
        <v>88</v>
      </c>
      <c r="AV261" s="13" t="s">
        <v>88</v>
      </c>
      <c r="AW261" s="13" t="s">
        <v>35</v>
      </c>
      <c r="AX261" s="13" t="s">
        <v>79</v>
      </c>
      <c r="AY261" s="213" t="s">
        <v>138</v>
      </c>
    </row>
    <row r="262" spans="2:51" s="13" customFormat="1" ht="11.25">
      <c r="B262" s="203"/>
      <c r="C262" s="204"/>
      <c r="D262" s="198" t="s">
        <v>149</v>
      </c>
      <c r="E262" s="205" t="s">
        <v>1</v>
      </c>
      <c r="F262" s="206" t="s">
        <v>323</v>
      </c>
      <c r="G262" s="204"/>
      <c r="H262" s="207">
        <v>4.23</v>
      </c>
      <c r="I262" s="208"/>
      <c r="J262" s="204"/>
      <c r="K262" s="204"/>
      <c r="L262" s="209"/>
      <c r="M262" s="210"/>
      <c r="N262" s="211"/>
      <c r="O262" s="211"/>
      <c r="P262" s="211"/>
      <c r="Q262" s="211"/>
      <c r="R262" s="211"/>
      <c r="S262" s="211"/>
      <c r="T262" s="212"/>
      <c r="AT262" s="213" t="s">
        <v>149</v>
      </c>
      <c r="AU262" s="213" t="s">
        <v>88</v>
      </c>
      <c r="AV262" s="13" t="s">
        <v>88</v>
      </c>
      <c r="AW262" s="13" t="s">
        <v>35</v>
      </c>
      <c r="AX262" s="13" t="s">
        <v>79</v>
      </c>
      <c r="AY262" s="213" t="s">
        <v>138</v>
      </c>
    </row>
    <row r="263" spans="2:51" s="14" customFormat="1" ht="11.25">
      <c r="B263" s="214"/>
      <c r="C263" s="215"/>
      <c r="D263" s="198" t="s">
        <v>149</v>
      </c>
      <c r="E263" s="216" t="s">
        <v>1</v>
      </c>
      <c r="F263" s="217" t="s">
        <v>171</v>
      </c>
      <c r="G263" s="215"/>
      <c r="H263" s="218">
        <v>48.50999999999999</v>
      </c>
      <c r="I263" s="219"/>
      <c r="J263" s="215"/>
      <c r="K263" s="215"/>
      <c r="L263" s="220"/>
      <c r="M263" s="221"/>
      <c r="N263" s="222"/>
      <c r="O263" s="222"/>
      <c r="P263" s="222"/>
      <c r="Q263" s="222"/>
      <c r="R263" s="222"/>
      <c r="S263" s="222"/>
      <c r="T263" s="223"/>
      <c r="AT263" s="224" t="s">
        <v>149</v>
      </c>
      <c r="AU263" s="224" t="s">
        <v>88</v>
      </c>
      <c r="AV263" s="14" t="s">
        <v>145</v>
      </c>
      <c r="AW263" s="14" t="s">
        <v>35</v>
      </c>
      <c r="AX263" s="14" t="s">
        <v>21</v>
      </c>
      <c r="AY263" s="224" t="s">
        <v>138</v>
      </c>
    </row>
    <row r="264" spans="1:65" s="2" customFormat="1" ht="24.2" customHeight="1">
      <c r="A264" s="33"/>
      <c r="B264" s="34"/>
      <c r="C264" s="185" t="s">
        <v>324</v>
      </c>
      <c r="D264" s="185" t="s">
        <v>140</v>
      </c>
      <c r="E264" s="186" t="s">
        <v>325</v>
      </c>
      <c r="F264" s="187" t="s">
        <v>326</v>
      </c>
      <c r="G264" s="188" t="s">
        <v>174</v>
      </c>
      <c r="H264" s="189">
        <v>43.62</v>
      </c>
      <c r="I264" s="190"/>
      <c r="J264" s="191">
        <f>ROUND(I264*H264,2)</f>
        <v>0</v>
      </c>
      <c r="K264" s="187" t="s">
        <v>144</v>
      </c>
      <c r="L264" s="38"/>
      <c r="M264" s="192" t="s">
        <v>1</v>
      </c>
      <c r="N264" s="193" t="s">
        <v>44</v>
      </c>
      <c r="O264" s="70"/>
      <c r="P264" s="194">
        <f>O264*H264</f>
        <v>0</v>
      </c>
      <c r="Q264" s="194">
        <v>0.021</v>
      </c>
      <c r="R264" s="194">
        <f>Q264*H264</f>
        <v>0.9160200000000001</v>
      </c>
      <c r="S264" s="194">
        <v>0</v>
      </c>
      <c r="T264" s="195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96" t="s">
        <v>145</v>
      </c>
      <c r="AT264" s="196" t="s">
        <v>140</v>
      </c>
      <c r="AU264" s="196" t="s">
        <v>88</v>
      </c>
      <c r="AY264" s="16" t="s">
        <v>138</v>
      </c>
      <c r="BE264" s="197">
        <f>IF(N264="základní",J264,0)</f>
        <v>0</v>
      </c>
      <c r="BF264" s="197">
        <f>IF(N264="snížená",J264,0)</f>
        <v>0</v>
      </c>
      <c r="BG264" s="197">
        <f>IF(N264="zákl. přenesená",J264,0)</f>
        <v>0</v>
      </c>
      <c r="BH264" s="197">
        <f>IF(N264="sníž. přenesená",J264,0)</f>
        <v>0</v>
      </c>
      <c r="BI264" s="197">
        <f>IF(N264="nulová",J264,0)</f>
        <v>0</v>
      </c>
      <c r="BJ264" s="16" t="s">
        <v>21</v>
      </c>
      <c r="BK264" s="197">
        <f>ROUND(I264*H264,2)</f>
        <v>0</v>
      </c>
      <c r="BL264" s="16" t="s">
        <v>145</v>
      </c>
      <c r="BM264" s="196" t="s">
        <v>327</v>
      </c>
    </row>
    <row r="265" spans="1:47" s="2" customFormat="1" ht="19.5">
      <c r="A265" s="33"/>
      <c r="B265" s="34"/>
      <c r="C265" s="35"/>
      <c r="D265" s="198" t="s">
        <v>147</v>
      </c>
      <c r="E265" s="35"/>
      <c r="F265" s="199" t="s">
        <v>328</v>
      </c>
      <c r="G265" s="35"/>
      <c r="H265" s="35"/>
      <c r="I265" s="200"/>
      <c r="J265" s="35"/>
      <c r="K265" s="35"/>
      <c r="L265" s="38"/>
      <c r="M265" s="201"/>
      <c r="N265" s="202"/>
      <c r="O265" s="70"/>
      <c r="P265" s="70"/>
      <c r="Q265" s="70"/>
      <c r="R265" s="70"/>
      <c r="S265" s="70"/>
      <c r="T265" s="71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6" t="s">
        <v>147</v>
      </c>
      <c r="AU265" s="16" t="s">
        <v>88</v>
      </c>
    </row>
    <row r="266" spans="2:51" s="13" customFormat="1" ht="33.75">
      <c r="B266" s="203"/>
      <c r="C266" s="204"/>
      <c r="D266" s="198" t="s">
        <v>149</v>
      </c>
      <c r="E266" s="205" t="s">
        <v>1</v>
      </c>
      <c r="F266" s="206" t="s">
        <v>329</v>
      </c>
      <c r="G266" s="204"/>
      <c r="H266" s="207">
        <v>43.62</v>
      </c>
      <c r="I266" s="208"/>
      <c r="J266" s="204"/>
      <c r="K266" s="204"/>
      <c r="L266" s="209"/>
      <c r="M266" s="210"/>
      <c r="N266" s="211"/>
      <c r="O266" s="211"/>
      <c r="P266" s="211"/>
      <c r="Q266" s="211"/>
      <c r="R266" s="211"/>
      <c r="S266" s="211"/>
      <c r="T266" s="212"/>
      <c r="AT266" s="213" t="s">
        <v>149</v>
      </c>
      <c r="AU266" s="213" t="s">
        <v>88</v>
      </c>
      <c r="AV266" s="13" t="s">
        <v>88</v>
      </c>
      <c r="AW266" s="13" t="s">
        <v>35</v>
      </c>
      <c r="AX266" s="13" t="s">
        <v>21</v>
      </c>
      <c r="AY266" s="213" t="s">
        <v>138</v>
      </c>
    </row>
    <row r="267" spans="1:65" s="2" customFormat="1" ht="24.2" customHeight="1">
      <c r="A267" s="33"/>
      <c r="B267" s="34"/>
      <c r="C267" s="185" t="s">
        <v>330</v>
      </c>
      <c r="D267" s="185" t="s">
        <v>140</v>
      </c>
      <c r="E267" s="186" t="s">
        <v>331</v>
      </c>
      <c r="F267" s="187" t="s">
        <v>332</v>
      </c>
      <c r="G267" s="188" t="s">
        <v>174</v>
      </c>
      <c r="H267" s="189">
        <v>528.43</v>
      </c>
      <c r="I267" s="190"/>
      <c r="J267" s="191">
        <f>ROUND(I267*H267,2)</f>
        <v>0</v>
      </c>
      <c r="K267" s="187" t="s">
        <v>144</v>
      </c>
      <c r="L267" s="38"/>
      <c r="M267" s="192" t="s">
        <v>1</v>
      </c>
      <c r="N267" s="193" t="s">
        <v>44</v>
      </c>
      <c r="O267" s="70"/>
      <c r="P267" s="194">
        <f>O267*H267</f>
        <v>0</v>
      </c>
      <c r="Q267" s="194">
        <v>0.0345</v>
      </c>
      <c r="R267" s="194">
        <f>Q267*H267</f>
        <v>18.230835</v>
      </c>
      <c r="S267" s="194">
        <v>0</v>
      </c>
      <c r="T267" s="195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96" t="s">
        <v>145</v>
      </c>
      <c r="AT267" s="196" t="s">
        <v>140</v>
      </c>
      <c r="AU267" s="196" t="s">
        <v>88</v>
      </c>
      <c r="AY267" s="16" t="s">
        <v>138</v>
      </c>
      <c r="BE267" s="197">
        <f>IF(N267="základní",J267,0)</f>
        <v>0</v>
      </c>
      <c r="BF267" s="197">
        <f>IF(N267="snížená",J267,0)</f>
        <v>0</v>
      </c>
      <c r="BG267" s="197">
        <f>IF(N267="zákl. přenesená",J267,0)</f>
        <v>0</v>
      </c>
      <c r="BH267" s="197">
        <f>IF(N267="sníž. přenesená",J267,0)</f>
        <v>0</v>
      </c>
      <c r="BI267" s="197">
        <f>IF(N267="nulová",J267,0)</f>
        <v>0</v>
      </c>
      <c r="BJ267" s="16" t="s">
        <v>21</v>
      </c>
      <c r="BK267" s="197">
        <f>ROUND(I267*H267,2)</f>
        <v>0</v>
      </c>
      <c r="BL267" s="16" t="s">
        <v>145</v>
      </c>
      <c r="BM267" s="196" t="s">
        <v>333</v>
      </c>
    </row>
    <row r="268" spans="1:47" s="2" customFormat="1" ht="29.25">
      <c r="A268" s="33"/>
      <c r="B268" s="34"/>
      <c r="C268" s="35"/>
      <c r="D268" s="198" t="s">
        <v>147</v>
      </c>
      <c r="E268" s="35"/>
      <c r="F268" s="199" t="s">
        <v>334</v>
      </c>
      <c r="G268" s="35"/>
      <c r="H268" s="35"/>
      <c r="I268" s="200"/>
      <c r="J268" s="35"/>
      <c r="K268" s="35"/>
      <c r="L268" s="38"/>
      <c r="M268" s="201"/>
      <c r="N268" s="202"/>
      <c r="O268" s="70"/>
      <c r="P268" s="70"/>
      <c r="Q268" s="70"/>
      <c r="R268" s="70"/>
      <c r="S268" s="70"/>
      <c r="T268" s="71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6" t="s">
        <v>147</v>
      </c>
      <c r="AU268" s="16" t="s">
        <v>88</v>
      </c>
    </row>
    <row r="269" spans="2:51" s="13" customFormat="1" ht="11.25">
      <c r="B269" s="203"/>
      <c r="C269" s="204"/>
      <c r="D269" s="198" t="s">
        <v>149</v>
      </c>
      <c r="E269" s="205" t="s">
        <v>1</v>
      </c>
      <c r="F269" s="206" t="s">
        <v>335</v>
      </c>
      <c r="G269" s="204"/>
      <c r="H269" s="207">
        <v>222.38</v>
      </c>
      <c r="I269" s="208"/>
      <c r="J269" s="204"/>
      <c r="K269" s="204"/>
      <c r="L269" s="209"/>
      <c r="M269" s="210"/>
      <c r="N269" s="211"/>
      <c r="O269" s="211"/>
      <c r="P269" s="211"/>
      <c r="Q269" s="211"/>
      <c r="R269" s="211"/>
      <c r="S269" s="211"/>
      <c r="T269" s="212"/>
      <c r="AT269" s="213" t="s">
        <v>149</v>
      </c>
      <c r="AU269" s="213" t="s">
        <v>88</v>
      </c>
      <c r="AV269" s="13" t="s">
        <v>88</v>
      </c>
      <c r="AW269" s="13" t="s">
        <v>35</v>
      </c>
      <c r="AX269" s="13" t="s">
        <v>79</v>
      </c>
      <c r="AY269" s="213" t="s">
        <v>138</v>
      </c>
    </row>
    <row r="270" spans="2:51" s="13" customFormat="1" ht="11.25">
      <c r="B270" s="203"/>
      <c r="C270" s="204"/>
      <c r="D270" s="198" t="s">
        <v>149</v>
      </c>
      <c r="E270" s="205" t="s">
        <v>1</v>
      </c>
      <c r="F270" s="206" t="s">
        <v>336</v>
      </c>
      <c r="G270" s="204"/>
      <c r="H270" s="207">
        <v>139.65</v>
      </c>
      <c r="I270" s="208"/>
      <c r="J270" s="204"/>
      <c r="K270" s="204"/>
      <c r="L270" s="209"/>
      <c r="M270" s="210"/>
      <c r="N270" s="211"/>
      <c r="O270" s="211"/>
      <c r="P270" s="211"/>
      <c r="Q270" s="211"/>
      <c r="R270" s="211"/>
      <c r="S270" s="211"/>
      <c r="T270" s="212"/>
      <c r="AT270" s="213" t="s">
        <v>149</v>
      </c>
      <c r="AU270" s="213" t="s">
        <v>88</v>
      </c>
      <c r="AV270" s="13" t="s">
        <v>88</v>
      </c>
      <c r="AW270" s="13" t="s">
        <v>35</v>
      </c>
      <c r="AX270" s="13" t="s">
        <v>79</v>
      </c>
      <c r="AY270" s="213" t="s">
        <v>138</v>
      </c>
    </row>
    <row r="271" spans="2:51" s="13" customFormat="1" ht="11.25">
      <c r="B271" s="203"/>
      <c r="C271" s="204"/>
      <c r="D271" s="198" t="s">
        <v>149</v>
      </c>
      <c r="E271" s="205" t="s">
        <v>1</v>
      </c>
      <c r="F271" s="206" t="s">
        <v>337</v>
      </c>
      <c r="G271" s="204"/>
      <c r="H271" s="207">
        <v>166.4</v>
      </c>
      <c r="I271" s="208"/>
      <c r="J271" s="204"/>
      <c r="K271" s="204"/>
      <c r="L271" s="209"/>
      <c r="M271" s="210"/>
      <c r="N271" s="211"/>
      <c r="O271" s="211"/>
      <c r="P271" s="211"/>
      <c r="Q271" s="211"/>
      <c r="R271" s="211"/>
      <c r="S271" s="211"/>
      <c r="T271" s="212"/>
      <c r="AT271" s="213" t="s">
        <v>149</v>
      </c>
      <c r="AU271" s="213" t="s">
        <v>88</v>
      </c>
      <c r="AV271" s="13" t="s">
        <v>88</v>
      </c>
      <c r="AW271" s="13" t="s">
        <v>35</v>
      </c>
      <c r="AX271" s="13" t="s">
        <v>79</v>
      </c>
      <c r="AY271" s="213" t="s">
        <v>138</v>
      </c>
    </row>
    <row r="272" spans="2:51" s="14" customFormat="1" ht="11.25">
      <c r="B272" s="214"/>
      <c r="C272" s="215"/>
      <c r="D272" s="198" t="s">
        <v>149</v>
      </c>
      <c r="E272" s="216" t="s">
        <v>1</v>
      </c>
      <c r="F272" s="217" t="s">
        <v>171</v>
      </c>
      <c r="G272" s="215"/>
      <c r="H272" s="218">
        <v>528.43</v>
      </c>
      <c r="I272" s="219"/>
      <c r="J272" s="215"/>
      <c r="K272" s="215"/>
      <c r="L272" s="220"/>
      <c r="M272" s="221"/>
      <c r="N272" s="222"/>
      <c r="O272" s="222"/>
      <c r="P272" s="222"/>
      <c r="Q272" s="222"/>
      <c r="R272" s="222"/>
      <c r="S272" s="222"/>
      <c r="T272" s="223"/>
      <c r="AT272" s="224" t="s">
        <v>149</v>
      </c>
      <c r="AU272" s="224" t="s">
        <v>88</v>
      </c>
      <c r="AV272" s="14" t="s">
        <v>145</v>
      </c>
      <c r="AW272" s="14" t="s">
        <v>35</v>
      </c>
      <c r="AX272" s="14" t="s">
        <v>21</v>
      </c>
      <c r="AY272" s="224" t="s">
        <v>138</v>
      </c>
    </row>
    <row r="273" spans="1:65" s="2" customFormat="1" ht="33" customHeight="1">
      <c r="A273" s="33"/>
      <c r="B273" s="34"/>
      <c r="C273" s="185" t="s">
        <v>338</v>
      </c>
      <c r="D273" s="185" t="s">
        <v>140</v>
      </c>
      <c r="E273" s="186" t="s">
        <v>339</v>
      </c>
      <c r="F273" s="187" t="s">
        <v>340</v>
      </c>
      <c r="G273" s="188" t="s">
        <v>174</v>
      </c>
      <c r="H273" s="189">
        <v>528.43</v>
      </c>
      <c r="I273" s="190"/>
      <c r="J273" s="191">
        <f>ROUND(I273*H273,2)</f>
        <v>0</v>
      </c>
      <c r="K273" s="187" t="s">
        <v>144</v>
      </c>
      <c r="L273" s="38"/>
      <c r="M273" s="192" t="s">
        <v>1</v>
      </c>
      <c r="N273" s="193" t="s">
        <v>44</v>
      </c>
      <c r="O273" s="70"/>
      <c r="P273" s="194">
        <f>O273*H273</f>
        <v>0</v>
      </c>
      <c r="Q273" s="194">
        <v>0.01</v>
      </c>
      <c r="R273" s="194">
        <f>Q273*H273</f>
        <v>5.2843</v>
      </c>
      <c r="S273" s="194">
        <v>0</v>
      </c>
      <c r="T273" s="195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96" t="s">
        <v>145</v>
      </c>
      <c r="AT273" s="196" t="s">
        <v>140</v>
      </c>
      <c r="AU273" s="196" t="s">
        <v>88</v>
      </c>
      <c r="AY273" s="16" t="s">
        <v>138</v>
      </c>
      <c r="BE273" s="197">
        <f>IF(N273="základní",J273,0)</f>
        <v>0</v>
      </c>
      <c r="BF273" s="197">
        <f>IF(N273="snížená",J273,0)</f>
        <v>0</v>
      </c>
      <c r="BG273" s="197">
        <f>IF(N273="zákl. přenesená",J273,0)</f>
        <v>0</v>
      </c>
      <c r="BH273" s="197">
        <f>IF(N273="sníž. přenesená",J273,0)</f>
        <v>0</v>
      </c>
      <c r="BI273" s="197">
        <f>IF(N273="nulová",J273,0)</f>
        <v>0</v>
      </c>
      <c r="BJ273" s="16" t="s">
        <v>21</v>
      </c>
      <c r="BK273" s="197">
        <f>ROUND(I273*H273,2)</f>
        <v>0</v>
      </c>
      <c r="BL273" s="16" t="s">
        <v>145</v>
      </c>
      <c r="BM273" s="196" t="s">
        <v>341</v>
      </c>
    </row>
    <row r="274" spans="1:47" s="2" customFormat="1" ht="19.5">
      <c r="A274" s="33"/>
      <c r="B274" s="34"/>
      <c r="C274" s="35"/>
      <c r="D274" s="198" t="s">
        <v>147</v>
      </c>
      <c r="E274" s="35"/>
      <c r="F274" s="199" t="s">
        <v>342</v>
      </c>
      <c r="G274" s="35"/>
      <c r="H274" s="35"/>
      <c r="I274" s="200"/>
      <c r="J274" s="35"/>
      <c r="K274" s="35"/>
      <c r="L274" s="38"/>
      <c r="M274" s="201"/>
      <c r="N274" s="202"/>
      <c r="O274" s="70"/>
      <c r="P274" s="70"/>
      <c r="Q274" s="70"/>
      <c r="R274" s="70"/>
      <c r="S274" s="70"/>
      <c r="T274" s="71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6" t="s">
        <v>147</v>
      </c>
      <c r="AU274" s="16" t="s">
        <v>88</v>
      </c>
    </row>
    <row r="275" spans="1:65" s="2" customFormat="1" ht="24.2" customHeight="1">
      <c r="A275" s="33"/>
      <c r="B275" s="34"/>
      <c r="C275" s="185" t="s">
        <v>343</v>
      </c>
      <c r="D275" s="185" t="s">
        <v>140</v>
      </c>
      <c r="E275" s="186" t="s">
        <v>344</v>
      </c>
      <c r="F275" s="187" t="s">
        <v>345</v>
      </c>
      <c r="G275" s="188" t="s">
        <v>143</v>
      </c>
      <c r="H275" s="189">
        <v>0.667</v>
      </c>
      <c r="I275" s="190"/>
      <c r="J275" s="191">
        <f>ROUND(I275*H275,2)</f>
        <v>0</v>
      </c>
      <c r="K275" s="187" t="s">
        <v>144</v>
      </c>
      <c r="L275" s="38"/>
      <c r="M275" s="192" t="s">
        <v>1</v>
      </c>
      <c r="N275" s="193" t="s">
        <v>44</v>
      </c>
      <c r="O275" s="70"/>
      <c r="P275" s="194">
        <f>O275*H275</f>
        <v>0</v>
      </c>
      <c r="Q275" s="194">
        <v>2.45329</v>
      </c>
      <c r="R275" s="194">
        <f>Q275*H275</f>
        <v>1.63634443</v>
      </c>
      <c r="S275" s="194">
        <v>0</v>
      </c>
      <c r="T275" s="195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96" t="s">
        <v>145</v>
      </c>
      <c r="AT275" s="196" t="s">
        <v>140</v>
      </c>
      <c r="AU275" s="196" t="s">
        <v>88</v>
      </c>
      <c r="AY275" s="16" t="s">
        <v>138</v>
      </c>
      <c r="BE275" s="197">
        <f>IF(N275="základní",J275,0)</f>
        <v>0</v>
      </c>
      <c r="BF275" s="197">
        <f>IF(N275="snížená",J275,0)</f>
        <v>0</v>
      </c>
      <c r="BG275" s="197">
        <f>IF(N275="zákl. přenesená",J275,0)</f>
        <v>0</v>
      </c>
      <c r="BH275" s="197">
        <f>IF(N275="sníž. přenesená",J275,0)</f>
        <v>0</v>
      </c>
      <c r="BI275" s="197">
        <f>IF(N275="nulová",J275,0)</f>
        <v>0</v>
      </c>
      <c r="BJ275" s="16" t="s">
        <v>21</v>
      </c>
      <c r="BK275" s="197">
        <f>ROUND(I275*H275,2)</f>
        <v>0</v>
      </c>
      <c r="BL275" s="16" t="s">
        <v>145</v>
      </c>
      <c r="BM275" s="196" t="s">
        <v>346</v>
      </c>
    </row>
    <row r="276" spans="1:47" s="2" customFormat="1" ht="19.5">
      <c r="A276" s="33"/>
      <c r="B276" s="34"/>
      <c r="C276" s="35"/>
      <c r="D276" s="198" t="s">
        <v>147</v>
      </c>
      <c r="E276" s="35"/>
      <c r="F276" s="199" t="s">
        <v>347</v>
      </c>
      <c r="G276" s="35"/>
      <c r="H276" s="35"/>
      <c r="I276" s="200"/>
      <c r="J276" s="35"/>
      <c r="K276" s="35"/>
      <c r="L276" s="38"/>
      <c r="M276" s="201"/>
      <c r="N276" s="202"/>
      <c r="O276" s="70"/>
      <c r="P276" s="70"/>
      <c r="Q276" s="70"/>
      <c r="R276" s="70"/>
      <c r="S276" s="70"/>
      <c r="T276" s="71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T276" s="16" t="s">
        <v>147</v>
      </c>
      <c r="AU276" s="16" t="s">
        <v>88</v>
      </c>
    </row>
    <row r="277" spans="2:51" s="13" customFormat="1" ht="11.25">
      <c r="B277" s="203"/>
      <c r="C277" s="204"/>
      <c r="D277" s="198" t="s">
        <v>149</v>
      </c>
      <c r="E277" s="205" t="s">
        <v>1</v>
      </c>
      <c r="F277" s="206" t="s">
        <v>348</v>
      </c>
      <c r="G277" s="204"/>
      <c r="H277" s="207">
        <v>0.667</v>
      </c>
      <c r="I277" s="208"/>
      <c r="J277" s="204"/>
      <c r="K277" s="204"/>
      <c r="L277" s="209"/>
      <c r="M277" s="210"/>
      <c r="N277" s="211"/>
      <c r="O277" s="211"/>
      <c r="P277" s="211"/>
      <c r="Q277" s="211"/>
      <c r="R277" s="211"/>
      <c r="S277" s="211"/>
      <c r="T277" s="212"/>
      <c r="AT277" s="213" t="s">
        <v>149</v>
      </c>
      <c r="AU277" s="213" t="s">
        <v>88</v>
      </c>
      <c r="AV277" s="13" t="s">
        <v>88</v>
      </c>
      <c r="AW277" s="13" t="s">
        <v>35</v>
      </c>
      <c r="AX277" s="13" t="s">
        <v>21</v>
      </c>
      <c r="AY277" s="213" t="s">
        <v>138</v>
      </c>
    </row>
    <row r="278" spans="1:65" s="2" customFormat="1" ht="24.2" customHeight="1">
      <c r="A278" s="33"/>
      <c r="B278" s="34"/>
      <c r="C278" s="185" t="s">
        <v>349</v>
      </c>
      <c r="D278" s="185" t="s">
        <v>140</v>
      </c>
      <c r="E278" s="186" t="s">
        <v>350</v>
      </c>
      <c r="F278" s="187" t="s">
        <v>351</v>
      </c>
      <c r="G278" s="188" t="s">
        <v>143</v>
      </c>
      <c r="H278" s="189">
        <v>6.838</v>
      </c>
      <c r="I278" s="190"/>
      <c r="J278" s="191">
        <f>ROUND(I278*H278,2)</f>
        <v>0</v>
      </c>
      <c r="K278" s="187" t="s">
        <v>144</v>
      </c>
      <c r="L278" s="38"/>
      <c r="M278" s="192" t="s">
        <v>1</v>
      </c>
      <c r="N278" s="193" t="s">
        <v>44</v>
      </c>
      <c r="O278" s="70"/>
      <c r="P278" s="194">
        <f>O278*H278</f>
        <v>0</v>
      </c>
      <c r="Q278" s="194">
        <v>2.45329</v>
      </c>
      <c r="R278" s="194">
        <f>Q278*H278</f>
        <v>16.77559702</v>
      </c>
      <c r="S278" s="194">
        <v>0</v>
      </c>
      <c r="T278" s="195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96" t="s">
        <v>145</v>
      </c>
      <c r="AT278" s="196" t="s">
        <v>140</v>
      </c>
      <c r="AU278" s="196" t="s">
        <v>88</v>
      </c>
      <c r="AY278" s="16" t="s">
        <v>138</v>
      </c>
      <c r="BE278" s="197">
        <f>IF(N278="základní",J278,0)</f>
        <v>0</v>
      </c>
      <c r="BF278" s="197">
        <f>IF(N278="snížená",J278,0)</f>
        <v>0</v>
      </c>
      <c r="BG278" s="197">
        <f>IF(N278="zákl. přenesená",J278,0)</f>
        <v>0</v>
      </c>
      <c r="BH278" s="197">
        <f>IF(N278="sníž. přenesená",J278,0)</f>
        <v>0</v>
      </c>
      <c r="BI278" s="197">
        <f>IF(N278="nulová",J278,0)</f>
        <v>0</v>
      </c>
      <c r="BJ278" s="16" t="s">
        <v>21</v>
      </c>
      <c r="BK278" s="197">
        <f>ROUND(I278*H278,2)</f>
        <v>0</v>
      </c>
      <c r="BL278" s="16" t="s">
        <v>145</v>
      </c>
      <c r="BM278" s="196" t="s">
        <v>352</v>
      </c>
    </row>
    <row r="279" spans="1:47" s="2" customFormat="1" ht="19.5">
      <c r="A279" s="33"/>
      <c r="B279" s="34"/>
      <c r="C279" s="35"/>
      <c r="D279" s="198" t="s">
        <v>147</v>
      </c>
      <c r="E279" s="35"/>
      <c r="F279" s="199" t="s">
        <v>353</v>
      </c>
      <c r="G279" s="35"/>
      <c r="H279" s="35"/>
      <c r="I279" s="200"/>
      <c r="J279" s="35"/>
      <c r="K279" s="35"/>
      <c r="L279" s="38"/>
      <c r="M279" s="201"/>
      <c r="N279" s="202"/>
      <c r="O279" s="70"/>
      <c r="P279" s="70"/>
      <c r="Q279" s="70"/>
      <c r="R279" s="70"/>
      <c r="S279" s="70"/>
      <c r="T279" s="71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6" t="s">
        <v>147</v>
      </c>
      <c r="AU279" s="16" t="s">
        <v>88</v>
      </c>
    </row>
    <row r="280" spans="2:51" s="13" customFormat="1" ht="11.25">
      <c r="B280" s="203"/>
      <c r="C280" s="204"/>
      <c r="D280" s="198" t="s">
        <v>149</v>
      </c>
      <c r="E280" s="205" t="s">
        <v>1</v>
      </c>
      <c r="F280" s="206" t="s">
        <v>354</v>
      </c>
      <c r="G280" s="204"/>
      <c r="H280" s="207">
        <v>7.328</v>
      </c>
      <c r="I280" s="208"/>
      <c r="J280" s="204"/>
      <c r="K280" s="204"/>
      <c r="L280" s="209"/>
      <c r="M280" s="210"/>
      <c r="N280" s="211"/>
      <c r="O280" s="211"/>
      <c r="P280" s="211"/>
      <c r="Q280" s="211"/>
      <c r="R280" s="211"/>
      <c r="S280" s="211"/>
      <c r="T280" s="212"/>
      <c r="AT280" s="213" t="s">
        <v>149</v>
      </c>
      <c r="AU280" s="213" t="s">
        <v>88</v>
      </c>
      <c r="AV280" s="13" t="s">
        <v>88</v>
      </c>
      <c r="AW280" s="13" t="s">
        <v>35</v>
      </c>
      <c r="AX280" s="13" t="s">
        <v>79</v>
      </c>
      <c r="AY280" s="213" t="s">
        <v>138</v>
      </c>
    </row>
    <row r="281" spans="2:51" s="13" customFormat="1" ht="11.25">
      <c r="B281" s="203"/>
      <c r="C281" s="204"/>
      <c r="D281" s="198" t="s">
        <v>149</v>
      </c>
      <c r="E281" s="205" t="s">
        <v>1</v>
      </c>
      <c r="F281" s="206" t="s">
        <v>355</v>
      </c>
      <c r="G281" s="204"/>
      <c r="H281" s="207">
        <v>-0.49</v>
      </c>
      <c r="I281" s="208"/>
      <c r="J281" s="204"/>
      <c r="K281" s="204"/>
      <c r="L281" s="209"/>
      <c r="M281" s="210"/>
      <c r="N281" s="211"/>
      <c r="O281" s="211"/>
      <c r="P281" s="211"/>
      <c r="Q281" s="211"/>
      <c r="R281" s="211"/>
      <c r="S281" s="211"/>
      <c r="T281" s="212"/>
      <c r="AT281" s="213" t="s">
        <v>149</v>
      </c>
      <c r="AU281" s="213" t="s">
        <v>88</v>
      </c>
      <c r="AV281" s="13" t="s">
        <v>88</v>
      </c>
      <c r="AW281" s="13" t="s">
        <v>35</v>
      </c>
      <c r="AX281" s="13" t="s">
        <v>79</v>
      </c>
      <c r="AY281" s="213" t="s">
        <v>138</v>
      </c>
    </row>
    <row r="282" spans="2:51" s="14" customFormat="1" ht="11.25">
      <c r="B282" s="214"/>
      <c r="C282" s="215"/>
      <c r="D282" s="198" t="s">
        <v>149</v>
      </c>
      <c r="E282" s="216" t="s">
        <v>1</v>
      </c>
      <c r="F282" s="217" t="s">
        <v>171</v>
      </c>
      <c r="G282" s="215"/>
      <c r="H282" s="218">
        <v>6.838</v>
      </c>
      <c r="I282" s="219"/>
      <c r="J282" s="215"/>
      <c r="K282" s="215"/>
      <c r="L282" s="220"/>
      <c r="M282" s="221"/>
      <c r="N282" s="222"/>
      <c r="O282" s="222"/>
      <c r="P282" s="222"/>
      <c r="Q282" s="222"/>
      <c r="R282" s="222"/>
      <c r="S282" s="222"/>
      <c r="T282" s="223"/>
      <c r="AT282" s="224" t="s">
        <v>149</v>
      </c>
      <c r="AU282" s="224" t="s">
        <v>88</v>
      </c>
      <c r="AV282" s="14" t="s">
        <v>145</v>
      </c>
      <c r="AW282" s="14" t="s">
        <v>35</v>
      </c>
      <c r="AX282" s="14" t="s">
        <v>21</v>
      </c>
      <c r="AY282" s="224" t="s">
        <v>138</v>
      </c>
    </row>
    <row r="283" spans="1:65" s="2" customFormat="1" ht="16.5" customHeight="1">
      <c r="A283" s="33"/>
      <c r="B283" s="34"/>
      <c r="C283" s="185" t="s">
        <v>356</v>
      </c>
      <c r="D283" s="185" t="s">
        <v>140</v>
      </c>
      <c r="E283" s="186" t="s">
        <v>357</v>
      </c>
      <c r="F283" s="187" t="s">
        <v>358</v>
      </c>
      <c r="G283" s="188" t="s">
        <v>219</v>
      </c>
      <c r="H283" s="189">
        <v>0.547</v>
      </c>
      <c r="I283" s="190"/>
      <c r="J283" s="191">
        <f>ROUND(I283*H283,2)</f>
        <v>0</v>
      </c>
      <c r="K283" s="187" t="s">
        <v>144</v>
      </c>
      <c r="L283" s="38"/>
      <c r="M283" s="192" t="s">
        <v>1</v>
      </c>
      <c r="N283" s="193" t="s">
        <v>44</v>
      </c>
      <c r="O283" s="70"/>
      <c r="P283" s="194">
        <f>O283*H283</f>
        <v>0</v>
      </c>
      <c r="Q283" s="194">
        <v>1.06277</v>
      </c>
      <c r="R283" s="194">
        <f>Q283*H283</f>
        <v>0.58133519</v>
      </c>
      <c r="S283" s="194">
        <v>0</v>
      </c>
      <c r="T283" s="195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96" t="s">
        <v>145</v>
      </c>
      <c r="AT283" s="196" t="s">
        <v>140</v>
      </c>
      <c r="AU283" s="196" t="s">
        <v>88</v>
      </c>
      <c r="AY283" s="16" t="s">
        <v>138</v>
      </c>
      <c r="BE283" s="197">
        <f>IF(N283="základní",J283,0)</f>
        <v>0</v>
      </c>
      <c r="BF283" s="197">
        <f>IF(N283="snížená",J283,0)</f>
        <v>0</v>
      </c>
      <c r="BG283" s="197">
        <f>IF(N283="zákl. přenesená",J283,0)</f>
        <v>0</v>
      </c>
      <c r="BH283" s="197">
        <f>IF(N283="sníž. přenesená",J283,0)</f>
        <v>0</v>
      </c>
      <c r="BI283" s="197">
        <f>IF(N283="nulová",J283,0)</f>
        <v>0</v>
      </c>
      <c r="BJ283" s="16" t="s">
        <v>21</v>
      </c>
      <c r="BK283" s="197">
        <f>ROUND(I283*H283,2)</f>
        <v>0</v>
      </c>
      <c r="BL283" s="16" t="s">
        <v>145</v>
      </c>
      <c r="BM283" s="196" t="s">
        <v>359</v>
      </c>
    </row>
    <row r="284" spans="1:47" s="2" customFormat="1" ht="11.25">
      <c r="A284" s="33"/>
      <c r="B284" s="34"/>
      <c r="C284" s="35"/>
      <c r="D284" s="198" t="s">
        <v>147</v>
      </c>
      <c r="E284" s="35"/>
      <c r="F284" s="199" t="s">
        <v>360</v>
      </c>
      <c r="G284" s="35"/>
      <c r="H284" s="35"/>
      <c r="I284" s="200"/>
      <c r="J284" s="35"/>
      <c r="K284" s="35"/>
      <c r="L284" s="38"/>
      <c r="M284" s="201"/>
      <c r="N284" s="202"/>
      <c r="O284" s="70"/>
      <c r="P284" s="70"/>
      <c r="Q284" s="70"/>
      <c r="R284" s="70"/>
      <c r="S284" s="70"/>
      <c r="T284" s="71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6" t="s">
        <v>147</v>
      </c>
      <c r="AU284" s="16" t="s">
        <v>88</v>
      </c>
    </row>
    <row r="285" spans="2:51" s="13" customFormat="1" ht="11.25">
      <c r="B285" s="203"/>
      <c r="C285" s="204"/>
      <c r="D285" s="198" t="s">
        <v>149</v>
      </c>
      <c r="E285" s="205" t="s">
        <v>1</v>
      </c>
      <c r="F285" s="206" t="s">
        <v>361</v>
      </c>
      <c r="G285" s="204"/>
      <c r="H285" s="207">
        <v>0.586</v>
      </c>
      <c r="I285" s="208"/>
      <c r="J285" s="204"/>
      <c r="K285" s="204"/>
      <c r="L285" s="209"/>
      <c r="M285" s="210"/>
      <c r="N285" s="211"/>
      <c r="O285" s="211"/>
      <c r="P285" s="211"/>
      <c r="Q285" s="211"/>
      <c r="R285" s="211"/>
      <c r="S285" s="211"/>
      <c r="T285" s="212"/>
      <c r="AT285" s="213" t="s">
        <v>149</v>
      </c>
      <c r="AU285" s="213" t="s">
        <v>88</v>
      </c>
      <c r="AV285" s="13" t="s">
        <v>88</v>
      </c>
      <c r="AW285" s="13" t="s">
        <v>35</v>
      </c>
      <c r="AX285" s="13" t="s">
        <v>79</v>
      </c>
      <c r="AY285" s="213" t="s">
        <v>138</v>
      </c>
    </row>
    <row r="286" spans="2:51" s="13" customFormat="1" ht="11.25">
      <c r="B286" s="203"/>
      <c r="C286" s="204"/>
      <c r="D286" s="198" t="s">
        <v>149</v>
      </c>
      <c r="E286" s="205" t="s">
        <v>1</v>
      </c>
      <c r="F286" s="206" t="s">
        <v>362</v>
      </c>
      <c r="G286" s="204"/>
      <c r="H286" s="207">
        <v>-0.039</v>
      </c>
      <c r="I286" s="208"/>
      <c r="J286" s="204"/>
      <c r="K286" s="204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149</v>
      </c>
      <c r="AU286" s="213" t="s">
        <v>88</v>
      </c>
      <c r="AV286" s="13" t="s">
        <v>88</v>
      </c>
      <c r="AW286" s="13" t="s">
        <v>35</v>
      </c>
      <c r="AX286" s="13" t="s">
        <v>79</v>
      </c>
      <c r="AY286" s="213" t="s">
        <v>138</v>
      </c>
    </row>
    <row r="287" spans="2:51" s="14" customFormat="1" ht="11.25">
      <c r="B287" s="214"/>
      <c r="C287" s="215"/>
      <c r="D287" s="198" t="s">
        <v>149</v>
      </c>
      <c r="E287" s="216" t="s">
        <v>1</v>
      </c>
      <c r="F287" s="217" t="s">
        <v>171</v>
      </c>
      <c r="G287" s="215"/>
      <c r="H287" s="218">
        <v>0.5469999999999999</v>
      </c>
      <c r="I287" s="219"/>
      <c r="J287" s="215"/>
      <c r="K287" s="215"/>
      <c r="L287" s="220"/>
      <c r="M287" s="221"/>
      <c r="N287" s="222"/>
      <c r="O287" s="222"/>
      <c r="P287" s="222"/>
      <c r="Q287" s="222"/>
      <c r="R287" s="222"/>
      <c r="S287" s="222"/>
      <c r="T287" s="223"/>
      <c r="AT287" s="224" t="s">
        <v>149</v>
      </c>
      <c r="AU287" s="224" t="s">
        <v>88</v>
      </c>
      <c r="AV287" s="14" t="s">
        <v>145</v>
      </c>
      <c r="AW287" s="14" t="s">
        <v>35</v>
      </c>
      <c r="AX287" s="14" t="s">
        <v>21</v>
      </c>
      <c r="AY287" s="224" t="s">
        <v>138</v>
      </c>
    </row>
    <row r="288" spans="1:65" s="2" customFormat="1" ht="24.2" customHeight="1">
      <c r="A288" s="33"/>
      <c r="B288" s="34"/>
      <c r="C288" s="185" t="s">
        <v>363</v>
      </c>
      <c r="D288" s="185" t="s">
        <v>140</v>
      </c>
      <c r="E288" s="186" t="s">
        <v>364</v>
      </c>
      <c r="F288" s="187" t="s">
        <v>365</v>
      </c>
      <c r="G288" s="188" t="s">
        <v>174</v>
      </c>
      <c r="H288" s="189">
        <v>43.17</v>
      </c>
      <c r="I288" s="190"/>
      <c r="J288" s="191">
        <f>ROUND(I288*H288,2)</f>
        <v>0</v>
      </c>
      <c r="K288" s="187" t="s">
        <v>144</v>
      </c>
      <c r="L288" s="38"/>
      <c r="M288" s="192" t="s">
        <v>1</v>
      </c>
      <c r="N288" s="193" t="s">
        <v>44</v>
      </c>
      <c r="O288" s="70"/>
      <c r="P288" s="194">
        <f>O288*H288</f>
        <v>0</v>
      </c>
      <c r="Q288" s="194">
        <v>0.42602</v>
      </c>
      <c r="R288" s="194">
        <f>Q288*H288</f>
        <v>18.391283400000003</v>
      </c>
      <c r="S288" s="194">
        <v>0</v>
      </c>
      <c r="T288" s="195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96" t="s">
        <v>145</v>
      </c>
      <c r="AT288" s="196" t="s">
        <v>140</v>
      </c>
      <c r="AU288" s="196" t="s">
        <v>88</v>
      </c>
      <c r="AY288" s="16" t="s">
        <v>138</v>
      </c>
      <c r="BE288" s="197">
        <f>IF(N288="základní",J288,0)</f>
        <v>0</v>
      </c>
      <c r="BF288" s="197">
        <f>IF(N288="snížená",J288,0)</f>
        <v>0</v>
      </c>
      <c r="BG288" s="197">
        <f>IF(N288="zákl. přenesená",J288,0)</f>
        <v>0</v>
      </c>
      <c r="BH288" s="197">
        <f>IF(N288="sníž. přenesená",J288,0)</f>
        <v>0</v>
      </c>
      <c r="BI288" s="197">
        <f>IF(N288="nulová",J288,0)</f>
        <v>0</v>
      </c>
      <c r="BJ288" s="16" t="s">
        <v>21</v>
      </c>
      <c r="BK288" s="197">
        <f>ROUND(I288*H288,2)</f>
        <v>0</v>
      </c>
      <c r="BL288" s="16" t="s">
        <v>145</v>
      </c>
      <c r="BM288" s="196" t="s">
        <v>366</v>
      </c>
    </row>
    <row r="289" spans="1:47" s="2" customFormat="1" ht="19.5">
      <c r="A289" s="33"/>
      <c r="B289" s="34"/>
      <c r="C289" s="35"/>
      <c r="D289" s="198" t="s">
        <v>147</v>
      </c>
      <c r="E289" s="35"/>
      <c r="F289" s="199" t="s">
        <v>367</v>
      </c>
      <c r="G289" s="35"/>
      <c r="H289" s="35"/>
      <c r="I289" s="200"/>
      <c r="J289" s="35"/>
      <c r="K289" s="35"/>
      <c r="L289" s="38"/>
      <c r="M289" s="201"/>
      <c r="N289" s="202"/>
      <c r="O289" s="70"/>
      <c r="P289" s="70"/>
      <c r="Q289" s="70"/>
      <c r="R289" s="70"/>
      <c r="S289" s="70"/>
      <c r="T289" s="71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6" t="s">
        <v>147</v>
      </c>
      <c r="AU289" s="16" t="s">
        <v>88</v>
      </c>
    </row>
    <row r="290" spans="2:51" s="13" customFormat="1" ht="11.25">
      <c r="B290" s="203"/>
      <c r="C290" s="204"/>
      <c r="D290" s="198" t="s">
        <v>149</v>
      </c>
      <c r="E290" s="205" t="s">
        <v>1</v>
      </c>
      <c r="F290" s="206" t="s">
        <v>368</v>
      </c>
      <c r="G290" s="204"/>
      <c r="H290" s="207">
        <v>43.17</v>
      </c>
      <c r="I290" s="208"/>
      <c r="J290" s="204"/>
      <c r="K290" s="204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149</v>
      </c>
      <c r="AU290" s="213" t="s">
        <v>88</v>
      </c>
      <c r="AV290" s="13" t="s">
        <v>88</v>
      </c>
      <c r="AW290" s="13" t="s">
        <v>35</v>
      </c>
      <c r="AX290" s="13" t="s">
        <v>21</v>
      </c>
      <c r="AY290" s="213" t="s">
        <v>138</v>
      </c>
    </row>
    <row r="291" spans="1:65" s="2" customFormat="1" ht="24.2" customHeight="1">
      <c r="A291" s="33"/>
      <c r="B291" s="34"/>
      <c r="C291" s="185" t="s">
        <v>369</v>
      </c>
      <c r="D291" s="185" t="s">
        <v>140</v>
      </c>
      <c r="E291" s="186" t="s">
        <v>370</v>
      </c>
      <c r="F291" s="187" t="s">
        <v>371</v>
      </c>
      <c r="G291" s="188" t="s">
        <v>174</v>
      </c>
      <c r="H291" s="189">
        <v>4.98</v>
      </c>
      <c r="I291" s="190"/>
      <c r="J291" s="191">
        <f>ROUND(I291*H291,2)</f>
        <v>0</v>
      </c>
      <c r="K291" s="187" t="s">
        <v>144</v>
      </c>
      <c r="L291" s="38"/>
      <c r="M291" s="192" t="s">
        <v>1</v>
      </c>
      <c r="N291" s="193" t="s">
        <v>44</v>
      </c>
      <c r="O291" s="70"/>
      <c r="P291" s="194">
        <f>O291*H291</f>
        <v>0</v>
      </c>
      <c r="Q291" s="194">
        <v>0.29795</v>
      </c>
      <c r="R291" s="194">
        <f>Q291*H291</f>
        <v>1.483791</v>
      </c>
      <c r="S291" s="194">
        <v>0</v>
      </c>
      <c r="T291" s="195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96" t="s">
        <v>145</v>
      </c>
      <c r="AT291" s="196" t="s">
        <v>140</v>
      </c>
      <c r="AU291" s="196" t="s">
        <v>88</v>
      </c>
      <c r="AY291" s="16" t="s">
        <v>138</v>
      </c>
      <c r="BE291" s="197">
        <f>IF(N291="základní",J291,0)</f>
        <v>0</v>
      </c>
      <c r="BF291" s="197">
        <f>IF(N291="snížená",J291,0)</f>
        <v>0</v>
      </c>
      <c r="BG291" s="197">
        <f>IF(N291="zákl. přenesená",J291,0)</f>
        <v>0</v>
      </c>
      <c r="BH291" s="197">
        <f>IF(N291="sníž. přenesená",J291,0)</f>
        <v>0</v>
      </c>
      <c r="BI291" s="197">
        <f>IF(N291="nulová",J291,0)</f>
        <v>0</v>
      </c>
      <c r="BJ291" s="16" t="s">
        <v>21</v>
      </c>
      <c r="BK291" s="197">
        <f>ROUND(I291*H291,2)</f>
        <v>0</v>
      </c>
      <c r="BL291" s="16" t="s">
        <v>145</v>
      </c>
      <c r="BM291" s="196" t="s">
        <v>372</v>
      </c>
    </row>
    <row r="292" spans="1:47" s="2" customFormat="1" ht="29.25">
      <c r="A292" s="33"/>
      <c r="B292" s="34"/>
      <c r="C292" s="35"/>
      <c r="D292" s="198" t="s">
        <v>147</v>
      </c>
      <c r="E292" s="35"/>
      <c r="F292" s="199" t="s">
        <v>373</v>
      </c>
      <c r="G292" s="35"/>
      <c r="H292" s="35"/>
      <c r="I292" s="200"/>
      <c r="J292" s="35"/>
      <c r="K292" s="35"/>
      <c r="L292" s="38"/>
      <c r="M292" s="201"/>
      <c r="N292" s="202"/>
      <c r="O292" s="70"/>
      <c r="P292" s="70"/>
      <c r="Q292" s="70"/>
      <c r="R292" s="70"/>
      <c r="S292" s="70"/>
      <c r="T292" s="71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6" t="s">
        <v>147</v>
      </c>
      <c r="AU292" s="16" t="s">
        <v>88</v>
      </c>
    </row>
    <row r="293" spans="2:51" s="13" customFormat="1" ht="11.25">
      <c r="B293" s="203"/>
      <c r="C293" s="204"/>
      <c r="D293" s="198" t="s">
        <v>149</v>
      </c>
      <c r="E293" s="205" t="s">
        <v>1</v>
      </c>
      <c r="F293" s="206" t="s">
        <v>374</v>
      </c>
      <c r="G293" s="204"/>
      <c r="H293" s="207">
        <v>0.69</v>
      </c>
      <c r="I293" s="208"/>
      <c r="J293" s="204"/>
      <c r="K293" s="204"/>
      <c r="L293" s="209"/>
      <c r="M293" s="210"/>
      <c r="N293" s="211"/>
      <c r="O293" s="211"/>
      <c r="P293" s="211"/>
      <c r="Q293" s="211"/>
      <c r="R293" s="211"/>
      <c r="S293" s="211"/>
      <c r="T293" s="212"/>
      <c r="AT293" s="213" t="s">
        <v>149</v>
      </c>
      <c r="AU293" s="213" t="s">
        <v>88</v>
      </c>
      <c r="AV293" s="13" t="s">
        <v>88</v>
      </c>
      <c r="AW293" s="13" t="s">
        <v>35</v>
      </c>
      <c r="AX293" s="13" t="s">
        <v>79</v>
      </c>
      <c r="AY293" s="213" t="s">
        <v>138</v>
      </c>
    </row>
    <row r="294" spans="2:51" s="13" customFormat="1" ht="11.25">
      <c r="B294" s="203"/>
      <c r="C294" s="204"/>
      <c r="D294" s="198" t="s">
        <v>149</v>
      </c>
      <c r="E294" s="205" t="s">
        <v>1</v>
      </c>
      <c r="F294" s="206" t="s">
        <v>375</v>
      </c>
      <c r="G294" s="204"/>
      <c r="H294" s="207">
        <v>4.29</v>
      </c>
      <c r="I294" s="208"/>
      <c r="J294" s="204"/>
      <c r="K294" s="204"/>
      <c r="L294" s="209"/>
      <c r="M294" s="210"/>
      <c r="N294" s="211"/>
      <c r="O294" s="211"/>
      <c r="P294" s="211"/>
      <c r="Q294" s="211"/>
      <c r="R294" s="211"/>
      <c r="S294" s="211"/>
      <c r="T294" s="212"/>
      <c r="AT294" s="213" t="s">
        <v>149</v>
      </c>
      <c r="AU294" s="213" t="s">
        <v>88</v>
      </c>
      <c r="AV294" s="13" t="s">
        <v>88</v>
      </c>
      <c r="AW294" s="13" t="s">
        <v>35</v>
      </c>
      <c r="AX294" s="13" t="s">
        <v>79</v>
      </c>
      <c r="AY294" s="213" t="s">
        <v>138</v>
      </c>
    </row>
    <row r="295" spans="2:51" s="14" customFormat="1" ht="11.25">
      <c r="B295" s="214"/>
      <c r="C295" s="215"/>
      <c r="D295" s="198" t="s">
        <v>149</v>
      </c>
      <c r="E295" s="216" t="s">
        <v>1</v>
      </c>
      <c r="F295" s="217" t="s">
        <v>171</v>
      </c>
      <c r="G295" s="215"/>
      <c r="H295" s="218">
        <v>4.98</v>
      </c>
      <c r="I295" s="219"/>
      <c r="J295" s="215"/>
      <c r="K295" s="215"/>
      <c r="L295" s="220"/>
      <c r="M295" s="221"/>
      <c r="N295" s="222"/>
      <c r="O295" s="222"/>
      <c r="P295" s="222"/>
      <c r="Q295" s="222"/>
      <c r="R295" s="222"/>
      <c r="S295" s="222"/>
      <c r="T295" s="223"/>
      <c r="AT295" s="224" t="s">
        <v>149</v>
      </c>
      <c r="AU295" s="224" t="s">
        <v>88</v>
      </c>
      <c r="AV295" s="14" t="s">
        <v>145</v>
      </c>
      <c r="AW295" s="14" t="s">
        <v>35</v>
      </c>
      <c r="AX295" s="14" t="s">
        <v>21</v>
      </c>
      <c r="AY295" s="224" t="s">
        <v>138</v>
      </c>
    </row>
    <row r="296" spans="1:65" s="2" customFormat="1" ht="33" customHeight="1">
      <c r="A296" s="33"/>
      <c r="B296" s="34"/>
      <c r="C296" s="185" t="s">
        <v>376</v>
      </c>
      <c r="D296" s="185" t="s">
        <v>140</v>
      </c>
      <c r="E296" s="186" t="s">
        <v>377</v>
      </c>
      <c r="F296" s="187" t="s">
        <v>378</v>
      </c>
      <c r="G296" s="188" t="s">
        <v>174</v>
      </c>
      <c r="H296" s="189">
        <v>130.86</v>
      </c>
      <c r="I296" s="190"/>
      <c r="J296" s="191">
        <f>ROUND(I296*H296,2)</f>
        <v>0</v>
      </c>
      <c r="K296" s="187" t="s">
        <v>144</v>
      </c>
      <c r="L296" s="38"/>
      <c r="M296" s="192" t="s">
        <v>1</v>
      </c>
      <c r="N296" s="193" t="s">
        <v>44</v>
      </c>
      <c r="O296" s="70"/>
      <c r="P296" s="194">
        <f>O296*H296</f>
        <v>0</v>
      </c>
      <c r="Q296" s="194">
        <v>0.23936</v>
      </c>
      <c r="R296" s="194">
        <f>Q296*H296</f>
        <v>31.322649600000002</v>
      </c>
      <c r="S296" s="194">
        <v>0</v>
      </c>
      <c r="T296" s="195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96" t="s">
        <v>145</v>
      </c>
      <c r="AT296" s="196" t="s">
        <v>140</v>
      </c>
      <c r="AU296" s="196" t="s">
        <v>88</v>
      </c>
      <c r="AY296" s="16" t="s">
        <v>138</v>
      </c>
      <c r="BE296" s="197">
        <f>IF(N296="základní",J296,0)</f>
        <v>0</v>
      </c>
      <c r="BF296" s="197">
        <f>IF(N296="snížená",J296,0)</f>
        <v>0</v>
      </c>
      <c r="BG296" s="197">
        <f>IF(N296="zákl. přenesená",J296,0)</f>
        <v>0</v>
      </c>
      <c r="BH296" s="197">
        <f>IF(N296="sníž. přenesená",J296,0)</f>
        <v>0</v>
      </c>
      <c r="BI296" s="197">
        <f>IF(N296="nulová",J296,0)</f>
        <v>0</v>
      </c>
      <c r="BJ296" s="16" t="s">
        <v>21</v>
      </c>
      <c r="BK296" s="197">
        <f>ROUND(I296*H296,2)</f>
        <v>0</v>
      </c>
      <c r="BL296" s="16" t="s">
        <v>145</v>
      </c>
      <c r="BM296" s="196" t="s">
        <v>379</v>
      </c>
    </row>
    <row r="297" spans="1:47" s="2" customFormat="1" ht="19.5">
      <c r="A297" s="33"/>
      <c r="B297" s="34"/>
      <c r="C297" s="35"/>
      <c r="D297" s="198" t="s">
        <v>147</v>
      </c>
      <c r="E297" s="35"/>
      <c r="F297" s="199" t="s">
        <v>380</v>
      </c>
      <c r="G297" s="35"/>
      <c r="H297" s="35"/>
      <c r="I297" s="200"/>
      <c r="J297" s="35"/>
      <c r="K297" s="35"/>
      <c r="L297" s="38"/>
      <c r="M297" s="201"/>
      <c r="N297" s="202"/>
      <c r="O297" s="70"/>
      <c r="P297" s="70"/>
      <c r="Q297" s="70"/>
      <c r="R297" s="70"/>
      <c r="S297" s="70"/>
      <c r="T297" s="71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6" t="s">
        <v>147</v>
      </c>
      <c r="AU297" s="16" t="s">
        <v>88</v>
      </c>
    </row>
    <row r="298" spans="2:51" s="13" customFormat="1" ht="33.75">
      <c r="B298" s="203"/>
      <c r="C298" s="204"/>
      <c r="D298" s="198" t="s">
        <v>149</v>
      </c>
      <c r="E298" s="205" t="s">
        <v>1</v>
      </c>
      <c r="F298" s="206" t="s">
        <v>381</v>
      </c>
      <c r="G298" s="204"/>
      <c r="H298" s="207">
        <v>130.86</v>
      </c>
      <c r="I298" s="208"/>
      <c r="J298" s="204"/>
      <c r="K298" s="204"/>
      <c r="L298" s="209"/>
      <c r="M298" s="210"/>
      <c r="N298" s="211"/>
      <c r="O298" s="211"/>
      <c r="P298" s="211"/>
      <c r="Q298" s="211"/>
      <c r="R298" s="211"/>
      <c r="S298" s="211"/>
      <c r="T298" s="212"/>
      <c r="AT298" s="213" t="s">
        <v>149</v>
      </c>
      <c r="AU298" s="213" t="s">
        <v>88</v>
      </c>
      <c r="AV298" s="13" t="s">
        <v>88</v>
      </c>
      <c r="AW298" s="13" t="s">
        <v>35</v>
      </c>
      <c r="AX298" s="13" t="s">
        <v>21</v>
      </c>
      <c r="AY298" s="213" t="s">
        <v>138</v>
      </c>
    </row>
    <row r="299" spans="2:63" s="12" customFormat="1" ht="22.9" customHeight="1">
      <c r="B299" s="169"/>
      <c r="C299" s="170"/>
      <c r="D299" s="171" t="s">
        <v>78</v>
      </c>
      <c r="E299" s="183" t="s">
        <v>216</v>
      </c>
      <c r="F299" s="183" t="s">
        <v>382</v>
      </c>
      <c r="G299" s="170"/>
      <c r="H299" s="170"/>
      <c r="I299" s="173"/>
      <c r="J299" s="184">
        <f>BK299</f>
        <v>0</v>
      </c>
      <c r="K299" s="170"/>
      <c r="L299" s="175"/>
      <c r="M299" s="176"/>
      <c r="N299" s="177"/>
      <c r="O299" s="177"/>
      <c r="P299" s="178">
        <f>SUM(P300:P301)</f>
        <v>0</v>
      </c>
      <c r="Q299" s="177"/>
      <c r="R299" s="178">
        <f>SUM(R300:R301)</f>
        <v>2.0454</v>
      </c>
      <c r="S299" s="177"/>
      <c r="T299" s="179">
        <f>SUM(T300:T301)</f>
        <v>0</v>
      </c>
      <c r="AR299" s="180" t="s">
        <v>21</v>
      </c>
      <c r="AT299" s="181" t="s">
        <v>78</v>
      </c>
      <c r="AU299" s="181" t="s">
        <v>21</v>
      </c>
      <c r="AY299" s="180" t="s">
        <v>138</v>
      </c>
      <c r="BK299" s="182">
        <f>SUM(BK300:BK301)</f>
        <v>0</v>
      </c>
    </row>
    <row r="300" spans="1:65" s="2" customFormat="1" ht="16.5" customHeight="1">
      <c r="A300" s="33"/>
      <c r="B300" s="34"/>
      <c r="C300" s="185" t="s">
        <v>383</v>
      </c>
      <c r="D300" s="185" t="s">
        <v>140</v>
      </c>
      <c r="E300" s="186" t="s">
        <v>384</v>
      </c>
      <c r="F300" s="187" t="s">
        <v>385</v>
      </c>
      <c r="G300" s="188" t="s">
        <v>386</v>
      </c>
      <c r="H300" s="189">
        <v>6</v>
      </c>
      <c r="I300" s="190"/>
      <c r="J300" s="191">
        <f>ROUND(I300*H300,2)</f>
        <v>0</v>
      </c>
      <c r="K300" s="187" t="s">
        <v>1</v>
      </c>
      <c r="L300" s="38"/>
      <c r="M300" s="192" t="s">
        <v>1</v>
      </c>
      <c r="N300" s="193" t="s">
        <v>44</v>
      </c>
      <c r="O300" s="70"/>
      <c r="P300" s="194">
        <f>O300*H300</f>
        <v>0</v>
      </c>
      <c r="Q300" s="194">
        <v>0.3409</v>
      </c>
      <c r="R300" s="194">
        <f>Q300*H300</f>
        <v>2.0454</v>
      </c>
      <c r="S300" s="194">
        <v>0</v>
      </c>
      <c r="T300" s="195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96" t="s">
        <v>145</v>
      </c>
      <c r="AT300" s="196" t="s">
        <v>140</v>
      </c>
      <c r="AU300" s="196" t="s">
        <v>88</v>
      </c>
      <c r="AY300" s="16" t="s">
        <v>138</v>
      </c>
      <c r="BE300" s="197">
        <f>IF(N300="základní",J300,0)</f>
        <v>0</v>
      </c>
      <c r="BF300" s="197">
        <f>IF(N300="snížená",J300,0)</f>
        <v>0</v>
      </c>
      <c r="BG300" s="197">
        <f>IF(N300="zákl. přenesená",J300,0)</f>
        <v>0</v>
      </c>
      <c r="BH300" s="197">
        <f>IF(N300="sníž. přenesená",J300,0)</f>
        <v>0</v>
      </c>
      <c r="BI300" s="197">
        <f>IF(N300="nulová",J300,0)</f>
        <v>0</v>
      </c>
      <c r="BJ300" s="16" t="s">
        <v>21</v>
      </c>
      <c r="BK300" s="197">
        <f>ROUND(I300*H300,2)</f>
        <v>0</v>
      </c>
      <c r="BL300" s="16" t="s">
        <v>145</v>
      </c>
      <c r="BM300" s="196" t="s">
        <v>387</v>
      </c>
    </row>
    <row r="301" spans="1:47" s="2" customFormat="1" ht="19.5">
      <c r="A301" s="33"/>
      <c r="B301" s="34"/>
      <c r="C301" s="35"/>
      <c r="D301" s="198" t="s">
        <v>147</v>
      </c>
      <c r="E301" s="35"/>
      <c r="F301" s="199" t="s">
        <v>388</v>
      </c>
      <c r="G301" s="35"/>
      <c r="H301" s="35"/>
      <c r="I301" s="200"/>
      <c r="J301" s="35"/>
      <c r="K301" s="35"/>
      <c r="L301" s="38"/>
      <c r="M301" s="201"/>
      <c r="N301" s="202"/>
      <c r="O301" s="70"/>
      <c r="P301" s="70"/>
      <c r="Q301" s="70"/>
      <c r="R301" s="70"/>
      <c r="S301" s="70"/>
      <c r="T301" s="71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T301" s="16" t="s">
        <v>147</v>
      </c>
      <c r="AU301" s="16" t="s">
        <v>88</v>
      </c>
    </row>
    <row r="302" spans="2:63" s="12" customFormat="1" ht="22.9" customHeight="1">
      <c r="B302" s="169"/>
      <c r="C302" s="170"/>
      <c r="D302" s="171" t="s">
        <v>78</v>
      </c>
      <c r="E302" s="183" t="s">
        <v>223</v>
      </c>
      <c r="F302" s="183" t="s">
        <v>389</v>
      </c>
      <c r="G302" s="170"/>
      <c r="H302" s="170"/>
      <c r="I302" s="173"/>
      <c r="J302" s="184">
        <f>BK302</f>
        <v>0</v>
      </c>
      <c r="K302" s="170"/>
      <c r="L302" s="175"/>
      <c r="M302" s="176"/>
      <c r="N302" s="177"/>
      <c r="O302" s="177"/>
      <c r="P302" s="178">
        <f>SUM(P303:P369)</f>
        <v>0</v>
      </c>
      <c r="Q302" s="177"/>
      <c r="R302" s="178">
        <f>SUM(R303:R369)</f>
        <v>0.000321</v>
      </c>
      <c r="S302" s="177"/>
      <c r="T302" s="179">
        <f>SUM(T303:T369)</f>
        <v>104.65070200000001</v>
      </c>
      <c r="AR302" s="180" t="s">
        <v>21</v>
      </c>
      <c r="AT302" s="181" t="s">
        <v>78</v>
      </c>
      <c r="AU302" s="181" t="s">
        <v>21</v>
      </c>
      <c r="AY302" s="180" t="s">
        <v>138</v>
      </c>
      <c r="BK302" s="182">
        <f>SUM(BK303:BK369)</f>
        <v>0</v>
      </c>
    </row>
    <row r="303" spans="1:65" s="2" customFormat="1" ht="21.75" customHeight="1">
      <c r="A303" s="33"/>
      <c r="B303" s="34"/>
      <c r="C303" s="185" t="s">
        <v>390</v>
      </c>
      <c r="D303" s="185" t="s">
        <v>140</v>
      </c>
      <c r="E303" s="186" t="s">
        <v>391</v>
      </c>
      <c r="F303" s="187" t="s">
        <v>392</v>
      </c>
      <c r="G303" s="188" t="s">
        <v>255</v>
      </c>
      <c r="H303" s="189">
        <v>10.7</v>
      </c>
      <c r="I303" s="190"/>
      <c r="J303" s="191">
        <f>ROUND(I303*H303,2)</f>
        <v>0</v>
      </c>
      <c r="K303" s="187" t="s">
        <v>144</v>
      </c>
      <c r="L303" s="38"/>
      <c r="M303" s="192" t="s">
        <v>1</v>
      </c>
      <c r="N303" s="193" t="s">
        <v>44</v>
      </c>
      <c r="O303" s="70"/>
      <c r="P303" s="194">
        <f>O303*H303</f>
        <v>0</v>
      </c>
      <c r="Q303" s="194">
        <v>3E-05</v>
      </c>
      <c r="R303" s="194">
        <f>Q303*H303</f>
        <v>0.000321</v>
      </c>
      <c r="S303" s="194">
        <v>0</v>
      </c>
      <c r="T303" s="195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96" t="s">
        <v>145</v>
      </c>
      <c r="AT303" s="196" t="s">
        <v>140</v>
      </c>
      <c r="AU303" s="196" t="s">
        <v>88</v>
      </c>
      <c r="AY303" s="16" t="s">
        <v>138</v>
      </c>
      <c r="BE303" s="197">
        <f>IF(N303="základní",J303,0)</f>
        <v>0</v>
      </c>
      <c r="BF303" s="197">
        <f>IF(N303="snížená",J303,0)</f>
        <v>0</v>
      </c>
      <c r="BG303" s="197">
        <f>IF(N303="zákl. přenesená",J303,0)</f>
        <v>0</v>
      </c>
      <c r="BH303" s="197">
        <f>IF(N303="sníž. přenesená",J303,0)</f>
        <v>0</v>
      </c>
      <c r="BI303" s="197">
        <f>IF(N303="nulová",J303,0)</f>
        <v>0</v>
      </c>
      <c r="BJ303" s="16" t="s">
        <v>21</v>
      </c>
      <c r="BK303" s="197">
        <f>ROUND(I303*H303,2)</f>
        <v>0</v>
      </c>
      <c r="BL303" s="16" t="s">
        <v>145</v>
      </c>
      <c r="BM303" s="196" t="s">
        <v>393</v>
      </c>
    </row>
    <row r="304" spans="1:47" s="2" customFormat="1" ht="19.5">
      <c r="A304" s="33"/>
      <c r="B304" s="34"/>
      <c r="C304" s="35"/>
      <c r="D304" s="198" t="s">
        <v>147</v>
      </c>
      <c r="E304" s="35"/>
      <c r="F304" s="199" t="s">
        <v>394</v>
      </c>
      <c r="G304" s="35"/>
      <c r="H304" s="35"/>
      <c r="I304" s="200"/>
      <c r="J304" s="35"/>
      <c r="K304" s="35"/>
      <c r="L304" s="38"/>
      <c r="M304" s="201"/>
      <c r="N304" s="202"/>
      <c r="O304" s="70"/>
      <c r="P304" s="70"/>
      <c r="Q304" s="70"/>
      <c r="R304" s="70"/>
      <c r="S304" s="70"/>
      <c r="T304" s="71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T304" s="16" t="s">
        <v>147</v>
      </c>
      <c r="AU304" s="16" t="s">
        <v>88</v>
      </c>
    </row>
    <row r="305" spans="2:51" s="13" customFormat="1" ht="11.25">
      <c r="B305" s="203"/>
      <c r="C305" s="204"/>
      <c r="D305" s="198" t="s">
        <v>149</v>
      </c>
      <c r="E305" s="205" t="s">
        <v>1</v>
      </c>
      <c r="F305" s="206" t="s">
        <v>395</v>
      </c>
      <c r="G305" s="204"/>
      <c r="H305" s="207">
        <v>10.7</v>
      </c>
      <c r="I305" s="208"/>
      <c r="J305" s="204"/>
      <c r="K305" s="204"/>
      <c r="L305" s="209"/>
      <c r="M305" s="210"/>
      <c r="N305" s="211"/>
      <c r="O305" s="211"/>
      <c r="P305" s="211"/>
      <c r="Q305" s="211"/>
      <c r="R305" s="211"/>
      <c r="S305" s="211"/>
      <c r="T305" s="212"/>
      <c r="AT305" s="213" t="s">
        <v>149</v>
      </c>
      <c r="AU305" s="213" t="s">
        <v>88</v>
      </c>
      <c r="AV305" s="13" t="s">
        <v>88</v>
      </c>
      <c r="AW305" s="13" t="s">
        <v>35</v>
      </c>
      <c r="AX305" s="13" t="s">
        <v>21</v>
      </c>
      <c r="AY305" s="213" t="s">
        <v>138</v>
      </c>
    </row>
    <row r="306" spans="1:65" s="2" customFormat="1" ht="24.2" customHeight="1">
      <c r="A306" s="33"/>
      <c r="B306" s="34"/>
      <c r="C306" s="185" t="s">
        <v>396</v>
      </c>
      <c r="D306" s="185" t="s">
        <v>140</v>
      </c>
      <c r="E306" s="186" t="s">
        <v>397</v>
      </c>
      <c r="F306" s="187" t="s">
        <v>398</v>
      </c>
      <c r="G306" s="188" t="s">
        <v>386</v>
      </c>
      <c r="H306" s="189">
        <v>1280.52</v>
      </c>
      <c r="I306" s="190"/>
      <c r="J306" s="191">
        <f>ROUND(I306*H306,2)</f>
        <v>0</v>
      </c>
      <c r="K306" s="187" t="s">
        <v>144</v>
      </c>
      <c r="L306" s="38"/>
      <c r="M306" s="192" t="s">
        <v>1</v>
      </c>
      <c r="N306" s="193" t="s">
        <v>44</v>
      </c>
      <c r="O306" s="70"/>
      <c r="P306" s="194">
        <f>O306*H306</f>
        <v>0</v>
      </c>
      <c r="Q306" s="194">
        <v>0</v>
      </c>
      <c r="R306" s="194">
        <f>Q306*H306</f>
        <v>0</v>
      </c>
      <c r="S306" s="194">
        <v>0</v>
      </c>
      <c r="T306" s="195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96" t="s">
        <v>145</v>
      </c>
      <c r="AT306" s="196" t="s">
        <v>140</v>
      </c>
      <c r="AU306" s="196" t="s">
        <v>88</v>
      </c>
      <c r="AY306" s="16" t="s">
        <v>138</v>
      </c>
      <c r="BE306" s="197">
        <f>IF(N306="základní",J306,0)</f>
        <v>0</v>
      </c>
      <c r="BF306" s="197">
        <f>IF(N306="snížená",J306,0)</f>
        <v>0</v>
      </c>
      <c r="BG306" s="197">
        <f>IF(N306="zákl. přenesená",J306,0)</f>
        <v>0</v>
      </c>
      <c r="BH306" s="197">
        <f>IF(N306="sníž. přenesená",J306,0)</f>
        <v>0</v>
      </c>
      <c r="BI306" s="197">
        <f>IF(N306="nulová",J306,0)</f>
        <v>0</v>
      </c>
      <c r="BJ306" s="16" t="s">
        <v>21</v>
      </c>
      <c r="BK306" s="197">
        <f>ROUND(I306*H306,2)</f>
        <v>0</v>
      </c>
      <c r="BL306" s="16" t="s">
        <v>145</v>
      </c>
      <c r="BM306" s="196" t="s">
        <v>399</v>
      </c>
    </row>
    <row r="307" spans="1:47" s="2" customFormat="1" ht="29.25">
      <c r="A307" s="33"/>
      <c r="B307" s="34"/>
      <c r="C307" s="35"/>
      <c r="D307" s="198" t="s">
        <v>147</v>
      </c>
      <c r="E307" s="35"/>
      <c r="F307" s="199" t="s">
        <v>400</v>
      </c>
      <c r="G307" s="35"/>
      <c r="H307" s="35"/>
      <c r="I307" s="200"/>
      <c r="J307" s="35"/>
      <c r="K307" s="35"/>
      <c r="L307" s="38"/>
      <c r="M307" s="201"/>
      <c r="N307" s="202"/>
      <c r="O307" s="70"/>
      <c r="P307" s="70"/>
      <c r="Q307" s="70"/>
      <c r="R307" s="70"/>
      <c r="S307" s="70"/>
      <c r="T307" s="71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T307" s="16" t="s">
        <v>147</v>
      </c>
      <c r="AU307" s="16" t="s">
        <v>88</v>
      </c>
    </row>
    <row r="308" spans="2:51" s="13" customFormat="1" ht="11.25">
      <c r="B308" s="203"/>
      <c r="C308" s="204"/>
      <c r="D308" s="198" t="s">
        <v>149</v>
      </c>
      <c r="E308" s="205" t="s">
        <v>1</v>
      </c>
      <c r="F308" s="206" t="s">
        <v>401</v>
      </c>
      <c r="G308" s="204"/>
      <c r="H308" s="207">
        <v>1280.52</v>
      </c>
      <c r="I308" s="208"/>
      <c r="J308" s="204"/>
      <c r="K308" s="204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149</v>
      </c>
      <c r="AU308" s="213" t="s">
        <v>88</v>
      </c>
      <c r="AV308" s="13" t="s">
        <v>88</v>
      </c>
      <c r="AW308" s="13" t="s">
        <v>35</v>
      </c>
      <c r="AX308" s="13" t="s">
        <v>21</v>
      </c>
      <c r="AY308" s="213" t="s">
        <v>138</v>
      </c>
    </row>
    <row r="309" spans="1:65" s="2" customFormat="1" ht="24.2" customHeight="1">
      <c r="A309" s="33"/>
      <c r="B309" s="34"/>
      <c r="C309" s="185" t="s">
        <v>402</v>
      </c>
      <c r="D309" s="185" t="s">
        <v>140</v>
      </c>
      <c r="E309" s="186" t="s">
        <v>403</v>
      </c>
      <c r="F309" s="187" t="s">
        <v>404</v>
      </c>
      <c r="G309" s="188" t="s">
        <v>143</v>
      </c>
      <c r="H309" s="189">
        <v>2.665</v>
      </c>
      <c r="I309" s="190"/>
      <c r="J309" s="191">
        <f>ROUND(I309*H309,2)</f>
        <v>0</v>
      </c>
      <c r="K309" s="187" t="s">
        <v>144</v>
      </c>
      <c r="L309" s="38"/>
      <c r="M309" s="192" t="s">
        <v>1</v>
      </c>
      <c r="N309" s="193" t="s">
        <v>44</v>
      </c>
      <c r="O309" s="70"/>
      <c r="P309" s="194">
        <f>O309*H309</f>
        <v>0</v>
      </c>
      <c r="Q309" s="194">
        <v>0</v>
      </c>
      <c r="R309" s="194">
        <f>Q309*H309</f>
        <v>0</v>
      </c>
      <c r="S309" s="194">
        <v>1.8</v>
      </c>
      <c r="T309" s="195">
        <f>S309*H309</f>
        <v>4.797000000000001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96" t="s">
        <v>145</v>
      </c>
      <c r="AT309" s="196" t="s">
        <v>140</v>
      </c>
      <c r="AU309" s="196" t="s">
        <v>88</v>
      </c>
      <c r="AY309" s="16" t="s">
        <v>138</v>
      </c>
      <c r="BE309" s="197">
        <f>IF(N309="základní",J309,0)</f>
        <v>0</v>
      </c>
      <c r="BF309" s="197">
        <f>IF(N309="snížená",J309,0)</f>
        <v>0</v>
      </c>
      <c r="BG309" s="197">
        <f>IF(N309="zákl. přenesená",J309,0)</f>
        <v>0</v>
      </c>
      <c r="BH309" s="197">
        <f>IF(N309="sníž. přenesená",J309,0)</f>
        <v>0</v>
      </c>
      <c r="BI309" s="197">
        <f>IF(N309="nulová",J309,0)</f>
        <v>0</v>
      </c>
      <c r="BJ309" s="16" t="s">
        <v>21</v>
      </c>
      <c r="BK309" s="197">
        <f>ROUND(I309*H309,2)</f>
        <v>0</v>
      </c>
      <c r="BL309" s="16" t="s">
        <v>145</v>
      </c>
      <c r="BM309" s="196" t="s">
        <v>405</v>
      </c>
    </row>
    <row r="310" spans="1:47" s="2" customFormat="1" ht="29.25">
      <c r="A310" s="33"/>
      <c r="B310" s="34"/>
      <c r="C310" s="35"/>
      <c r="D310" s="198" t="s">
        <v>147</v>
      </c>
      <c r="E310" s="35"/>
      <c r="F310" s="199" t="s">
        <v>406</v>
      </c>
      <c r="G310" s="35"/>
      <c r="H310" s="35"/>
      <c r="I310" s="200"/>
      <c r="J310" s="35"/>
      <c r="K310" s="35"/>
      <c r="L310" s="38"/>
      <c r="M310" s="201"/>
      <c r="N310" s="202"/>
      <c r="O310" s="70"/>
      <c r="P310" s="70"/>
      <c r="Q310" s="70"/>
      <c r="R310" s="70"/>
      <c r="S310" s="70"/>
      <c r="T310" s="71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6" t="s">
        <v>147</v>
      </c>
      <c r="AU310" s="16" t="s">
        <v>88</v>
      </c>
    </row>
    <row r="311" spans="2:51" s="13" customFormat="1" ht="11.25">
      <c r="B311" s="203"/>
      <c r="C311" s="204"/>
      <c r="D311" s="198" t="s">
        <v>149</v>
      </c>
      <c r="E311" s="205" t="s">
        <v>1</v>
      </c>
      <c r="F311" s="206" t="s">
        <v>407</v>
      </c>
      <c r="G311" s="204"/>
      <c r="H311" s="207">
        <v>0.236</v>
      </c>
      <c r="I311" s="208"/>
      <c r="J311" s="204"/>
      <c r="K311" s="204"/>
      <c r="L311" s="209"/>
      <c r="M311" s="210"/>
      <c r="N311" s="211"/>
      <c r="O311" s="211"/>
      <c r="P311" s="211"/>
      <c r="Q311" s="211"/>
      <c r="R311" s="211"/>
      <c r="S311" s="211"/>
      <c r="T311" s="212"/>
      <c r="AT311" s="213" t="s">
        <v>149</v>
      </c>
      <c r="AU311" s="213" t="s">
        <v>88</v>
      </c>
      <c r="AV311" s="13" t="s">
        <v>88</v>
      </c>
      <c r="AW311" s="13" t="s">
        <v>35</v>
      </c>
      <c r="AX311" s="13" t="s">
        <v>79</v>
      </c>
      <c r="AY311" s="213" t="s">
        <v>138</v>
      </c>
    </row>
    <row r="312" spans="2:51" s="13" customFormat="1" ht="11.25">
      <c r="B312" s="203"/>
      <c r="C312" s="204"/>
      <c r="D312" s="198" t="s">
        <v>149</v>
      </c>
      <c r="E312" s="205" t="s">
        <v>1</v>
      </c>
      <c r="F312" s="206" t="s">
        <v>408</v>
      </c>
      <c r="G312" s="204"/>
      <c r="H312" s="207">
        <v>2.129</v>
      </c>
      <c r="I312" s="208"/>
      <c r="J312" s="204"/>
      <c r="K312" s="204"/>
      <c r="L312" s="209"/>
      <c r="M312" s="210"/>
      <c r="N312" s="211"/>
      <c r="O312" s="211"/>
      <c r="P312" s="211"/>
      <c r="Q312" s="211"/>
      <c r="R312" s="211"/>
      <c r="S312" s="211"/>
      <c r="T312" s="212"/>
      <c r="AT312" s="213" t="s">
        <v>149</v>
      </c>
      <c r="AU312" s="213" t="s">
        <v>88</v>
      </c>
      <c r="AV312" s="13" t="s">
        <v>88</v>
      </c>
      <c r="AW312" s="13" t="s">
        <v>35</v>
      </c>
      <c r="AX312" s="13" t="s">
        <v>79</v>
      </c>
      <c r="AY312" s="213" t="s">
        <v>138</v>
      </c>
    </row>
    <row r="313" spans="2:51" s="13" customFormat="1" ht="11.25">
      <c r="B313" s="203"/>
      <c r="C313" s="204"/>
      <c r="D313" s="198" t="s">
        <v>149</v>
      </c>
      <c r="E313" s="205" t="s">
        <v>1</v>
      </c>
      <c r="F313" s="206" t="s">
        <v>409</v>
      </c>
      <c r="G313" s="204"/>
      <c r="H313" s="207">
        <v>0.3</v>
      </c>
      <c r="I313" s="208"/>
      <c r="J313" s="204"/>
      <c r="K313" s="204"/>
      <c r="L313" s="209"/>
      <c r="M313" s="210"/>
      <c r="N313" s="211"/>
      <c r="O313" s="211"/>
      <c r="P313" s="211"/>
      <c r="Q313" s="211"/>
      <c r="R313" s="211"/>
      <c r="S313" s="211"/>
      <c r="T313" s="212"/>
      <c r="AT313" s="213" t="s">
        <v>149</v>
      </c>
      <c r="AU313" s="213" t="s">
        <v>88</v>
      </c>
      <c r="AV313" s="13" t="s">
        <v>88</v>
      </c>
      <c r="AW313" s="13" t="s">
        <v>35</v>
      </c>
      <c r="AX313" s="13" t="s">
        <v>79</v>
      </c>
      <c r="AY313" s="213" t="s">
        <v>138</v>
      </c>
    </row>
    <row r="314" spans="2:51" s="14" customFormat="1" ht="11.25">
      <c r="B314" s="214"/>
      <c r="C314" s="215"/>
      <c r="D314" s="198" t="s">
        <v>149</v>
      </c>
      <c r="E314" s="216" t="s">
        <v>1</v>
      </c>
      <c r="F314" s="217" t="s">
        <v>171</v>
      </c>
      <c r="G314" s="215"/>
      <c r="H314" s="218">
        <v>2.665</v>
      </c>
      <c r="I314" s="219"/>
      <c r="J314" s="215"/>
      <c r="K314" s="215"/>
      <c r="L314" s="220"/>
      <c r="M314" s="221"/>
      <c r="N314" s="222"/>
      <c r="O314" s="222"/>
      <c r="P314" s="222"/>
      <c r="Q314" s="222"/>
      <c r="R314" s="222"/>
      <c r="S314" s="222"/>
      <c r="T314" s="223"/>
      <c r="AT314" s="224" t="s">
        <v>149</v>
      </c>
      <c r="AU314" s="224" t="s">
        <v>88</v>
      </c>
      <c r="AV314" s="14" t="s">
        <v>145</v>
      </c>
      <c r="AW314" s="14" t="s">
        <v>35</v>
      </c>
      <c r="AX314" s="14" t="s">
        <v>21</v>
      </c>
      <c r="AY314" s="224" t="s">
        <v>138</v>
      </c>
    </row>
    <row r="315" spans="1:65" s="2" customFormat="1" ht="24.2" customHeight="1">
      <c r="A315" s="33"/>
      <c r="B315" s="34"/>
      <c r="C315" s="185" t="s">
        <v>410</v>
      </c>
      <c r="D315" s="185" t="s">
        <v>140</v>
      </c>
      <c r="E315" s="186" t="s">
        <v>411</v>
      </c>
      <c r="F315" s="187" t="s">
        <v>412</v>
      </c>
      <c r="G315" s="188" t="s">
        <v>143</v>
      </c>
      <c r="H315" s="189">
        <v>3.612</v>
      </c>
      <c r="I315" s="190"/>
      <c r="J315" s="191">
        <f>ROUND(I315*H315,2)</f>
        <v>0</v>
      </c>
      <c r="K315" s="187" t="s">
        <v>144</v>
      </c>
      <c r="L315" s="38"/>
      <c r="M315" s="192" t="s">
        <v>1</v>
      </c>
      <c r="N315" s="193" t="s">
        <v>44</v>
      </c>
      <c r="O315" s="70"/>
      <c r="P315" s="194">
        <f>O315*H315</f>
        <v>0</v>
      </c>
      <c r="Q315" s="194">
        <v>0</v>
      </c>
      <c r="R315" s="194">
        <f>Q315*H315</f>
        <v>0</v>
      </c>
      <c r="S315" s="194">
        <v>2.2</v>
      </c>
      <c r="T315" s="195">
        <f>S315*H315</f>
        <v>7.946400000000001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96" t="s">
        <v>145</v>
      </c>
      <c r="AT315" s="196" t="s">
        <v>140</v>
      </c>
      <c r="AU315" s="196" t="s">
        <v>88</v>
      </c>
      <c r="AY315" s="16" t="s">
        <v>138</v>
      </c>
      <c r="BE315" s="197">
        <f>IF(N315="základní",J315,0)</f>
        <v>0</v>
      </c>
      <c r="BF315" s="197">
        <f>IF(N315="snížená",J315,0)</f>
        <v>0</v>
      </c>
      <c r="BG315" s="197">
        <f>IF(N315="zákl. přenesená",J315,0)</f>
        <v>0</v>
      </c>
      <c r="BH315" s="197">
        <f>IF(N315="sníž. přenesená",J315,0)</f>
        <v>0</v>
      </c>
      <c r="BI315" s="197">
        <f>IF(N315="nulová",J315,0)</f>
        <v>0</v>
      </c>
      <c r="BJ315" s="16" t="s">
        <v>21</v>
      </c>
      <c r="BK315" s="197">
        <f>ROUND(I315*H315,2)</f>
        <v>0</v>
      </c>
      <c r="BL315" s="16" t="s">
        <v>145</v>
      </c>
      <c r="BM315" s="196" t="s">
        <v>413</v>
      </c>
    </row>
    <row r="316" spans="1:47" s="2" customFormat="1" ht="11.25">
      <c r="A316" s="33"/>
      <c r="B316" s="34"/>
      <c r="C316" s="35"/>
      <c r="D316" s="198" t="s">
        <v>147</v>
      </c>
      <c r="E316" s="35"/>
      <c r="F316" s="199" t="s">
        <v>414</v>
      </c>
      <c r="G316" s="35"/>
      <c r="H316" s="35"/>
      <c r="I316" s="200"/>
      <c r="J316" s="35"/>
      <c r="K316" s="35"/>
      <c r="L316" s="38"/>
      <c r="M316" s="201"/>
      <c r="N316" s="202"/>
      <c r="O316" s="70"/>
      <c r="P316" s="70"/>
      <c r="Q316" s="70"/>
      <c r="R316" s="70"/>
      <c r="S316" s="70"/>
      <c r="T316" s="71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T316" s="16" t="s">
        <v>147</v>
      </c>
      <c r="AU316" s="16" t="s">
        <v>88</v>
      </c>
    </row>
    <row r="317" spans="2:51" s="13" customFormat="1" ht="11.25">
      <c r="B317" s="203"/>
      <c r="C317" s="204"/>
      <c r="D317" s="198" t="s">
        <v>149</v>
      </c>
      <c r="E317" s="205" t="s">
        <v>1</v>
      </c>
      <c r="F317" s="206" t="s">
        <v>415</v>
      </c>
      <c r="G317" s="204"/>
      <c r="H317" s="207">
        <v>0.756</v>
      </c>
      <c r="I317" s="208"/>
      <c r="J317" s="204"/>
      <c r="K317" s="204"/>
      <c r="L317" s="209"/>
      <c r="M317" s="210"/>
      <c r="N317" s="211"/>
      <c r="O317" s="211"/>
      <c r="P317" s="211"/>
      <c r="Q317" s="211"/>
      <c r="R317" s="211"/>
      <c r="S317" s="211"/>
      <c r="T317" s="212"/>
      <c r="AT317" s="213" t="s">
        <v>149</v>
      </c>
      <c r="AU317" s="213" t="s">
        <v>88</v>
      </c>
      <c r="AV317" s="13" t="s">
        <v>88</v>
      </c>
      <c r="AW317" s="13" t="s">
        <v>35</v>
      </c>
      <c r="AX317" s="13" t="s">
        <v>79</v>
      </c>
      <c r="AY317" s="213" t="s">
        <v>138</v>
      </c>
    </row>
    <row r="318" spans="2:51" s="13" customFormat="1" ht="11.25">
      <c r="B318" s="203"/>
      <c r="C318" s="204"/>
      <c r="D318" s="198" t="s">
        <v>149</v>
      </c>
      <c r="E318" s="205" t="s">
        <v>1</v>
      </c>
      <c r="F318" s="206" t="s">
        <v>416</v>
      </c>
      <c r="G318" s="204"/>
      <c r="H318" s="207">
        <v>2.856</v>
      </c>
      <c r="I318" s="208"/>
      <c r="J318" s="204"/>
      <c r="K318" s="204"/>
      <c r="L318" s="209"/>
      <c r="M318" s="210"/>
      <c r="N318" s="211"/>
      <c r="O318" s="211"/>
      <c r="P318" s="211"/>
      <c r="Q318" s="211"/>
      <c r="R318" s="211"/>
      <c r="S318" s="211"/>
      <c r="T318" s="212"/>
      <c r="AT318" s="213" t="s">
        <v>149</v>
      </c>
      <c r="AU318" s="213" t="s">
        <v>88</v>
      </c>
      <c r="AV318" s="13" t="s">
        <v>88</v>
      </c>
      <c r="AW318" s="13" t="s">
        <v>35</v>
      </c>
      <c r="AX318" s="13" t="s">
        <v>79</v>
      </c>
      <c r="AY318" s="213" t="s">
        <v>138</v>
      </c>
    </row>
    <row r="319" spans="2:51" s="14" customFormat="1" ht="11.25">
      <c r="B319" s="214"/>
      <c r="C319" s="215"/>
      <c r="D319" s="198" t="s">
        <v>149</v>
      </c>
      <c r="E319" s="216" t="s">
        <v>1</v>
      </c>
      <c r="F319" s="217" t="s">
        <v>171</v>
      </c>
      <c r="G319" s="215"/>
      <c r="H319" s="218">
        <v>3.612</v>
      </c>
      <c r="I319" s="219"/>
      <c r="J319" s="215"/>
      <c r="K319" s="215"/>
      <c r="L319" s="220"/>
      <c r="M319" s="221"/>
      <c r="N319" s="222"/>
      <c r="O319" s="222"/>
      <c r="P319" s="222"/>
      <c r="Q319" s="222"/>
      <c r="R319" s="222"/>
      <c r="S319" s="222"/>
      <c r="T319" s="223"/>
      <c r="AT319" s="224" t="s">
        <v>149</v>
      </c>
      <c r="AU319" s="224" t="s">
        <v>88</v>
      </c>
      <c r="AV319" s="14" t="s">
        <v>145</v>
      </c>
      <c r="AW319" s="14" t="s">
        <v>35</v>
      </c>
      <c r="AX319" s="14" t="s">
        <v>21</v>
      </c>
      <c r="AY319" s="224" t="s">
        <v>138</v>
      </c>
    </row>
    <row r="320" spans="1:65" s="2" customFormat="1" ht="21.75" customHeight="1">
      <c r="A320" s="33"/>
      <c r="B320" s="34"/>
      <c r="C320" s="185" t="s">
        <v>417</v>
      </c>
      <c r="D320" s="185" t="s">
        <v>140</v>
      </c>
      <c r="E320" s="186" t="s">
        <v>418</v>
      </c>
      <c r="F320" s="187" t="s">
        <v>419</v>
      </c>
      <c r="G320" s="188" t="s">
        <v>143</v>
      </c>
      <c r="H320" s="189">
        <v>3.341</v>
      </c>
      <c r="I320" s="190"/>
      <c r="J320" s="191">
        <f>ROUND(I320*H320,2)</f>
        <v>0</v>
      </c>
      <c r="K320" s="187" t="s">
        <v>144</v>
      </c>
      <c r="L320" s="38"/>
      <c r="M320" s="192" t="s">
        <v>1</v>
      </c>
      <c r="N320" s="193" t="s">
        <v>44</v>
      </c>
      <c r="O320" s="70"/>
      <c r="P320" s="194">
        <f>O320*H320</f>
        <v>0</v>
      </c>
      <c r="Q320" s="194">
        <v>0</v>
      </c>
      <c r="R320" s="194">
        <f>Q320*H320</f>
        <v>0</v>
      </c>
      <c r="S320" s="194">
        <v>2.1</v>
      </c>
      <c r="T320" s="195">
        <f>S320*H320</f>
        <v>7.016100000000001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96" t="s">
        <v>145</v>
      </c>
      <c r="AT320" s="196" t="s">
        <v>140</v>
      </c>
      <c r="AU320" s="196" t="s">
        <v>88</v>
      </c>
      <c r="AY320" s="16" t="s">
        <v>138</v>
      </c>
      <c r="BE320" s="197">
        <f>IF(N320="základní",J320,0)</f>
        <v>0</v>
      </c>
      <c r="BF320" s="197">
        <f>IF(N320="snížená",J320,0)</f>
        <v>0</v>
      </c>
      <c r="BG320" s="197">
        <f>IF(N320="zákl. přenesená",J320,0)</f>
        <v>0</v>
      </c>
      <c r="BH320" s="197">
        <f>IF(N320="sníž. přenesená",J320,0)</f>
        <v>0</v>
      </c>
      <c r="BI320" s="197">
        <f>IF(N320="nulová",J320,0)</f>
        <v>0</v>
      </c>
      <c r="BJ320" s="16" t="s">
        <v>21</v>
      </c>
      <c r="BK320" s="197">
        <f>ROUND(I320*H320,2)</f>
        <v>0</v>
      </c>
      <c r="BL320" s="16" t="s">
        <v>145</v>
      </c>
      <c r="BM320" s="196" t="s">
        <v>420</v>
      </c>
    </row>
    <row r="321" spans="1:47" s="2" customFormat="1" ht="19.5">
      <c r="A321" s="33"/>
      <c r="B321" s="34"/>
      <c r="C321" s="35"/>
      <c r="D321" s="198" t="s">
        <v>147</v>
      </c>
      <c r="E321" s="35"/>
      <c r="F321" s="199" t="s">
        <v>421</v>
      </c>
      <c r="G321" s="35"/>
      <c r="H321" s="35"/>
      <c r="I321" s="200"/>
      <c r="J321" s="35"/>
      <c r="K321" s="35"/>
      <c r="L321" s="38"/>
      <c r="M321" s="201"/>
      <c r="N321" s="202"/>
      <c r="O321" s="70"/>
      <c r="P321" s="70"/>
      <c r="Q321" s="70"/>
      <c r="R321" s="70"/>
      <c r="S321" s="70"/>
      <c r="T321" s="71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6" t="s">
        <v>147</v>
      </c>
      <c r="AU321" s="16" t="s">
        <v>88</v>
      </c>
    </row>
    <row r="322" spans="2:51" s="13" customFormat="1" ht="11.25">
      <c r="B322" s="203"/>
      <c r="C322" s="204"/>
      <c r="D322" s="198" t="s">
        <v>149</v>
      </c>
      <c r="E322" s="205" t="s">
        <v>1</v>
      </c>
      <c r="F322" s="206" t="s">
        <v>422</v>
      </c>
      <c r="G322" s="204"/>
      <c r="H322" s="207">
        <v>3.341</v>
      </c>
      <c r="I322" s="208"/>
      <c r="J322" s="204"/>
      <c r="K322" s="204"/>
      <c r="L322" s="209"/>
      <c r="M322" s="210"/>
      <c r="N322" s="211"/>
      <c r="O322" s="211"/>
      <c r="P322" s="211"/>
      <c r="Q322" s="211"/>
      <c r="R322" s="211"/>
      <c r="S322" s="211"/>
      <c r="T322" s="212"/>
      <c r="AT322" s="213" t="s">
        <v>149</v>
      </c>
      <c r="AU322" s="213" t="s">
        <v>88</v>
      </c>
      <c r="AV322" s="13" t="s">
        <v>88</v>
      </c>
      <c r="AW322" s="13" t="s">
        <v>35</v>
      </c>
      <c r="AX322" s="13" t="s">
        <v>21</v>
      </c>
      <c r="AY322" s="213" t="s">
        <v>138</v>
      </c>
    </row>
    <row r="323" spans="1:65" s="2" customFormat="1" ht="24.2" customHeight="1">
      <c r="A323" s="33"/>
      <c r="B323" s="34"/>
      <c r="C323" s="185" t="s">
        <v>423</v>
      </c>
      <c r="D323" s="185" t="s">
        <v>140</v>
      </c>
      <c r="E323" s="186" t="s">
        <v>424</v>
      </c>
      <c r="F323" s="187" t="s">
        <v>425</v>
      </c>
      <c r="G323" s="188" t="s">
        <v>255</v>
      </c>
      <c r="H323" s="189">
        <v>19.1</v>
      </c>
      <c r="I323" s="190"/>
      <c r="J323" s="191">
        <f>ROUND(I323*H323,2)</f>
        <v>0</v>
      </c>
      <c r="K323" s="187" t="s">
        <v>144</v>
      </c>
      <c r="L323" s="38"/>
      <c r="M323" s="192" t="s">
        <v>1</v>
      </c>
      <c r="N323" s="193" t="s">
        <v>44</v>
      </c>
      <c r="O323" s="70"/>
      <c r="P323" s="194">
        <f>O323*H323</f>
        <v>0</v>
      </c>
      <c r="Q323" s="194">
        <v>0</v>
      </c>
      <c r="R323" s="194">
        <f>Q323*H323</f>
        <v>0</v>
      </c>
      <c r="S323" s="194">
        <v>0.112</v>
      </c>
      <c r="T323" s="195">
        <f>S323*H323</f>
        <v>2.1392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96" t="s">
        <v>145</v>
      </c>
      <c r="AT323" s="196" t="s">
        <v>140</v>
      </c>
      <c r="AU323" s="196" t="s">
        <v>88</v>
      </c>
      <c r="AY323" s="16" t="s">
        <v>138</v>
      </c>
      <c r="BE323" s="197">
        <f>IF(N323="základní",J323,0)</f>
        <v>0</v>
      </c>
      <c r="BF323" s="197">
        <f>IF(N323="snížená",J323,0)</f>
        <v>0</v>
      </c>
      <c r="BG323" s="197">
        <f>IF(N323="zákl. přenesená",J323,0)</f>
        <v>0</v>
      </c>
      <c r="BH323" s="197">
        <f>IF(N323="sníž. přenesená",J323,0)</f>
        <v>0</v>
      </c>
      <c r="BI323" s="197">
        <f>IF(N323="nulová",J323,0)</f>
        <v>0</v>
      </c>
      <c r="BJ323" s="16" t="s">
        <v>21</v>
      </c>
      <c r="BK323" s="197">
        <f>ROUND(I323*H323,2)</f>
        <v>0</v>
      </c>
      <c r="BL323" s="16" t="s">
        <v>145</v>
      </c>
      <c r="BM323" s="196" t="s">
        <v>426</v>
      </c>
    </row>
    <row r="324" spans="1:47" s="2" customFormat="1" ht="19.5">
      <c r="A324" s="33"/>
      <c r="B324" s="34"/>
      <c r="C324" s="35"/>
      <c r="D324" s="198" t="s">
        <v>147</v>
      </c>
      <c r="E324" s="35"/>
      <c r="F324" s="199" t="s">
        <v>427</v>
      </c>
      <c r="G324" s="35"/>
      <c r="H324" s="35"/>
      <c r="I324" s="200"/>
      <c r="J324" s="35"/>
      <c r="K324" s="35"/>
      <c r="L324" s="38"/>
      <c r="M324" s="201"/>
      <c r="N324" s="202"/>
      <c r="O324" s="70"/>
      <c r="P324" s="70"/>
      <c r="Q324" s="70"/>
      <c r="R324" s="70"/>
      <c r="S324" s="70"/>
      <c r="T324" s="71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6" t="s">
        <v>147</v>
      </c>
      <c r="AU324" s="16" t="s">
        <v>88</v>
      </c>
    </row>
    <row r="325" spans="2:51" s="13" customFormat="1" ht="11.25">
      <c r="B325" s="203"/>
      <c r="C325" s="204"/>
      <c r="D325" s="198" t="s">
        <v>149</v>
      </c>
      <c r="E325" s="205" t="s">
        <v>1</v>
      </c>
      <c r="F325" s="206" t="s">
        <v>303</v>
      </c>
      <c r="G325" s="204"/>
      <c r="H325" s="207">
        <v>19.1</v>
      </c>
      <c r="I325" s="208"/>
      <c r="J325" s="204"/>
      <c r="K325" s="204"/>
      <c r="L325" s="209"/>
      <c r="M325" s="210"/>
      <c r="N325" s="211"/>
      <c r="O325" s="211"/>
      <c r="P325" s="211"/>
      <c r="Q325" s="211"/>
      <c r="R325" s="211"/>
      <c r="S325" s="211"/>
      <c r="T325" s="212"/>
      <c r="AT325" s="213" t="s">
        <v>149</v>
      </c>
      <c r="AU325" s="213" t="s">
        <v>88</v>
      </c>
      <c r="AV325" s="13" t="s">
        <v>88</v>
      </c>
      <c r="AW325" s="13" t="s">
        <v>35</v>
      </c>
      <c r="AX325" s="13" t="s">
        <v>21</v>
      </c>
      <c r="AY325" s="213" t="s">
        <v>138</v>
      </c>
    </row>
    <row r="326" spans="1:65" s="2" customFormat="1" ht="24.2" customHeight="1">
      <c r="A326" s="33"/>
      <c r="B326" s="34"/>
      <c r="C326" s="185" t="s">
        <v>428</v>
      </c>
      <c r="D326" s="185" t="s">
        <v>140</v>
      </c>
      <c r="E326" s="186" t="s">
        <v>429</v>
      </c>
      <c r="F326" s="187" t="s">
        <v>430</v>
      </c>
      <c r="G326" s="188" t="s">
        <v>174</v>
      </c>
      <c r="H326" s="189">
        <v>42.7</v>
      </c>
      <c r="I326" s="190"/>
      <c r="J326" s="191">
        <f>ROUND(I326*H326,2)</f>
        <v>0</v>
      </c>
      <c r="K326" s="187" t="s">
        <v>144</v>
      </c>
      <c r="L326" s="38"/>
      <c r="M326" s="192" t="s">
        <v>1</v>
      </c>
      <c r="N326" s="193" t="s">
        <v>44</v>
      </c>
      <c r="O326" s="70"/>
      <c r="P326" s="194">
        <f>O326*H326</f>
        <v>0</v>
      </c>
      <c r="Q326" s="194">
        <v>0</v>
      </c>
      <c r="R326" s="194">
        <f>Q326*H326</f>
        <v>0</v>
      </c>
      <c r="S326" s="194">
        <v>0.432</v>
      </c>
      <c r="T326" s="195">
        <f>S326*H326</f>
        <v>18.4464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96" t="s">
        <v>145</v>
      </c>
      <c r="AT326" s="196" t="s">
        <v>140</v>
      </c>
      <c r="AU326" s="196" t="s">
        <v>88</v>
      </c>
      <c r="AY326" s="16" t="s">
        <v>138</v>
      </c>
      <c r="BE326" s="197">
        <f>IF(N326="základní",J326,0)</f>
        <v>0</v>
      </c>
      <c r="BF326" s="197">
        <f>IF(N326="snížená",J326,0)</f>
        <v>0</v>
      </c>
      <c r="BG326" s="197">
        <f>IF(N326="zákl. přenesená",J326,0)</f>
        <v>0</v>
      </c>
      <c r="BH326" s="197">
        <f>IF(N326="sníž. přenesená",J326,0)</f>
        <v>0</v>
      </c>
      <c r="BI326" s="197">
        <f>IF(N326="nulová",J326,0)</f>
        <v>0</v>
      </c>
      <c r="BJ326" s="16" t="s">
        <v>21</v>
      </c>
      <c r="BK326" s="197">
        <f>ROUND(I326*H326,2)</f>
        <v>0</v>
      </c>
      <c r="BL326" s="16" t="s">
        <v>145</v>
      </c>
      <c r="BM326" s="196" t="s">
        <v>431</v>
      </c>
    </row>
    <row r="327" spans="1:47" s="2" customFormat="1" ht="19.5">
      <c r="A327" s="33"/>
      <c r="B327" s="34"/>
      <c r="C327" s="35"/>
      <c r="D327" s="198" t="s">
        <v>147</v>
      </c>
      <c r="E327" s="35"/>
      <c r="F327" s="199" t="s">
        <v>432</v>
      </c>
      <c r="G327" s="35"/>
      <c r="H327" s="35"/>
      <c r="I327" s="200"/>
      <c r="J327" s="35"/>
      <c r="K327" s="35"/>
      <c r="L327" s="38"/>
      <c r="M327" s="201"/>
      <c r="N327" s="202"/>
      <c r="O327" s="70"/>
      <c r="P327" s="70"/>
      <c r="Q327" s="70"/>
      <c r="R327" s="70"/>
      <c r="S327" s="70"/>
      <c r="T327" s="71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6" t="s">
        <v>147</v>
      </c>
      <c r="AU327" s="16" t="s">
        <v>88</v>
      </c>
    </row>
    <row r="328" spans="1:65" s="2" customFormat="1" ht="37.9" customHeight="1">
      <c r="A328" s="33"/>
      <c r="B328" s="34"/>
      <c r="C328" s="185" t="s">
        <v>433</v>
      </c>
      <c r="D328" s="185" t="s">
        <v>140</v>
      </c>
      <c r="E328" s="186" t="s">
        <v>434</v>
      </c>
      <c r="F328" s="187" t="s">
        <v>435</v>
      </c>
      <c r="G328" s="188" t="s">
        <v>143</v>
      </c>
      <c r="H328" s="189">
        <v>1.787</v>
      </c>
      <c r="I328" s="190"/>
      <c r="J328" s="191">
        <f>ROUND(I328*H328,2)</f>
        <v>0</v>
      </c>
      <c r="K328" s="187" t="s">
        <v>144</v>
      </c>
      <c r="L328" s="38"/>
      <c r="M328" s="192" t="s">
        <v>1</v>
      </c>
      <c r="N328" s="193" t="s">
        <v>44</v>
      </c>
      <c r="O328" s="70"/>
      <c r="P328" s="194">
        <f>O328*H328</f>
        <v>0</v>
      </c>
      <c r="Q328" s="194">
        <v>0</v>
      </c>
      <c r="R328" s="194">
        <f>Q328*H328</f>
        <v>0</v>
      </c>
      <c r="S328" s="194">
        <v>2.2</v>
      </c>
      <c r="T328" s="195">
        <f>S328*H328</f>
        <v>3.9314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96" t="s">
        <v>145</v>
      </c>
      <c r="AT328" s="196" t="s">
        <v>140</v>
      </c>
      <c r="AU328" s="196" t="s">
        <v>88</v>
      </c>
      <c r="AY328" s="16" t="s">
        <v>138</v>
      </c>
      <c r="BE328" s="197">
        <f>IF(N328="základní",J328,0)</f>
        <v>0</v>
      </c>
      <c r="BF328" s="197">
        <f>IF(N328="snížená",J328,0)</f>
        <v>0</v>
      </c>
      <c r="BG328" s="197">
        <f>IF(N328="zákl. přenesená",J328,0)</f>
        <v>0</v>
      </c>
      <c r="BH328" s="197">
        <f>IF(N328="sníž. přenesená",J328,0)</f>
        <v>0</v>
      </c>
      <c r="BI328" s="197">
        <f>IF(N328="nulová",J328,0)</f>
        <v>0</v>
      </c>
      <c r="BJ328" s="16" t="s">
        <v>21</v>
      </c>
      <c r="BK328" s="197">
        <f>ROUND(I328*H328,2)</f>
        <v>0</v>
      </c>
      <c r="BL328" s="16" t="s">
        <v>145</v>
      </c>
      <c r="BM328" s="196" t="s">
        <v>436</v>
      </c>
    </row>
    <row r="329" spans="1:47" s="2" customFormat="1" ht="29.25">
      <c r="A329" s="33"/>
      <c r="B329" s="34"/>
      <c r="C329" s="35"/>
      <c r="D329" s="198" t="s">
        <v>147</v>
      </c>
      <c r="E329" s="35"/>
      <c r="F329" s="199" t="s">
        <v>437</v>
      </c>
      <c r="G329" s="35"/>
      <c r="H329" s="35"/>
      <c r="I329" s="200"/>
      <c r="J329" s="35"/>
      <c r="K329" s="35"/>
      <c r="L329" s="38"/>
      <c r="M329" s="201"/>
      <c r="N329" s="202"/>
      <c r="O329" s="70"/>
      <c r="P329" s="70"/>
      <c r="Q329" s="70"/>
      <c r="R329" s="70"/>
      <c r="S329" s="70"/>
      <c r="T329" s="71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T329" s="16" t="s">
        <v>147</v>
      </c>
      <c r="AU329" s="16" t="s">
        <v>88</v>
      </c>
    </row>
    <row r="330" spans="2:51" s="13" customFormat="1" ht="11.25">
      <c r="B330" s="203"/>
      <c r="C330" s="204"/>
      <c r="D330" s="198" t="s">
        <v>149</v>
      </c>
      <c r="E330" s="205" t="s">
        <v>1</v>
      </c>
      <c r="F330" s="206" t="s">
        <v>438</v>
      </c>
      <c r="G330" s="204"/>
      <c r="H330" s="207">
        <v>1.371</v>
      </c>
      <c r="I330" s="208"/>
      <c r="J330" s="204"/>
      <c r="K330" s="204"/>
      <c r="L330" s="209"/>
      <c r="M330" s="210"/>
      <c r="N330" s="211"/>
      <c r="O330" s="211"/>
      <c r="P330" s="211"/>
      <c r="Q330" s="211"/>
      <c r="R330" s="211"/>
      <c r="S330" s="211"/>
      <c r="T330" s="212"/>
      <c r="AT330" s="213" t="s">
        <v>149</v>
      </c>
      <c r="AU330" s="213" t="s">
        <v>88</v>
      </c>
      <c r="AV330" s="13" t="s">
        <v>88</v>
      </c>
      <c r="AW330" s="13" t="s">
        <v>35</v>
      </c>
      <c r="AX330" s="13" t="s">
        <v>79</v>
      </c>
      <c r="AY330" s="213" t="s">
        <v>138</v>
      </c>
    </row>
    <row r="331" spans="2:51" s="13" customFormat="1" ht="11.25">
      <c r="B331" s="203"/>
      <c r="C331" s="204"/>
      <c r="D331" s="198" t="s">
        <v>149</v>
      </c>
      <c r="E331" s="205" t="s">
        <v>1</v>
      </c>
      <c r="F331" s="206" t="s">
        <v>439</v>
      </c>
      <c r="G331" s="204"/>
      <c r="H331" s="207">
        <v>0.416</v>
      </c>
      <c r="I331" s="208"/>
      <c r="J331" s="204"/>
      <c r="K331" s="204"/>
      <c r="L331" s="209"/>
      <c r="M331" s="210"/>
      <c r="N331" s="211"/>
      <c r="O331" s="211"/>
      <c r="P331" s="211"/>
      <c r="Q331" s="211"/>
      <c r="R331" s="211"/>
      <c r="S331" s="211"/>
      <c r="T331" s="212"/>
      <c r="AT331" s="213" t="s">
        <v>149</v>
      </c>
      <c r="AU331" s="213" t="s">
        <v>88</v>
      </c>
      <c r="AV331" s="13" t="s">
        <v>88</v>
      </c>
      <c r="AW331" s="13" t="s">
        <v>35</v>
      </c>
      <c r="AX331" s="13" t="s">
        <v>79</v>
      </c>
      <c r="AY331" s="213" t="s">
        <v>138</v>
      </c>
    </row>
    <row r="332" spans="2:51" s="14" customFormat="1" ht="11.25">
      <c r="B332" s="214"/>
      <c r="C332" s="215"/>
      <c r="D332" s="198" t="s">
        <v>149</v>
      </c>
      <c r="E332" s="216" t="s">
        <v>1</v>
      </c>
      <c r="F332" s="217" t="s">
        <v>171</v>
      </c>
      <c r="G332" s="215"/>
      <c r="H332" s="218">
        <v>1.787</v>
      </c>
      <c r="I332" s="219"/>
      <c r="J332" s="215"/>
      <c r="K332" s="215"/>
      <c r="L332" s="220"/>
      <c r="M332" s="221"/>
      <c r="N332" s="222"/>
      <c r="O332" s="222"/>
      <c r="P332" s="222"/>
      <c r="Q332" s="222"/>
      <c r="R332" s="222"/>
      <c r="S332" s="222"/>
      <c r="T332" s="223"/>
      <c r="AT332" s="224" t="s">
        <v>149</v>
      </c>
      <c r="AU332" s="224" t="s">
        <v>88</v>
      </c>
      <c r="AV332" s="14" t="s">
        <v>145</v>
      </c>
      <c r="AW332" s="14" t="s">
        <v>35</v>
      </c>
      <c r="AX332" s="14" t="s">
        <v>21</v>
      </c>
      <c r="AY332" s="224" t="s">
        <v>138</v>
      </c>
    </row>
    <row r="333" spans="1:65" s="2" customFormat="1" ht="24.2" customHeight="1">
      <c r="A333" s="33"/>
      <c r="B333" s="34"/>
      <c r="C333" s="185" t="s">
        <v>440</v>
      </c>
      <c r="D333" s="185" t="s">
        <v>140</v>
      </c>
      <c r="E333" s="186" t="s">
        <v>441</v>
      </c>
      <c r="F333" s="187" t="s">
        <v>442</v>
      </c>
      <c r="G333" s="188" t="s">
        <v>174</v>
      </c>
      <c r="H333" s="189">
        <v>16.74</v>
      </c>
      <c r="I333" s="190"/>
      <c r="J333" s="191">
        <f>ROUND(I333*H333,2)</f>
        <v>0</v>
      </c>
      <c r="K333" s="187" t="s">
        <v>144</v>
      </c>
      <c r="L333" s="38"/>
      <c r="M333" s="192" t="s">
        <v>1</v>
      </c>
      <c r="N333" s="193" t="s">
        <v>44</v>
      </c>
      <c r="O333" s="70"/>
      <c r="P333" s="194">
        <f>O333*H333</f>
        <v>0</v>
      </c>
      <c r="Q333" s="194">
        <v>0</v>
      </c>
      <c r="R333" s="194">
        <f>Q333*H333</f>
        <v>0</v>
      </c>
      <c r="S333" s="194">
        <v>0.048</v>
      </c>
      <c r="T333" s="195">
        <f>S333*H333</f>
        <v>0.8035199999999999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96" t="s">
        <v>145</v>
      </c>
      <c r="AT333" s="196" t="s">
        <v>140</v>
      </c>
      <c r="AU333" s="196" t="s">
        <v>88</v>
      </c>
      <c r="AY333" s="16" t="s">
        <v>138</v>
      </c>
      <c r="BE333" s="197">
        <f>IF(N333="základní",J333,0)</f>
        <v>0</v>
      </c>
      <c r="BF333" s="197">
        <f>IF(N333="snížená",J333,0)</f>
        <v>0</v>
      </c>
      <c r="BG333" s="197">
        <f>IF(N333="zákl. přenesená",J333,0)</f>
        <v>0</v>
      </c>
      <c r="BH333" s="197">
        <f>IF(N333="sníž. přenesená",J333,0)</f>
        <v>0</v>
      </c>
      <c r="BI333" s="197">
        <f>IF(N333="nulová",J333,0)</f>
        <v>0</v>
      </c>
      <c r="BJ333" s="16" t="s">
        <v>21</v>
      </c>
      <c r="BK333" s="197">
        <f>ROUND(I333*H333,2)</f>
        <v>0</v>
      </c>
      <c r="BL333" s="16" t="s">
        <v>145</v>
      </c>
      <c r="BM333" s="196" t="s">
        <v>443</v>
      </c>
    </row>
    <row r="334" spans="1:47" s="2" customFormat="1" ht="29.25">
      <c r="A334" s="33"/>
      <c r="B334" s="34"/>
      <c r="C334" s="35"/>
      <c r="D334" s="198" t="s">
        <v>147</v>
      </c>
      <c r="E334" s="35"/>
      <c r="F334" s="199" t="s">
        <v>444</v>
      </c>
      <c r="G334" s="35"/>
      <c r="H334" s="35"/>
      <c r="I334" s="200"/>
      <c r="J334" s="35"/>
      <c r="K334" s="35"/>
      <c r="L334" s="38"/>
      <c r="M334" s="201"/>
      <c r="N334" s="202"/>
      <c r="O334" s="70"/>
      <c r="P334" s="70"/>
      <c r="Q334" s="70"/>
      <c r="R334" s="70"/>
      <c r="S334" s="70"/>
      <c r="T334" s="71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T334" s="16" t="s">
        <v>147</v>
      </c>
      <c r="AU334" s="16" t="s">
        <v>88</v>
      </c>
    </row>
    <row r="335" spans="2:51" s="13" customFormat="1" ht="11.25">
      <c r="B335" s="203"/>
      <c r="C335" s="204"/>
      <c r="D335" s="198" t="s">
        <v>149</v>
      </c>
      <c r="E335" s="205" t="s">
        <v>1</v>
      </c>
      <c r="F335" s="206" t="s">
        <v>445</v>
      </c>
      <c r="G335" s="204"/>
      <c r="H335" s="207">
        <v>15.75</v>
      </c>
      <c r="I335" s="208"/>
      <c r="J335" s="204"/>
      <c r="K335" s="204"/>
      <c r="L335" s="209"/>
      <c r="M335" s="210"/>
      <c r="N335" s="211"/>
      <c r="O335" s="211"/>
      <c r="P335" s="211"/>
      <c r="Q335" s="211"/>
      <c r="R335" s="211"/>
      <c r="S335" s="211"/>
      <c r="T335" s="212"/>
      <c r="AT335" s="213" t="s">
        <v>149</v>
      </c>
      <c r="AU335" s="213" t="s">
        <v>88</v>
      </c>
      <c r="AV335" s="13" t="s">
        <v>88</v>
      </c>
      <c r="AW335" s="13" t="s">
        <v>35</v>
      </c>
      <c r="AX335" s="13" t="s">
        <v>79</v>
      </c>
      <c r="AY335" s="213" t="s">
        <v>138</v>
      </c>
    </row>
    <row r="336" spans="2:51" s="13" customFormat="1" ht="11.25">
      <c r="B336" s="203"/>
      <c r="C336" s="204"/>
      <c r="D336" s="198" t="s">
        <v>149</v>
      </c>
      <c r="E336" s="205" t="s">
        <v>1</v>
      </c>
      <c r="F336" s="206" t="s">
        <v>446</v>
      </c>
      <c r="G336" s="204"/>
      <c r="H336" s="207">
        <v>0.585</v>
      </c>
      <c r="I336" s="208"/>
      <c r="J336" s="204"/>
      <c r="K336" s="204"/>
      <c r="L336" s="209"/>
      <c r="M336" s="210"/>
      <c r="N336" s="211"/>
      <c r="O336" s="211"/>
      <c r="P336" s="211"/>
      <c r="Q336" s="211"/>
      <c r="R336" s="211"/>
      <c r="S336" s="211"/>
      <c r="T336" s="212"/>
      <c r="AT336" s="213" t="s">
        <v>149</v>
      </c>
      <c r="AU336" s="213" t="s">
        <v>88</v>
      </c>
      <c r="AV336" s="13" t="s">
        <v>88</v>
      </c>
      <c r="AW336" s="13" t="s">
        <v>35</v>
      </c>
      <c r="AX336" s="13" t="s">
        <v>79</v>
      </c>
      <c r="AY336" s="213" t="s">
        <v>138</v>
      </c>
    </row>
    <row r="337" spans="2:51" s="13" customFormat="1" ht="11.25">
      <c r="B337" s="203"/>
      <c r="C337" s="204"/>
      <c r="D337" s="198" t="s">
        <v>149</v>
      </c>
      <c r="E337" s="205" t="s">
        <v>1</v>
      </c>
      <c r="F337" s="206" t="s">
        <v>447</v>
      </c>
      <c r="G337" s="204"/>
      <c r="H337" s="207">
        <v>0.405</v>
      </c>
      <c r="I337" s="208"/>
      <c r="J337" s="204"/>
      <c r="K337" s="204"/>
      <c r="L337" s="209"/>
      <c r="M337" s="210"/>
      <c r="N337" s="211"/>
      <c r="O337" s="211"/>
      <c r="P337" s="211"/>
      <c r="Q337" s="211"/>
      <c r="R337" s="211"/>
      <c r="S337" s="211"/>
      <c r="T337" s="212"/>
      <c r="AT337" s="213" t="s">
        <v>149</v>
      </c>
      <c r="AU337" s="213" t="s">
        <v>88</v>
      </c>
      <c r="AV337" s="13" t="s">
        <v>88</v>
      </c>
      <c r="AW337" s="13" t="s">
        <v>35</v>
      </c>
      <c r="AX337" s="13" t="s">
        <v>79</v>
      </c>
      <c r="AY337" s="213" t="s">
        <v>138</v>
      </c>
    </row>
    <row r="338" spans="2:51" s="14" customFormat="1" ht="11.25">
      <c r="B338" s="214"/>
      <c r="C338" s="215"/>
      <c r="D338" s="198" t="s">
        <v>149</v>
      </c>
      <c r="E338" s="216" t="s">
        <v>1</v>
      </c>
      <c r="F338" s="217" t="s">
        <v>171</v>
      </c>
      <c r="G338" s="215"/>
      <c r="H338" s="218">
        <v>16.740000000000002</v>
      </c>
      <c r="I338" s="219"/>
      <c r="J338" s="215"/>
      <c r="K338" s="215"/>
      <c r="L338" s="220"/>
      <c r="M338" s="221"/>
      <c r="N338" s="222"/>
      <c r="O338" s="222"/>
      <c r="P338" s="222"/>
      <c r="Q338" s="222"/>
      <c r="R338" s="222"/>
      <c r="S338" s="222"/>
      <c r="T338" s="223"/>
      <c r="AT338" s="224" t="s">
        <v>149</v>
      </c>
      <c r="AU338" s="224" t="s">
        <v>88</v>
      </c>
      <c r="AV338" s="14" t="s">
        <v>145</v>
      </c>
      <c r="AW338" s="14" t="s">
        <v>35</v>
      </c>
      <c r="AX338" s="14" t="s">
        <v>21</v>
      </c>
      <c r="AY338" s="224" t="s">
        <v>138</v>
      </c>
    </row>
    <row r="339" spans="1:65" s="2" customFormat="1" ht="24.2" customHeight="1">
      <c r="A339" s="33"/>
      <c r="B339" s="34"/>
      <c r="C339" s="185" t="s">
        <v>448</v>
      </c>
      <c r="D339" s="185" t="s">
        <v>140</v>
      </c>
      <c r="E339" s="186" t="s">
        <v>449</v>
      </c>
      <c r="F339" s="187" t="s">
        <v>450</v>
      </c>
      <c r="G339" s="188" t="s">
        <v>174</v>
      </c>
      <c r="H339" s="189">
        <v>23.255</v>
      </c>
      <c r="I339" s="190"/>
      <c r="J339" s="191">
        <f>ROUND(I339*H339,2)</f>
        <v>0</v>
      </c>
      <c r="K339" s="187" t="s">
        <v>144</v>
      </c>
      <c r="L339" s="38"/>
      <c r="M339" s="192" t="s">
        <v>1</v>
      </c>
      <c r="N339" s="193" t="s">
        <v>44</v>
      </c>
      <c r="O339" s="70"/>
      <c r="P339" s="194">
        <f>O339*H339</f>
        <v>0</v>
      </c>
      <c r="Q339" s="194">
        <v>0</v>
      </c>
      <c r="R339" s="194">
        <f>Q339*H339</f>
        <v>0</v>
      </c>
      <c r="S339" s="194">
        <v>0.038</v>
      </c>
      <c r="T339" s="195">
        <f>S339*H339</f>
        <v>0.88369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96" t="s">
        <v>145</v>
      </c>
      <c r="AT339" s="196" t="s">
        <v>140</v>
      </c>
      <c r="AU339" s="196" t="s">
        <v>88</v>
      </c>
      <c r="AY339" s="16" t="s">
        <v>138</v>
      </c>
      <c r="BE339" s="197">
        <f>IF(N339="základní",J339,0)</f>
        <v>0</v>
      </c>
      <c r="BF339" s="197">
        <f>IF(N339="snížená",J339,0)</f>
        <v>0</v>
      </c>
      <c r="BG339" s="197">
        <f>IF(N339="zákl. přenesená",J339,0)</f>
        <v>0</v>
      </c>
      <c r="BH339" s="197">
        <f>IF(N339="sníž. přenesená",J339,0)</f>
        <v>0</v>
      </c>
      <c r="BI339" s="197">
        <f>IF(N339="nulová",J339,0)</f>
        <v>0</v>
      </c>
      <c r="BJ339" s="16" t="s">
        <v>21</v>
      </c>
      <c r="BK339" s="197">
        <f>ROUND(I339*H339,2)</f>
        <v>0</v>
      </c>
      <c r="BL339" s="16" t="s">
        <v>145</v>
      </c>
      <c r="BM339" s="196" t="s">
        <v>451</v>
      </c>
    </row>
    <row r="340" spans="1:47" s="2" customFormat="1" ht="29.25">
      <c r="A340" s="33"/>
      <c r="B340" s="34"/>
      <c r="C340" s="35"/>
      <c r="D340" s="198" t="s">
        <v>147</v>
      </c>
      <c r="E340" s="35"/>
      <c r="F340" s="199" t="s">
        <v>452</v>
      </c>
      <c r="G340" s="35"/>
      <c r="H340" s="35"/>
      <c r="I340" s="200"/>
      <c r="J340" s="35"/>
      <c r="K340" s="35"/>
      <c r="L340" s="38"/>
      <c r="M340" s="201"/>
      <c r="N340" s="202"/>
      <c r="O340" s="70"/>
      <c r="P340" s="70"/>
      <c r="Q340" s="70"/>
      <c r="R340" s="70"/>
      <c r="S340" s="70"/>
      <c r="T340" s="71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T340" s="16" t="s">
        <v>147</v>
      </c>
      <c r="AU340" s="16" t="s">
        <v>88</v>
      </c>
    </row>
    <row r="341" spans="2:51" s="13" customFormat="1" ht="11.25">
      <c r="B341" s="203"/>
      <c r="C341" s="204"/>
      <c r="D341" s="198" t="s">
        <v>149</v>
      </c>
      <c r="E341" s="205" t="s">
        <v>1</v>
      </c>
      <c r="F341" s="206" t="s">
        <v>453</v>
      </c>
      <c r="G341" s="204"/>
      <c r="H341" s="207">
        <v>3.68</v>
      </c>
      <c r="I341" s="208"/>
      <c r="J341" s="204"/>
      <c r="K341" s="204"/>
      <c r="L341" s="209"/>
      <c r="M341" s="210"/>
      <c r="N341" s="211"/>
      <c r="O341" s="211"/>
      <c r="P341" s="211"/>
      <c r="Q341" s="211"/>
      <c r="R341" s="211"/>
      <c r="S341" s="211"/>
      <c r="T341" s="212"/>
      <c r="AT341" s="213" t="s">
        <v>149</v>
      </c>
      <c r="AU341" s="213" t="s">
        <v>88</v>
      </c>
      <c r="AV341" s="13" t="s">
        <v>88</v>
      </c>
      <c r="AW341" s="13" t="s">
        <v>35</v>
      </c>
      <c r="AX341" s="13" t="s">
        <v>79</v>
      </c>
      <c r="AY341" s="213" t="s">
        <v>138</v>
      </c>
    </row>
    <row r="342" spans="2:51" s="13" customFormat="1" ht="11.25">
      <c r="B342" s="203"/>
      <c r="C342" s="204"/>
      <c r="D342" s="198" t="s">
        <v>149</v>
      </c>
      <c r="E342" s="205" t="s">
        <v>1</v>
      </c>
      <c r="F342" s="206" t="s">
        <v>454</v>
      </c>
      <c r="G342" s="204"/>
      <c r="H342" s="207">
        <v>6.555</v>
      </c>
      <c r="I342" s="208"/>
      <c r="J342" s="204"/>
      <c r="K342" s="204"/>
      <c r="L342" s="209"/>
      <c r="M342" s="210"/>
      <c r="N342" s="211"/>
      <c r="O342" s="211"/>
      <c r="P342" s="211"/>
      <c r="Q342" s="211"/>
      <c r="R342" s="211"/>
      <c r="S342" s="211"/>
      <c r="T342" s="212"/>
      <c r="AT342" s="213" t="s">
        <v>149</v>
      </c>
      <c r="AU342" s="213" t="s">
        <v>88</v>
      </c>
      <c r="AV342" s="13" t="s">
        <v>88</v>
      </c>
      <c r="AW342" s="13" t="s">
        <v>35</v>
      </c>
      <c r="AX342" s="13" t="s">
        <v>79</v>
      </c>
      <c r="AY342" s="213" t="s">
        <v>138</v>
      </c>
    </row>
    <row r="343" spans="2:51" s="13" customFormat="1" ht="11.25">
      <c r="B343" s="203"/>
      <c r="C343" s="204"/>
      <c r="D343" s="198" t="s">
        <v>149</v>
      </c>
      <c r="E343" s="205" t="s">
        <v>1</v>
      </c>
      <c r="F343" s="206" t="s">
        <v>455</v>
      </c>
      <c r="G343" s="204"/>
      <c r="H343" s="207">
        <v>7.875</v>
      </c>
      <c r="I343" s="208"/>
      <c r="J343" s="204"/>
      <c r="K343" s="204"/>
      <c r="L343" s="209"/>
      <c r="M343" s="210"/>
      <c r="N343" s="211"/>
      <c r="O343" s="211"/>
      <c r="P343" s="211"/>
      <c r="Q343" s="211"/>
      <c r="R343" s="211"/>
      <c r="S343" s="211"/>
      <c r="T343" s="212"/>
      <c r="AT343" s="213" t="s">
        <v>149</v>
      </c>
      <c r="AU343" s="213" t="s">
        <v>88</v>
      </c>
      <c r="AV343" s="13" t="s">
        <v>88</v>
      </c>
      <c r="AW343" s="13" t="s">
        <v>35</v>
      </c>
      <c r="AX343" s="13" t="s">
        <v>79</v>
      </c>
      <c r="AY343" s="213" t="s">
        <v>138</v>
      </c>
    </row>
    <row r="344" spans="2:51" s="13" customFormat="1" ht="11.25">
      <c r="B344" s="203"/>
      <c r="C344" s="204"/>
      <c r="D344" s="198" t="s">
        <v>149</v>
      </c>
      <c r="E344" s="205" t="s">
        <v>1</v>
      </c>
      <c r="F344" s="206" t="s">
        <v>456</v>
      </c>
      <c r="G344" s="204"/>
      <c r="H344" s="207">
        <v>1.05</v>
      </c>
      <c r="I344" s="208"/>
      <c r="J344" s="204"/>
      <c r="K344" s="204"/>
      <c r="L344" s="209"/>
      <c r="M344" s="210"/>
      <c r="N344" s="211"/>
      <c r="O344" s="211"/>
      <c r="P344" s="211"/>
      <c r="Q344" s="211"/>
      <c r="R344" s="211"/>
      <c r="S344" s="211"/>
      <c r="T344" s="212"/>
      <c r="AT344" s="213" t="s">
        <v>149</v>
      </c>
      <c r="AU344" s="213" t="s">
        <v>88</v>
      </c>
      <c r="AV344" s="13" t="s">
        <v>88</v>
      </c>
      <c r="AW344" s="13" t="s">
        <v>35</v>
      </c>
      <c r="AX344" s="13" t="s">
        <v>79</v>
      </c>
      <c r="AY344" s="213" t="s">
        <v>138</v>
      </c>
    </row>
    <row r="345" spans="2:51" s="13" customFormat="1" ht="11.25">
      <c r="B345" s="203"/>
      <c r="C345" s="204"/>
      <c r="D345" s="198" t="s">
        <v>149</v>
      </c>
      <c r="E345" s="205" t="s">
        <v>1</v>
      </c>
      <c r="F345" s="206" t="s">
        <v>457</v>
      </c>
      <c r="G345" s="204"/>
      <c r="H345" s="207">
        <v>4.095</v>
      </c>
      <c r="I345" s="208"/>
      <c r="J345" s="204"/>
      <c r="K345" s="204"/>
      <c r="L345" s="209"/>
      <c r="M345" s="210"/>
      <c r="N345" s="211"/>
      <c r="O345" s="211"/>
      <c r="P345" s="211"/>
      <c r="Q345" s="211"/>
      <c r="R345" s="211"/>
      <c r="S345" s="211"/>
      <c r="T345" s="212"/>
      <c r="AT345" s="213" t="s">
        <v>149</v>
      </c>
      <c r="AU345" s="213" t="s">
        <v>88</v>
      </c>
      <c r="AV345" s="13" t="s">
        <v>88</v>
      </c>
      <c r="AW345" s="13" t="s">
        <v>35</v>
      </c>
      <c r="AX345" s="13" t="s">
        <v>79</v>
      </c>
      <c r="AY345" s="213" t="s">
        <v>138</v>
      </c>
    </row>
    <row r="346" spans="2:51" s="14" customFormat="1" ht="11.25">
      <c r="B346" s="214"/>
      <c r="C346" s="215"/>
      <c r="D346" s="198" t="s">
        <v>149</v>
      </c>
      <c r="E346" s="216" t="s">
        <v>1</v>
      </c>
      <c r="F346" s="217" t="s">
        <v>171</v>
      </c>
      <c r="G346" s="215"/>
      <c r="H346" s="218">
        <v>23.255</v>
      </c>
      <c r="I346" s="219"/>
      <c r="J346" s="215"/>
      <c r="K346" s="215"/>
      <c r="L346" s="220"/>
      <c r="M346" s="221"/>
      <c r="N346" s="222"/>
      <c r="O346" s="222"/>
      <c r="P346" s="222"/>
      <c r="Q346" s="222"/>
      <c r="R346" s="222"/>
      <c r="S346" s="222"/>
      <c r="T346" s="223"/>
      <c r="AT346" s="224" t="s">
        <v>149</v>
      </c>
      <c r="AU346" s="224" t="s">
        <v>88</v>
      </c>
      <c r="AV346" s="14" t="s">
        <v>145</v>
      </c>
      <c r="AW346" s="14" t="s">
        <v>35</v>
      </c>
      <c r="AX346" s="14" t="s">
        <v>21</v>
      </c>
      <c r="AY346" s="224" t="s">
        <v>138</v>
      </c>
    </row>
    <row r="347" spans="1:65" s="2" customFormat="1" ht="37.9" customHeight="1">
      <c r="A347" s="33"/>
      <c r="B347" s="34"/>
      <c r="C347" s="185" t="s">
        <v>458</v>
      </c>
      <c r="D347" s="185" t="s">
        <v>140</v>
      </c>
      <c r="E347" s="186" t="s">
        <v>459</v>
      </c>
      <c r="F347" s="187" t="s">
        <v>460</v>
      </c>
      <c r="G347" s="188" t="s">
        <v>174</v>
      </c>
      <c r="H347" s="189">
        <v>820.19</v>
      </c>
      <c r="I347" s="190"/>
      <c r="J347" s="191">
        <f>ROUND(I347*H347,2)</f>
        <v>0</v>
      </c>
      <c r="K347" s="187" t="s">
        <v>144</v>
      </c>
      <c r="L347" s="38"/>
      <c r="M347" s="192" t="s">
        <v>1</v>
      </c>
      <c r="N347" s="193" t="s">
        <v>44</v>
      </c>
      <c r="O347" s="70"/>
      <c r="P347" s="194">
        <f>O347*H347</f>
        <v>0</v>
      </c>
      <c r="Q347" s="194">
        <v>0</v>
      </c>
      <c r="R347" s="194">
        <f>Q347*H347</f>
        <v>0</v>
      </c>
      <c r="S347" s="194">
        <v>0.046</v>
      </c>
      <c r="T347" s="195">
        <f>S347*H347</f>
        <v>37.72874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96" t="s">
        <v>145</v>
      </c>
      <c r="AT347" s="196" t="s">
        <v>140</v>
      </c>
      <c r="AU347" s="196" t="s">
        <v>88</v>
      </c>
      <c r="AY347" s="16" t="s">
        <v>138</v>
      </c>
      <c r="BE347" s="197">
        <f>IF(N347="základní",J347,0)</f>
        <v>0</v>
      </c>
      <c r="BF347" s="197">
        <f>IF(N347="snížená",J347,0)</f>
        <v>0</v>
      </c>
      <c r="BG347" s="197">
        <f>IF(N347="zákl. přenesená",J347,0)</f>
        <v>0</v>
      </c>
      <c r="BH347" s="197">
        <f>IF(N347="sníž. přenesená",J347,0)</f>
        <v>0</v>
      </c>
      <c r="BI347" s="197">
        <f>IF(N347="nulová",J347,0)</f>
        <v>0</v>
      </c>
      <c r="BJ347" s="16" t="s">
        <v>21</v>
      </c>
      <c r="BK347" s="197">
        <f>ROUND(I347*H347,2)</f>
        <v>0</v>
      </c>
      <c r="BL347" s="16" t="s">
        <v>145</v>
      </c>
      <c r="BM347" s="196" t="s">
        <v>461</v>
      </c>
    </row>
    <row r="348" spans="1:47" s="2" customFormat="1" ht="29.25">
      <c r="A348" s="33"/>
      <c r="B348" s="34"/>
      <c r="C348" s="35"/>
      <c r="D348" s="198" t="s">
        <v>147</v>
      </c>
      <c r="E348" s="35"/>
      <c r="F348" s="199" t="s">
        <v>462</v>
      </c>
      <c r="G348" s="35"/>
      <c r="H348" s="35"/>
      <c r="I348" s="200"/>
      <c r="J348" s="35"/>
      <c r="K348" s="35"/>
      <c r="L348" s="38"/>
      <c r="M348" s="201"/>
      <c r="N348" s="202"/>
      <c r="O348" s="70"/>
      <c r="P348" s="70"/>
      <c r="Q348" s="70"/>
      <c r="R348" s="70"/>
      <c r="S348" s="70"/>
      <c r="T348" s="71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T348" s="16" t="s">
        <v>147</v>
      </c>
      <c r="AU348" s="16" t="s">
        <v>88</v>
      </c>
    </row>
    <row r="349" spans="2:51" s="13" customFormat="1" ht="11.25">
      <c r="B349" s="203"/>
      <c r="C349" s="204"/>
      <c r="D349" s="198" t="s">
        <v>149</v>
      </c>
      <c r="E349" s="205" t="s">
        <v>1</v>
      </c>
      <c r="F349" s="206" t="s">
        <v>335</v>
      </c>
      <c r="G349" s="204"/>
      <c r="H349" s="207">
        <v>222.38</v>
      </c>
      <c r="I349" s="208"/>
      <c r="J349" s="204"/>
      <c r="K349" s="204"/>
      <c r="L349" s="209"/>
      <c r="M349" s="210"/>
      <c r="N349" s="211"/>
      <c r="O349" s="211"/>
      <c r="P349" s="211"/>
      <c r="Q349" s="211"/>
      <c r="R349" s="211"/>
      <c r="S349" s="211"/>
      <c r="T349" s="212"/>
      <c r="AT349" s="213" t="s">
        <v>149</v>
      </c>
      <c r="AU349" s="213" t="s">
        <v>88</v>
      </c>
      <c r="AV349" s="13" t="s">
        <v>88</v>
      </c>
      <c r="AW349" s="13" t="s">
        <v>35</v>
      </c>
      <c r="AX349" s="13" t="s">
        <v>79</v>
      </c>
      <c r="AY349" s="213" t="s">
        <v>138</v>
      </c>
    </row>
    <row r="350" spans="2:51" s="13" customFormat="1" ht="11.25">
      <c r="B350" s="203"/>
      <c r="C350" s="204"/>
      <c r="D350" s="198" t="s">
        <v>149</v>
      </c>
      <c r="E350" s="205" t="s">
        <v>1</v>
      </c>
      <c r="F350" s="206" t="s">
        <v>336</v>
      </c>
      <c r="G350" s="204"/>
      <c r="H350" s="207">
        <v>139.65</v>
      </c>
      <c r="I350" s="208"/>
      <c r="J350" s="204"/>
      <c r="K350" s="204"/>
      <c r="L350" s="209"/>
      <c r="M350" s="210"/>
      <c r="N350" s="211"/>
      <c r="O350" s="211"/>
      <c r="P350" s="211"/>
      <c r="Q350" s="211"/>
      <c r="R350" s="211"/>
      <c r="S350" s="211"/>
      <c r="T350" s="212"/>
      <c r="AT350" s="213" t="s">
        <v>149</v>
      </c>
      <c r="AU350" s="213" t="s">
        <v>88</v>
      </c>
      <c r="AV350" s="13" t="s">
        <v>88</v>
      </c>
      <c r="AW350" s="13" t="s">
        <v>35</v>
      </c>
      <c r="AX350" s="13" t="s">
        <v>79</v>
      </c>
      <c r="AY350" s="213" t="s">
        <v>138</v>
      </c>
    </row>
    <row r="351" spans="2:51" s="13" customFormat="1" ht="11.25">
      <c r="B351" s="203"/>
      <c r="C351" s="204"/>
      <c r="D351" s="198" t="s">
        <v>149</v>
      </c>
      <c r="E351" s="205" t="s">
        <v>1</v>
      </c>
      <c r="F351" s="206" t="s">
        <v>337</v>
      </c>
      <c r="G351" s="204"/>
      <c r="H351" s="207">
        <v>166.4</v>
      </c>
      <c r="I351" s="208"/>
      <c r="J351" s="204"/>
      <c r="K351" s="204"/>
      <c r="L351" s="209"/>
      <c r="M351" s="210"/>
      <c r="N351" s="211"/>
      <c r="O351" s="211"/>
      <c r="P351" s="211"/>
      <c r="Q351" s="211"/>
      <c r="R351" s="211"/>
      <c r="S351" s="211"/>
      <c r="T351" s="212"/>
      <c r="AT351" s="213" t="s">
        <v>149</v>
      </c>
      <c r="AU351" s="213" t="s">
        <v>88</v>
      </c>
      <c r="AV351" s="13" t="s">
        <v>88</v>
      </c>
      <c r="AW351" s="13" t="s">
        <v>35</v>
      </c>
      <c r="AX351" s="13" t="s">
        <v>79</v>
      </c>
      <c r="AY351" s="213" t="s">
        <v>138</v>
      </c>
    </row>
    <row r="352" spans="2:51" s="13" customFormat="1" ht="11.25">
      <c r="B352" s="203"/>
      <c r="C352" s="204"/>
      <c r="D352" s="198" t="s">
        <v>149</v>
      </c>
      <c r="E352" s="205" t="s">
        <v>1</v>
      </c>
      <c r="F352" s="206" t="s">
        <v>463</v>
      </c>
      <c r="G352" s="204"/>
      <c r="H352" s="207">
        <v>185.29</v>
      </c>
      <c r="I352" s="208"/>
      <c r="J352" s="204"/>
      <c r="K352" s="204"/>
      <c r="L352" s="209"/>
      <c r="M352" s="210"/>
      <c r="N352" s="211"/>
      <c r="O352" s="211"/>
      <c r="P352" s="211"/>
      <c r="Q352" s="211"/>
      <c r="R352" s="211"/>
      <c r="S352" s="211"/>
      <c r="T352" s="212"/>
      <c r="AT352" s="213" t="s">
        <v>149</v>
      </c>
      <c r="AU352" s="213" t="s">
        <v>88</v>
      </c>
      <c r="AV352" s="13" t="s">
        <v>88</v>
      </c>
      <c r="AW352" s="13" t="s">
        <v>35</v>
      </c>
      <c r="AX352" s="13" t="s">
        <v>79</v>
      </c>
      <c r="AY352" s="213" t="s">
        <v>138</v>
      </c>
    </row>
    <row r="353" spans="2:51" s="13" customFormat="1" ht="11.25">
      <c r="B353" s="203"/>
      <c r="C353" s="204"/>
      <c r="D353" s="198" t="s">
        <v>149</v>
      </c>
      <c r="E353" s="205" t="s">
        <v>1</v>
      </c>
      <c r="F353" s="206" t="s">
        <v>464</v>
      </c>
      <c r="G353" s="204"/>
      <c r="H353" s="207">
        <v>106.47</v>
      </c>
      <c r="I353" s="208"/>
      <c r="J353" s="204"/>
      <c r="K353" s="204"/>
      <c r="L353" s="209"/>
      <c r="M353" s="210"/>
      <c r="N353" s="211"/>
      <c r="O353" s="211"/>
      <c r="P353" s="211"/>
      <c r="Q353" s="211"/>
      <c r="R353" s="211"/>
      <c r="S353" s="211"/>
      <c r="T353" s="212"/>
      <c r="AT353" s="213" t="s">
        <v>149</v>
      </c>
      <c r="AU353" s="213" t="s">
        <v>88</v>
      </c>
      <c r="AV353" s="13" t="s">
        <v>88</v>
      </c>
      <c r="AW353" s="13" t="s">
        <v>35</v>
      </c>
      <c r="AX353" s="13" t="s">
        <v>79</v>
      </c>
      <c r="AY353" s="213" t="s">
        <v>138</v>
      </c>
    </row>
    <row r="354" spans="2:51" s="14" customFormat="1" ht="11.25">
      <c r="B354" s="214"/>
      <c r="C354" s="215"/>
      <c r="D354" s="198" t="s">
        <v>149</v>
      </c>
      <c r="E354" s="216" t="s">
        <v>1</v>
      </c>
      <c r="F354" s="217" t="s">
        <v>171</v>
      </c>
      <c r="G354" s="215"/>
      <c r="H354" s="218">
        <v>820.1899999999999</v>
      </c>
      <c r="I354" s="219"/>
      <c r="J354" s="215"/>
      <c r="K354" s="215"/>
      <c r="L354" s="220"/>
      <c r="M354" s="221"/>
      <c r="N354" s="222"/>
      <c r="O354" s="222"/>
      <c r="P354" s="222"/>
      <c r="Q354" s="222"/>
      <c r="R354" s="222"/>
      <c r="S354" s="222"/>
      <c r="T354" s="223"/>
      <c r="AT354" s="224" t="s">
        <v>149</v>
      </c>
      <c r="AU354" s="224" t="s">
        <v>88</v>
      </c>
      <c r="AV354" s="14" t="s">
        <v>145</v>
      </c>
      <c r="AW354" s="14" t="s">
        <v>35</v>
      </c>
      <c r="AX354" s="14" t="s">
        <v>21</v>
      </c>
      <c r="AY354" s="224" t="s">
        <v>138</v>
      </c>
    </row>
    <row r="355" spans="1:65" s="2" customFormat="1" ht="24.2" customHeight="1">
      <c r="A355" s="33"/>
      <c r="B355" s="34"/>
      <c r="C355" s="185" t="s">
        <v>465</v>
      </c>
      <c r="D355" s="185" t="s">
        <v>140</v>
      </c>
      <c r="E355" s="186" t="s">
        <v>466</v>
      </c>
      <c r="F355" s="187" t="s">
        <v>467</v>
      </c>
      <c r="G355" s="188" t="s">
        <v>174</v>
      </c>
      <c r="H355" s="189">
        <v>242.49</v>
      </c>
      <c r="I355" s="190"/>
      <c r="J355" s="191">
        <f>ROUND(I355*H355,2)</f>
        <v>0</v>
      </c>
      <c r="K355" s="187" t="s">
        <v>144</v>
      </c>
      <c r="L355" s="38"/>
      <c r="M355" s="192" t="s">
        <v>1</v>
      </c>
      <c r="N355" s="193" t="s">
        <v>44</v>
      </c>
      <c r="O355" s="70"/>
      <c r="P355" s="194">
        <f>O355*H355</f>
        <v>0</v>
      </c>
      <c r="Q355" s="194">
        <v>0</v>
      </c>
      <c r="R355" s="194">
        <f>Q355*H355</f>
        <v>0</v>
      </c>
      <c r="S355" s="194">
        <v>0.068</v>
      </c>
      <c r="T355" s="195">
        <f>S355*H355</f>
        <v>16.489320000000003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96" t="s">
        <v>145</v>
      </c>
      <c r="AT355" s="196" t="s">
        <v>140</v>
      </c>
      <c r="AU355" s="196" t="s">
        <v>88</v>
      </c>
      <c r="AY355" s="16" t="s">
        <v>138</v>
      </c>
      <c r="BE355" s="197">
        <f>IF(N355="základní",J355,0)</f>
        <v>0</v>
      </c>
      <c r="BF355" s="197">
        <f>IF(N355="snížená",J355,0)</f>
        <v>0</v>
      </c>
      <c r="BG355" s="197">
        <f>IF(N355="zákl. přenesená",J355,0)</f>
        <v>0</v>
      </c>
      <c r="BH355" s="197">
        <f>IF(N355="sníž. přenesená",J355,0)</f>
        <v>0</v>
      </c>
      <c r="BI355" s="197">
        <f>IF(N355="nulová",J355,0)</f>
        <v>0</v>
      </c>
      <c r="BJ355" s="16" t="s">
        <v>21</v>
      </c>
      <c r="BK355" s="197">
        <f>ROUND(I355*H355,2)</f>
        <v>0</v>
      </c>
      <c r="BL355" s="16" t="s">
        <v>145</v>
      </c>
      <c r="BM355" s="196" t="s">
        <v>468</v>
      </c>
    </row>
    <row r="356" spans="1:47" s="2" customFormat="1" ht="29.25">
      <c r="A356" s="33"/>
      <c r="B356" s="34"/>
      <c r="C356" s="35"/>
      <c r="D356" s="198" t="s">
        <v>147</v>
      </c>
      <c r="E356" s="35"/>
      <c r="F356" s="199" t="s">
        <v>469</v>
      </c>
      <c r="G356" s="35"/>
      <c r="H356" s="35"/>
      <c r="I356" s="200"/>
      <c r="J356" s="35"/>
      <c r="K356" s="35"/>
      <c r="L356" s="38"/>
      <c r="M356" s="201"/>
      <c r="N356" s="202"/>
      <c r="O356" s="70"/>
      <c r="P356" s="70"/>
      <c r="Q356" s="70"/>
      <c r="R356" s="70"/>
      <c r="S356" s="70"/>
      <c r="T356" s="71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T356" s="16" t="s">
        <v>147</v>
      </c>
      <c r="AU356" s="16" t="s">
        <v>88</v>
      </c>
    </row>
    <row r="357" spans="2:51" s="13" customFormat="1" ht="11.25">
      <c r="B357" s="203"/>
      <c r="C357" s="204"/>
      <c r="D357" s="198" t="s">
        <v>149</v>
      </c>
      <c r="E357" s="205" t="s">
        <v>1</v>
      </c>
      <c r="F357" s="206" t="s">
        <v>470</v>
      </c>
      <c r="G357" s="204"/>
      <c r="H357" s="207">
        <v>159.59</v>
      </c>
      <c r="I357" s="208"/>
      <c r="J357" s="204"/>
      <c r="K357" s="204"/>
      <c r="L357" s="209"/>
      <c r="M357" s="210"/>
      <c r="N357" s="211"/>
      <c r="O357" s="211"/>
      <c r="P357" s="211"/>
      <c r="Q357" s="211"/>
      <c r="R357" s="211"/>
      <c r="S357" s="211"/>
      <c r="T357" s="212"/>
      <c r="AT357" s="213" t="s">
        <v>149</v>
      </c>
      <c r="AU357" s="213" t="s">
        <v>88</v>
      </c>
      <c r="AV357" s="13" t="s">
        <v>88</v>
      </c>
      <c r="AW357" s="13" t="s">
        <v>35</v>
      </c>
      <c r="AX357" s="13" t="s">
        <v>79</v>
      </c>
      <c r="AY357" s="213" t="s">
        <v>138</v>
      </c>
    </row>
    <row r="358" spans="2:51" s="13" customFormat="1" ht="11.25">
      <c r="B358" s="203"/>
      <c r="C358" s="204"/>
      <c r="D358" s="198" t="s">
        <v>149</v>
      </c>
      <c r="E358" s="205" t="s">
        <v>1</v>
      </c>
      <c r="F358" s="206" t="s">
        <v>471</v>
      </c>
      <c r="G358" s="204"/>
      <c r="H358" s="207">
        <v>82.9</v>
      </c>
      <c r="I358" s="208"/>
      <c r="J358" s="204"/>
      <c r="K358" s="204"/>
      <c r="L358" s="209"/>
      <c r="M358" s="210"/>
      <c r="N358" s="211"/>
      <c r="O358" s="211"/>
      <c r="P358" s="211"/>
      <c r="Q358" s="211"/>
      <c r="R358" s="211"/>
      <c r="S358" s="211"/>
      <c r="T358" s="212"/>
      <c r="AT358" s="213" t="s">
        <v>149</v>
      </c>
      <c r="AU358" s="213" t="s">
        <v>88</v>
      </c>
      <c r="AV358" s="13" t="s">
        <v>88</v>
      </c>
      <c r="AW358" s="13" t="s">
        <v>35</v>
      </c>
      <c r="AX358" s="13" t="s">
        <v>79</v>
      </c>
      <c r="AY358" s="213" t="s">
        <v>138</v>
      </c>
    </row>
    <row r="359" spans="2:51" s="14" customFormat="1" ht="11.25">
      <c r="B359" s="214"/>
      <c r="C359" s="215"/>
      <c r="D359" s="198" t="s">
        <v>149</v>
      </c>
      <c r="E359" s="216" t="s">
        <v>1</v>
      </c>
      <c r="F359" s="217" t="s">
        <v>171</v>
      </c>
      <c r="G359" s="215"/>
      <c r="H359" s="218">
        <v>242.49</v>
      </c>
      <c r="I359" s="219"/>
      <c r="J359" s="215"/>
      <c r="K359" s="215"/>
      <c r="L359" s="220"/>
      <c r="M359" s="221"/>
      <c r="N359" s="222"/>
      <c r="O359" s="222"/>
      <c r="P359" s="222"/>
      <c r="Q359" s="222"/>
      <c r="R359" s="222"/>
      <c r="S359" s="222"/>
      <c r="T359" s="223"/>
      <c r="AT359" s="224" t="s">
        <v>149</v>
      </c>
      <c r="AU359" s="224" t="s">
        <v>88</v>
      </c>
      <c r="AV359" s="14" t="s">
        <v>145</v>
      </c>
      <c r="AW359" s="14" t="s">
        <v>35</v>
      </c>
      <c r="AX359" s="14" t="s">
        <v>21</v>
      </c>
      <c r="AY359" s="224" t="s">
        <v>138</v>
      </c>
    </row>
    <row r="360" spans="1:65" s="2" customFormat="1" ht="24.2" customHeight="1">
      <c r="A360" s="33"/>
      <c r="B360" s="34"/>
      <c r="C360" s="185" t="s">
        <v>472</v>
      </c>
      <c r="D360" s="185" t="s">
        <v>140</v>
      </c>
      <c r="E360" s="186" t="s">
        <v>473</v>
      </c>
      <c r="F360" s="187" t="s">
        <v>474</v>
      </c>
      <c r="G360" s="188" t="s">
        <v>143</v>
      </c>
      <c r="H360" s="189">
        <v>114.588</v>
      </c>
      <c r="I360" s="190"/>
      <c r="J360" s="191">
        <f>ROUND(I360*H360,2)</f>
        <v>0</v>
      </c>
      <c r="K360" s="187" t="s">
        <v>144</v>
      </c>
      <c r="L360" s="38"/>
      <c r="M360" s="192" t="s">
        <v>1</v>
      </c>
      <c r="N360" s="193" t="s">
        <v>44</v>
      </c>
      <c r="O360" s="70"/>
      <c r="P360" s="194">
        <f>O360*H360</f>
        <v>0</v>
      </c>
      <c r="Q360" s="194">
        <v>0</v>
      </c>
      <c r="R360" s="194">
        <f>Q360*H360</f>
        <v>0</v>
      </c>
      <c r="S360" s="194">
        <v>0.039</v>
      </c>
      <c r="T360" s="195">
        <f>S360*H360</f>
        <v>4.468932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96" t="s">
        <v>145</v>
      </c>
      <c r="AT360" s="196" t="s">
        <v>140</v>
      </c>
      <c r="AU360" s="196" t="s">
        <v>88</v>
      </c>
      <c r="AY360" s="16" t="s">
        <v>138</v>
      </c>
      <c r="BE360" s="197">
        <f>IF(N360="základní",J360,0)</f>
        <v>0</v>
      </c>
      <c r="BF360" s="197">
        <f>IF(N360="snížená",J360,0)</f>
        <v>0</v>
      </c>
      <c r="BG360" s="197">
        <f>IF(N360="zákl. přenesená",J360,0)</f>
        <v>0</v>
      </c>
      <c r="BH360" s="197">
        <f>IF(N360="sníž. přenesená",J360,0)</f>
        <v>0</v>
      </c>
      <c r="BI360" s="197">
        <f>IF(N360="nulová",J360,0)</f>
        <v>0</v>
      </c>
      <c r="BJ360" s="16" t="s">
        <v>21</v>
      </c>
      <c r="BK360" s="197">
        <f>ROUND(I360*H360,2)</f>
        <v>0</v>
      </c>
      <c r="BL360" s="16" t="s">
        <v>145</v>
      </c>
      <c r="BM360" s="196" t="s">
        <v>475</v>
      </c>
    </row>
    <row r="361" spans="1:47" s="2" customFormat="1" ht="19.5">
      <c r="A361" s="33"/>
      <c r="B361" s="34"/>
      <c r="C361" s="35"/>
      <c r="D361" s="198" t="s">
        <v>147</v>
      </c>
      <c r="E361" s="35"/>
      <c r="F361" s="199" t="s">
        <v>476</v>
      </c>
      <c r="G361" s="35"/>
      <c r="H361" s="35"/>
      <c r="I361" s="200"/>
      <c r="J361" s="35"/>
      <c r="K361" s="35"/>
      <c r="L361" s="38"/>
      <c r="M361" s="201"/>
      <c r="N361" s="202"/>
      <c r="O361" s="70"/>
      <c r="P361" s="70"/>
      <c r="Q361" s="70"/>
      <c r="R361" s="70"/>
      <c r="S361" s="70"/>
      <c r="T361" s="71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T361" s="16" t="s">
        <v>147</v>
      </c>
      <c r="AU361" s="16" t="s">
        <v>88</v>
      </c>
    </row>
    <row r="362" spans="2:51" s="13" customFormat="1" ht="11.25">
      <c r="B362" s="203"/>
      <c r="C362" s="204"/>
      <c r="D362" s="198" t="s">
        <v>149</v>
      </c>
      <c r="E362" s="205" t="s">
        <v>1</v>
      </c>
      <c r="F362" s="206" t="s">
        <v>477</v>
      </c>
      <c r="G362" s="204"/>
      <c r="H362" s="207">
        <v>114.588</v>
      </c>
      <c r="I362" s="208"/>
      <c r="J362" s="204"/>
      <c r="K362" s="204"/>
      <c r="L362" s="209"/>
      <c r="M362" s="210"/>
      <c r="N362" s="211"/>
      <c r="O362" s="211"/>
      <c r="P362" s="211"/>
      <c r="Q362" s="211"/>
      <c r="R362" s="211"/>
      <c r="S362" s="211"/>
      <c r="T362" s="212"/>
      <c r="AT362" s="213" t="s">
        <v>149</v>
      </c>
      <c r="AU362" s="213" t="s">
        <v>88</v>
      </c>
      <c r="AV362" s="13" t="s">
        <v>88</v>
      </c>
      <c r="AW362" s="13" t="s">
        <v>35</v>
      </c>
      <c r="AX362" s="13" t="s">
        <v>21</v>
      </c>
      <c r="AY362" s="213" t="s">
        <v>138</v>
      </c>
    </row>
    <row r="363" spans="1:65" s="2" customFormat="1" ht="24.2" customHeight="1">
      <c r="A363" s="33"/>
      <c r="B363" s="34"/>
      <c r="C363" s="185" t="s">
        <v>478</v>
      </c>
      <c r="D363" s="185" t="s">
        <v>140</v>
      </c>
      <c r="E363" s="186" t="s">
        <v>479</v>
      </c>
      <c r="F363" s="187" t="s">
        <v>480</v>
      </c>
      <c r="G363" s="188" t="s">
        <v>174</v>
      </c>
      <c r="H363" s="189">
        <v>320.13</v>
      </c>
      <c r="I363" s="190"/>
      <c r="J363" s="191">
        <f>ROUND(I363*H363,2)</f>
        <v>0</v>
      </c>
      <c r="K363" s="187" t="s">
        <v>144</v>
      </c>
      <c r="L363" s="38"/>
      <c r="M363" s="192" t="s">
        <v>1</v>
      </c>
      <c r="N363" s="193" t="s">
        <v>44</v>
      </c>
      <c r="O363" s="70"/>
      <c r="P363" s="194">
        <f>O363*H363</f>
        <v>0</v>
      </c>
      <c r="Q363" s="194">
        <v>0</v>
      </c>
      <c r="R363" s="194">
        <f>Q363*H363</f>
        <v>0</v>
      </c>
      <c r="S363" s="194">
        <v>0</v>
      </c>
      <c r="T363" s="195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96" t="s">
        <v>145</v>
      </c>
      <c r="AT363" s="196" t="s">
        <v>140</v>
      </c>
      <c r="AU363" s="196" t="s">
        <v>88</v>
      </c>
      <c r="AY363" s="16" t="s">
        <v>138</v>
      </c>
      <c r="BE363" s="197">
        <f>IF(N363="základní",J363,0)</f>
        <v>0</v>
      </c>
      <c r="BF363" s="197">
        <f>IF(N363="snížená",J363,0)</f>
        <v>0</v>
      </c>
      <c r="BG363" s="197">
        <f>IF(N363="zákl. přenesená",J363,0)</f>
        <v>0</v>
      </c>
      <c r="BH363" s="197">
        <f>IF(N363="sníž. přenesená",J363,0)</f>
        <v>0</v>
      </c>
      <c r="BI363" s="197">
        <f>IF(N363="nulová",J363,0)</f>
        <v>0</v>
      </c>
      <c r="BJ363" s="16" t="s">
        <v>21</v>
      </c>
      <c r="BK363" s="197">
        <f>ROUND(I363*H363,2)</f>
        <v>0</v>
      </c>
      <c r="BL363" s="16" t="s">
        <v>145</v>
      </c>
      <c r="BM363" s="196" t="s">
        <v>481</v>
      </c>
    </row>
    <row r="364" spans="1:47" s="2" customFormat="1" ht="19.5">
      <c r="A364" s="33"/>
      <c r="B364" s="34"/>
      <c r="C364" s="35"/>
      <c r="D364" s="198" t="s">
        <v>147</v>
      </c>
      <c r="E364" s="35"/>
      <c r="F364" s="199" t="s">
        <v>482</v>
      </c>
      <c r="G364" s="35"/>
      <c r="H364" s="35"/>
      <c r="I364" s="200"/>
      <c r="J364" s="35"/>
      <c r="K364" s="35"/>
      <c r="L364" s="38"/>
      <c r="M364" s="201"/>
      <c r="N364" s="202"/>
      <c r="O364" s="70"/>
      <c r="P364" s="70"/>
      <c r="Q364" s="70"/>
      <c r="R364" s="70"/>
      <c r="S364" s="70"/>
      <c r="T364" s="71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6" t="s">
        <v>147</v>
      </c>
      <c r="AU364" s="16" t="s">
        <v>88</v>
      </c>
    </row>
    <row r="365" spans="2:51" s="13" customFormat="1" ht="11.25">
      <c r="B365" s="203"/>
      <c r="C365" s="204"/>
      <c r="D365" s="198" t="s">
        <v>149</v>
      </c>
      <c r="E365" s="205" t="s">
        <v>1</v>
      </c>
      <c r="F365" s="206" t="s">
        <v>483</v>
      </c>
      <c r="G365" s="204"/>
      <c r="H365" s="207">
        <v>107.56</v>
      </c>
      <c r="I365" s="208"/>
      <c r="J365" s="204"/>
      <c r="K365" s="204"/>
      <c r="L365" s="209"/>
      <c r="M365" s="210"/>
      <c r="N365" s="211"/>
      <c r="O365" s="211"/>
      <c r="P365" s="211"/>
      <c r="Q365" s="211"/>
      <c r="R365" s="211"/>
      <c r="S365" s="211"/>
      <c r="T365" s="212"/>
      <c r="AT365" s="213" t="s">
        <v>149</v>
      </c>
      <c r="AU365" s="213" t="s">
        <v>88</v>
      </c>
      <c r="AV365" s="13" t="s">
        <v>88</v>
      </c>
      <c r="AW365" s="13" t="s">
        <v>35</v>
      </c>
      <c r="AX365" s="13" t="s">
        <v>79</v>
      </c>
      <c r="AY365" s="213" t="s">
        <v>138</v>
      </c>
    </row>
    <row r="366" spans="2:51" s="13" customFormat="1" ht="11.25">
      <c r="B366" s="203"/>
      <c r="C366" s="204"/>
      <c r="D366" s="198" t="s">
        <v>149</v>
      </c>
      <c r="E366" s="205" t="s">
        <v>1</v>
      </c>
      <c r="F366" s="206" t="s">
        <v>484</v>
      </c>
      <c r="G366" s="204"/>
      <c r="H366" s="207">
        <v>80.17</v>
      </c>
      <c r="I366" s="208"/>
      <c r="J366" s="204"/>
      <c r="K366" s="204"/>
      <c r="L366" s="209"/>
      <c r="M366" s="210"/>
      <c r="N366" s="211"/>
      <c r="O366" s="211"/>
      <c r="P366" s="211"/>
      <c r="Q366" s="211"/>
      <c r="R366" s="211"/>
      <c r="S366" s="211"/>
      <c r="T366" s="212"/>
      <c r="AT366" s="213" t="s">
        <v>149</v>
      </c>
      <c r="AU366" s="213" t="s">
        <v>88</v>
      </c>
      <c r="AV366" s="13" t="s">
        <v>88</v>
      </c>
      <c r="AW366" s="13" t="s">
        <v>35</v>
      </c>
      <c r="AX366" s="13" t="s">
        <v>79</v>
      </c>
      <c r="AY366" s="213" t="s">
        <v>138</v>
      </c>
    </row>
    <row r="367" spans="2:51" s="13" customFormat="1" ht="11.25">
      <c r="B367" s="203"/>
      <c r="C367" s="204"/>
      <c r="D367" s="198" t="s">
        <v>149</v>
      </c>
      <c r="E367" s="205" t="s">
        <v>1</v>
      </c>
      <c r="F367" s="206" t="s">
        <v>485</v>
      </c>
      <c r="G367" s="204"/>
      <c r="H367" s="207">
        <v>47.5</v>
      </c>
      <c r="I367" s="208"/>
      <c r="J367" s="204"/>
      <c r="K367" s="204"/>
      <c r="L367" s="209"/>
      <c r="M367" s="210"/>
      <c r="N367" s="211"/>
      <c r="O367" s="211"/>
      <c r="P367" s="211"/>
      <c r="Q367" s="211"/>
      <c r="R367" s="211"/>
      <c r="S367" s="211"/>
      <c r="T367" s="212"/>
      <c r="AT367" s="213" t="s">
        <v>149</v>
      </c>
      <c r="AU367" s="213" t="s">
        <v>88</v>
      </c>
      <c r="AV367" s="13" t="s">
        <v>88</v>
      </c>
      <c r="AW367" s="13" t="s">
        <v>35</v>
      </c>
      <c r="AX367" s="13" t="s">
        <v>79</v>
      </c>
      <c r="AY367" s="213" t="s">
        <v>138</v>
      </c>
    </row>
    <row r="368" spans="2:51" s="13" customFormat="1" ht="11.25">
      <c r="B368" s="203"/>
      <c r="C368" s="204"/>
      <c r="D368" s="198" t="s">
        <v>149</v>
      </c>
      <c r="E368" s="205" t="s">
        <v>1</v>
      </c>
      <c r="F368" s="206" t="s">
        <v>486</v>
      </c>
      <c r="G368" s="204"/>
      <c r="H368" s="207">
        <v>84.9</v>
      </c>
      <c r="I368" s="208"/>
      <c r="J368" s="204"/>
      <c r="K368" s="204"/>
      <c r="L368" s="209"/>
      <c r="M368" s="210"/>
      <c r="N368" s="211"/>
      <c r="O368" s="211"/>
      <c r="P368" s="211"/>
      <c r="Q368" s="211"/>
      <c r="R368" s="211"/>
      <c r="S368" s="211"/>
      <c r="T368" s="212"/>
      <c r="AT368" s="213" t="s">
        <v>149</v>
      </c>
      <c r="AU368" s="213" t="s">
        <v>88</v>
      </c>
      <c r="AV368" s="13" t="s">
        <v>88</v>
      </c>
      <c r="AW368" s="13" t="s">
        <v>35</v>
      </c>
      <c r="AX368" s="13" t="s">
        <v>79</v>
      </c>
      <c r="AY368" s="213" t="s">
        <v>138</v>
      </c>
    </row>
    <row r="369" spans="2:51" s="14" customFormat="1" ht="11.25">
      <c r="B369" s="214"/>
      <c r="C369" s="215"/>
      <c r="D369" s="198" t="s">
        <v>149</v>
      </c>
      <c r="E369" s="216" t="s">
        <v>1</v>
      </c>
      <c r="F369" s="217" t="s">
        <v>171</v>
      </c>
      <c r="G369" s="215"/>
      <c r="H369" s="218">
        <v>320.13</v>
      </c>
      <c r="I369" s="219"/>
      <c r="J369" s="215"/>
      <c r="K369" s="215"/>
      <c r="L369" s="220"/>
      <c r="M369" s="221"/>
      <c r="N369" s="222"/>
      <c r="O369" s="222"/>
      <c r="P369" s="222"/>
      <c r="Q369" s="222"/>
      <c r="R369" s="222"/>
      <c r="S369" s="222"/>
      <c r="T369" s="223"/>
      <c r="AT369" s="224" t="s">
        <v>149</v>
      </c>
      <c r="AU369" s="224" t="s">
        <v>88</v>
      </c>
      <c r="AV369" s="14" t="s">
        <v>145</v>
      </c>
      <c r="AW369" s="14" t="s">
        <v>35</v>
      </c>
      <c r="AX369" s="14" t="s">
        <v>21</v>
      </c>
      <c r="AY369" s="224" t="s">
        <v>138</v>
      </c>
    </row>
    <row r="370" spans="2:63" s="12" customFormat="1" ht="22.9" customHeight="1">
      <c r="B370" s="169"/>
      <c r="C370" s="170"/>
      <c r="D370" s="171" t="s">
        <v>78</v>
      </c>
      <c r="E370" s="183" t="s">
        <v>487</v>
      </c>
      <c r="F370" s="183" t="s">
        <v>488</v>
      </c>
      <c r="G370" s="170"/>
      <c r="H370" s="170"/>
      <c r="I370" s="173"/>
      <c r="J370" s="184">
        <f>BK370</f>
        <v>0</v>
      </c>
      <c r="K370" s="170"/>
      <c r="L370" s="175"/>
      <c r="M370" s="176"/>
      <c r="N370" s="177"/>
      <c r="O370" s="177"/>
      <c r="P370" s="178">
        <f>SUM(P371:P388)</f>
        <v>0</v>
      </c>
      <c r="Q370" s="177"/>
      <c r="R370" s="178">
        <f>SUM(R371:R388)</f>
        <v>0</v>
      </c>
      <c r="S370" s="177"/>
      <c r="T370" s="179">
        <f>SUM(T371:T388)</f>
        <v>0</v>
      </c>
      <c r="AR370" s="180" t="s">
        <v>21</v>
      </c>
      <c r="AT370" s="181" t="s">
        <v>78</v>
      </c>
      <c r="AU370" s="181" t="s">
        <v>21</v>
      </c>
      <c r="AY370" s="180" t="s">
        <v>138</v>
      </c>
      <c r="BK370" s="182">
        <f>SUM(BK371:BK388)</f>
        <v>0</v>
      </c>
    </row>
    <row r="371" spans="1:65" s="2" customFormat="1" ht="24.2" customHeight="1">
      <c r="A371" s="33"/>
      <c r="B371" s="34"/>
      <c r="C371" s="185" t="s">
        <v>489</v>
      </c>
      <c r="D371" s="185" t="s">
        <v>140</v>
      </c>
      <c r="E371" s="186" t="s">
        <v>490</v>
      </c>
      <c r="F371" s="187" t="s">
        <v>491</v>
      </c>
      <c r="G371" s="188" t="s">
        <v>219</v>
      </c>
      <c r="H371" s="189">
        <v>111.02</v>
      </c>
      <c r="I371" s="190"/>
      <c r="J371" s="191">
        <f>ROUND(I371*H371,2)</f>
        <v>0</v>
      </c>
      <c r="K371" s="187" t="s">
        <v>144</v>
      </c>
      <c r="L371" s="38"/>
      <c r="M371" s="192" t="s">
        <v>1</v>
      </c>
      <c r="N371" s="193" t="s">
        <v>44</v>
      </c>
      <c r="O371" s="70"/>
      <c r="P371" s="194">
        <f>O371*H371</f>
        <v>0</v>
      </c>
      <c r="Q371" s="194">
        <v>0</v>
      </c>
      <c r="R371" s="194">
        <f>Q371*H371</f>
        <v>0</v>
      </c>
      <c r="S371" s="194">
        <v>0</v>
      </c>
      <c r="T371" s="195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96" t="s">
        <v>145</v>
      </c>
      <c r="AT371" s="196" t="s">
        <v>140</v>
      </c>
      <c r="AU371" s="196" t="s">
        <v>88</v>
      </c>
      <c r="AY371" s="16" t="s">
        <v>138</v>
      </c>
      <c r="BE371" s="197">
        <f>IF(N371="základní",J371,0)</f>
        <v>0</v>
      </c>
      <c r="BF371" s="197">
        <f>IF(N371="snížená",J371,0)</f>
        <v>0</v>
      </c>
      <c r="BG371" s="197">
        <f>IF(N371="zákl. přenesená",J371,0)</f>
        <v>0</v>
      </c>
      <c r="BH371" s="197">
        <f>IF(N371="sníž. přenesená",J371,0)</f>
        <v>0</v>
      </c>
      <c r="BI371" s="197">
        <f>IF(N371="nulová",J371,0)</f>
        <v>0</v>
      </c>
      <c r="BJ371" s="16" t="s">
        <v>21</v>
      </c>
      <c r="BK371" s="197">
        <f>ROUND(I371*H371,2)</f>
        <v>0</v>
      </c>
      <c r="BL371" s="16" t="s">
        <v>145</v>
      </c>
      <c r="BM371" s="196" t="s">
        <v>492</v>
      </c>
    </row>
    <row r="372" spans="1:47" s="2" customFormat="1" ht="19.5">
      <c r="A372" s="33"/>
      <c r="B372" s="34"/>
      <c r="C372" s="35"/>
      <c r="D372" s="198" t="s">
        <v>147</v>
      </c>
      <c r="E372" s="35"/>
      <c r="F372" s="199" t="s">
        <v>493</v>
      </c>
      <c r="G372" s="35"/>
      <c r="H372" s="35"/>
      <c r="I372" s="200"/>
      <c r="J372" s="35"/>
      <c r="K372" s="35"/>
      <c r="L372" s="38"/>
      <c r="M372" s="201"/>
      <c r="N372" s="202"/>
      <c r="O372" s="70"/>
      <c r="P372" s="70"/>
      <c r="Q372" s="70"/>
      <c r="R372" s="70"/>
      <c r="S372" s="70"/>
      <c r="T372" s="71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T372" s="16" t="s">
        <v>147</v>
      </c>
      <c r="AU372" s="16" t="s">
        <v>88</v>
      </c>
    </row>
    <row r="373" spans="1:65" s="2" customFormat="1" ht="24.2" customHeight="1">
      <c r="A373" s="33"/>
      <c r="B373" s="34"/>
      <c r="C373" s="185" t="s">
        <v>494</v>
      </c>
      <c r="D373" s="185" t="s">
        <v>140</v>
      </c>
      <c r="E373" s="186" t="s">
        <v>495</v>
      </c>
      <c r="F373" s="187" t="s">
        <v>496</v>
      </c>
      <c r="G373" s="188" t="s">
        <v>219</v>
      </c>
      <c r="H373" s="189">
        <v>111.02</v>
      </c>
      <c r="I373" s="190"/>
      <c r="J373" s="191">
        <f>ROUND(I373*H373,2)</f>
        <v>0</v>
      </c>
      <c r="K373" s="187" t="s">
        <v>144</v>
      </c>
      <c r="L373" s="38"/>
      <c r="M373" s="192" t="s">
        <v>1</v>
      </c>
      <c r="N373" s="193" t="s">
        <v>44</v>
      </c>
      <c r="O373" s="70"/>
      <c r="P373" s="194">
        <f>O373*H373</f>
        <v>0</v>
      </c>
      <c r="Q373" s="194">
        <v>0</v>
      </c>
      <c r="R373" s="194">
        <f>Q373*H373</f>
        <v>0</v>
      </c>
      <c r="S373" s="194">
        <v>0</v>
      </c>
      <c r="T373" s="195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96" t="s">
        <v>145</v>
      </c>
      <c r="AT373" s="196" t="s">
        <v>140</v>
      </c>
      <c r="AU373" s="196" t="s">
        <v>88</v>
      </c>
      <c r="AY373" s="16" t="s">
        <v>138</v>
      </c>
      <c r="BE373" s="197">
        <f>IF(N373="základní",J373,0)</f>
        <v>0</v>
      </c>
      <c r="BF373" s="197">
        <f>IF(N373="snížená",J373,0)</f>
        <v>0</v>
      </c>
      <c r="BG373" s="197">
        <f>IF(N373="zákl. přenesená",J373,0)</f>
        <v>0</v>
      </c>
      <c r="BH373" s="197">
        <f>IF(N373="sníž. přenesená",J373,0)</f>
        <v>0</v>
      </c>
      <c r="BI373" s="197">
        <f>IF(N373="nulová",J373,0)</f>
        <v>0</v>
      </c>
      <c r="BJ373" s="16" t="s">
        <v>21</v>
      </c>
      <c r="BK373" s="197">
        <f>ROUND(I373*H373,2)</f>
        <v>0</v>
      </c>
      <c r="BL373" s="16" t="s">
        <v>145</v>
      </c>
      <c r="BM373" s="196" t="s">
        <v>497</v>
      </c>
    </row>
    <row r="374" spans="1:47" s="2" customFormat="1" ht="19.5">
      <c r="A374" s="33"/>
      <c r="B374" s="34"/>
      <c r="C374" s="35"/>
      <c r="D374" s="198" t="s">
        <v>147</v>
      </c>
      <c r="E374" s="35"/>
      <c r="F374" s="199" t="s">
        <v>498</v>
      </c>
      <c r="G374" s="35"/>
      <c r="H374" s="35"/>
      <c r="I374" s="200"/>
      <c r="J374" s="35"/>
      <c r="K374" s="35"/>
      <c r="L374" s="38"/>
      <c r="M374" s="201"/>
      <c r="N374" s="202"/>
      <c r="O374" s="70"/>
      <c r="P374" s="70"/>
      <c r="Q374" s="70"/>
      <c r="R374" s="70"/>
      <c r="S374" s="70"/>
      <c r="T374" s="71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T374" s="16" t="s">
        <v>147</v>
      </c>
      <c r="AU374" s="16" t="s">
        <v>88</v>
      </c>
    </row>
    <row r="375" spans="1:65" s="2" customFormat="1" ht="24.2" customHeight="1">
      <c r="A375" s="33"/>
      <c r="B375" s="34"/>
      <c r="C375" s="185" t="s">
        <v>233</v>
      </c>
      <c r="D375" s="185" t="s">
        <v>140</v>
      </c>
      <c r="E375" s="186" t="s">
        <v>499</v>
      </c>
      <c r="F375" s="187" t="s">
        <v>500</v>
      </c>
      <c r="G375" s="188" t="s">
        <v>219</v>
      </c>
      <c r="H375" s="189">
        <v>1554.28</v>
      </c>
      <c r="I375" s="190"/>
      <c r="J375" s="191">
        <f>ROUND(I375*H375,2)</f>
        <v>0</v>
      </c>
      <c r="K375" s="187" t="s">
        <v>144</v>
      </c>
      <c r="L375" s="38"/>
      <c r="M375" s="192" t="s">
        <v>1</v>
      </c>
      <c r="N375" s="193" t="s">
        <v>44</v>
      </c>
      <c r="O375" s="70"/>
      <c r="P375" s="194">
        <f>O375*H375</f>
        <v>0</v>
      </c>
      <c r="Q375" s="194">
        <v>0</v>
      </c>
      <c r="R375" s="194">
        <f>Q375*H375</f>
        <v>0</v>
      </c>
      <c r="S375" s="194">
        <v>0</v>
      </c>
      <c r="T375" s="195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96" t="s">
        <v>145</v>
      </c>
      <c r="AT375" s="196" t="s">
        <v>140</v>
      </c>
      <c r="AU375" s="196" t="s">
        <v>88</v>
      </c>
      <c r="AY375" s="16" t="s">
        <v>138</v>
      </c>
      <c r="BE375" s="197">
        <f>IF(N375="základní",J375,0)</f>
        <v>0</v>
      </c>
      <c r="BF375" s="197">
        <f>IF(N375="snížená",J375,0)</f>
        <v>0</v>
      </c>
      <c r="BG375" s="197">
        <f>IF(N375="zákl. přenesená",J375,0)</f>
        <v>0</v>
      </c>
      <c r="BH375" s="197">
        <f>IF(N375="sníž. přenesená",J375,0)</f>
        <v>0</v>
      </c>
      <c r="BI375" s="197">
        <f>IF(N375="nulová",J375,0)</f>
        <v>0</v>
      </c>
      <c r="BJ375" s="16" t="s">
        <v>21</v>
      </c>
      <c r="BK375" s="197">
        <f>ROUND(I375*H375,2)</f>
        <v>0</v>
      </c>
      <c r="BL375" s="16" t="s">
        <v>145</v>
      </c>
      <c r="BM375" s="196" t="s">
        <v>501</v>
      </c>
    </row>
    <row r="376" spans="1:47" s="2" customFormat="1" ht="29.25">
      <c r="A376" s="33"/>
      <c r="B376" s="34"/>
      <c r="C376" s="35"/>
      <c r="D376" s="198" t="s">
        <v>147</v>
      </c>
      <c r="E376" s="35"/>
      <c r="F376" s="199" t="s">
        <v>502</v>
      </c>
      <c r="G376" s="35"/>
      <c r="H376" s="35"/>
      <c r="I376" s="200"/>
      <c r="J376" s="35"/>
      <c r="K376" s="35"/>
      <c r="L376" s="38"/>
      <c r="M376" s="201"/>
      <c r="N376" s="202"/>
      <c r="O376" s="70"/>
      <c r="P376" s="70"/>
      <c r="Q376" s="70"/>
      <c r="R376" s="70"/>
      <c r="S376" s="70"/>
      <c r="T376" s="71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T376" s="16" t="s">
        <v>147</v>
      </c>
      <c r="AU376" s="16" t="s">
        <v>88</v>
      </c>
    </row>
    <row r="377" spans="2:51" s="13" customFormat="1" ht="11.25">
      <c r="B377" s="203"/>
      <c r="C377" s="204"/>
      <c r="D377" s="198" t="s">
        <v>149</v>
      </c>
      <c r="E377" s="204"/>
      <c r="F377" s="206" t="s">
        <v>503</v>
      </c>
      <c r="G377" s="204"/>
      <c r="H377" s="207">
        <v>1554.28</v>
      </c>
      <c r="I377" s="208"/>
      <c r="J377" s="204"/>
      <c r="K377" s="204"/>
      <c r="L377" s="209"/>
      <c r="M377" s="210"/>
      <c r="N377" s="211"/>
      <c r="O377" s="211"/>
      <c r="P377" s="211"/>
      <c r="Q377" s="211"/>
      <c r="R377" s="211"/>
      <c r="S377" s="211"/>
      <c r="T377" s="212"/>
      <c r="AT377" s="213" t="s">
        <v>149</v>
      </c>
      <c r="AU377" s="213" t="s">
        <v>88</v>
      </c>
      <c r="AV377" s="13" t="s">
        <v>88</v>
      </c>
      <c r="AW377" s="13" t="s">
        <v>4</v>
      </c>
      <c r="AX377" s="13" t="s">
        <v>21</v>
      </c>
      <c r="AY377" s="213" t="s">
        <v>138</v>
      </c>
    </row>
    <row r="378" spans="1:65" s="2" customFormat="1" ht="33" customHeight="1">
      <c r="A378" s="33"/>
      <c r="B378" s="34"/>
      <c r="C378" s="185" t="s">
        <v>504</v>
      </c>
      <c r="D378" s="185" t="s">
        <v>140</v>
      </c>
      <c r="E378" s="186" t="s">
        <v>505</v>
      </c>
      <c r="F378" s="187" t="s">
        <v>506</v>
      </c>
      <c r="G378" s="188" t="s">
        <v>219</v>
      </c>
      <c r="H378" s="189">
        <v>51.611</v>
      </c>
      <c r="I378" s="190"/>
      <c r="J378" s="191">
        <f>ROUND(I378*H378,2)</f>
        <v>0</v>
      </c>
      <c r="K378" s="187" t="s">
        <v>144</v>
      </c>
      <c r="L378" s="38"/>
      <c r="M378" s="192" t="s">
        <v>1</v>
      </c>
      <c r="N378" s="193" t="s">
        <v>44</v>
      </c>
      <c r="O378" s="70"/>
      <c r="P378" s="194">
        <f>O378*H378</f>
        <v>0</v>
      </c>
      <c r="Q378" s="194">
        <v>0</v>
      </c>
      <c r="R378" s="194">
        <f>Q378*H378</f>
        <v>0</v>
      </c>
      <c r="S378" s="194">
        <v>0</v>
      </c>
      <c r="T378" s="195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96" t="s">
        <v>145</v>
      </c>
      <c r="AT378" s="196" t="s">
        <v>140</v>
      </c>
      <c r="AU378" s="196" t="s">
        <v>88</v>
      </c>
      <c r="AY378" s="16" t="s">
        <v>138</v>
      </c>
      <c r="BE378" s="197">
        <f>IF(N378="základní",J378,0)</f>
        <v>0</v>
      </c>
      <c r="BF378" s="197">
        <f>IF(N378="snížená",J378,0)</f>
        <v>0</v>
      </c>
      <c r="BG378" s="197">
        <f>IF(N378="zákl. přenesená",J378,0)</f>
        <v>0</v>
      </c>
      <c r="BH378" s="197">
        <f>IF(N378="sníž. přenesená",J378,0)</f>
        <v>0</v>
      </c>
      <c r="BI378" s="197">
        <f>IF(N378="nulová",J378,0)</f>
        <v>0</v>
      </c>
      <c r="BJ378" s="16" t="s">
        <v>21</v>
      </c>
      <c r="BK378" s="197">
        <f>ROUND(I378*H378,2)</f>
        <v>0</v>
      </c>
      <c r="BL378" s="16" t="s">
        <v>145</v>
      </c>
      <c r="BM378" s="196" t="s">
        <v>507</v>
      </c>
    </row>
    <row r="379" spans="1:47" s="2" customFormat="1" ht="29.25">
      <c r="A379" s="33"/>
      <c r="B379" s="34"/>
      <c r="C379" s="35"/>
      <c r="D379" s="198" t="s">
        <v>147</v>
      </c>
      <c r="E379" s="35"/>
      <c r="F379" s="199" t="s">
        <v>508</v>
      </c>
      <c r="G379" s="35"/>
      <c r="H379" s="35"/>
      <c r="I379" s="200"/>
      <c r="J379" s="35"/>
      <c r="K379" s="35"/>
      <c r="L379" s="38"/>
      <c r="M379" s="201"/>
      <c r="N379" s="202"/>
      <c r="O379" s="70"/>
      <c r="P379" s="70"/>
      <c r="Q379" s="70"/>
      <c r="R379" s="70"/>
      <c r="S379" s="70"/>
      <c r="T379" s="71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T379" s="16" t="s">
        <v>147</v>
      </c>
      <c r="AU379" s="16" t="s">
        <v>88</v>
      </c>
    </row>
    <row r="380" spans="2:51" s="13" customFormat="1" ht="11.25">
      <c r="B380" s="203"/>
      <c r="C380" s="204"/>
      <c r="D380" s="198" t="s">
        <v>149</v>
      </c>
      <c r="E380" s="205" t="s">
        <v>1</v>
      </c>
      <c r="F380" s="206" t="s">
        <v>509</v>
      </c>
      <c r="G380" s="204"/>
      <c r="H380" s="207">
        <v>51.611</v>
      </c>
      <c r="I380" s="208"/>
      <c r="J380" s="204"/>
      <c r="K380" s="204"/>
      <c r="L380" s="209"/>
      <c r="M380" s="210"/>
      <c r="N380" s="211"/>
      <c r="O380" s="211"/>
      <c r="P380" s="211"/>
      <c r="Q380" s="211"/>
      <c r="R380" s="211"/>
      <c r="S380" s="211"/>
      <c r="T380" s="212"/>
      <c r="AT380" s="213" t="s">
        <v>149</v>
      </c>
      <c r="AU380" s="213" t="s">
        <v>88</v>
      </c>
      <c r="AV380" s="13" t="s">
        <v>88</v>
      </c>
      <c r="AW380" s="13" t="s">
        <v>35</v>
      </c>
      <c r="AX380" s="13" t="s">
        <v>21</v>
      </c>
      <c r="AY380" s="213" t="s">
        <v>138</v>
      </c>
    </row>
    <row r="381" spans="1:65" s="2" customFormat="1" ht="24.2" customHeight="1">
      <c r="A381" s="33"/>
      <c r="B381" s="34"/>
      <c r="C381" s="185" t="s">
        <v>510</v>
      </c>
      <c r="D381" s="185" t="s">
        <v>140</v>
      </c>
      <c r="E381" s="186" t="s">
        <v>511</v>
      </c>
      <c r="F381" s="187" t="s">
        <v>512</v>
      </c>
      <c r="G381" s="188" t="s">
        <v>219</v>
      </c>
      <c r="H381" s="189">
        <v>11.102</v>
      </c>
      <c r="I381" s="190"/>
      <c r="J381" s="191">
        <f>ROUND(I381*H381,2)</f>
        <v>0</v>
      </c>
      <c r="K381" s="187" t="s">
        <v>144</v>
      </c>
      <c r="L381" s="38"/>
      <c r="M381" s="192" t="s">
        <v>1</v>
      </c>
      <c r="N381" s="193" t="s">
        <v>44</v>
      </c>
      <c r="O381" s="70"/>
      <c r="P381" s="194">
        <f>O381*H381</f>
        <v>0</v>
      </c>
      <c r="Q381" s="194">
        <v>0</v>
      </c>
      <c r="R381" s="194">
        <f>Q381*H381</f>
        <v>0</v>
      </c>
      <c r="S381" s="194">
        <v>0</v>
      </c>
      <c r="T381" s="195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96" t="s">
        <v>145</v>
      </c>
      <c r="AT381" s="196" t="s">
        <v>140</v>
      </c>
      <c r="AU381" s="196" t="s">
        <v>88</v>
      </c>
      <c r="AY381" s="16" t="s">
        <v>138</v>
      </c>
      <c r="BE381" s="197">
        <f>IF(N381="základní",J381,0)</f>
        <v>0</v>
      </c>
      <c r="BF381" s="197">
        <f>IF(N381="snížená",J381,0)</f>
        <v>0</v>
      </c>
      <c r="BG381" s="197">
        <f>IF(N381="zákl. přenesená",J381,0)</f>
        <v>0</v>
      </c>
      <c r="BH381" s="197">
        <f>IF(N381="sníž. přenesená",J381,0)</f>
        <v>0</v>
      </c>
      <c r="BI381" s="197">
        <f>IF(N381="nulová",J381,0)</f>
        <v>0</v>
      </c>
      <c r="BJ381" s="16" t="s">
        <v>21</v>
      </c>
      <c r="BK381" s="197">
        <f>ROUND(I381*H381,2)</f>
        <v>0</v>
      </c>
      <c r="BL381" s="16" t="s">
        <v>145</v>
      </c>
      <c r="BM381" s="196" t="s">
        <v>513</v>
      </c>
    </row>
    <row r="382" spans="1:47" s="2" customFormat="1" ht="19.5">
      <c r="A382" s="33"/>
      <c r="B382" s="34"/>
      <c r="C382" s="35"/>
      <c r="D382" s="198" t="s">
        <v>147</v>
      </c>
      <c r="E382" s="35"/>
      <c r="F382" s="199" t="s">
        <v>514</v>
      </c>
      <c r="G382" s="35"/>
      <c r="H382" s="35"/>
      <c r="I382" s="200"/>
      <c r="J382" s="35"/>
      <c r="K382" s="35"/>
      <c r="L382" s="38"/>
      <c r="M382" s="201"/>
      <c r="N382" s="202"/>
      <c r="O382" s="70"/>
      <c r="P382" s="70"/>
      <c r="Q382" s="70"/>
      <c r="R382" s="70"/>
      <c r="S382" s="70"/>
      <c r="T382" s="71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T382" s="16" t="s">
        <v>147</v>
      </c>
      <c r="AU382" s="16" t="s">
        <v>88</v>
      </c>
    </row>
    <row r="383" spans="2:51" s="13" customFormat="1" ht="11.25">
      <c r="B383" s="203"/>
      <c r="C383" s="204"/>
      <c r="D383" s="198" t="s">
        <v>149</v>
      </c>
      <c r="E383" s="204"/>
      <c r="F383" s="206" t="s">
        <v>515</v>
      </c>
      <c r="G383" s="204"/>
      <c r="H383" s="207">
        <v>11.102</v>
      </c>
      <c r="I383" s="208"/>
      <c r="J383" s="204"/>
      <c r="K383" s="204"/>
      <c r="L383" s="209"/>
      <c r="M383" s="210"/>
      <c r="N383" s="211"/>
      <c r="O383" s="211"/>
      <c r="P383" s="211"/>
      <c r="Q383" s="211"/>
      <c r="R383" s="211"/>
      <c r="S383" s="211"/>
      <c r="T383" s="212"/>
      <c r="AT383" s="213" t="s">
        <v>149</v>
      </c>
      <c r="AU383" s="213" t="s">
        <v>88</v>
      </c>
      <c r="AV383" s="13" t="s">
        <v>88</v>
      </c>
      <c r="AW383" s="13" t="s">
        <v>4</v>
      </c>
      <c r="AX383" s="13" t="s">
        <v>21</v>
      </c>
      <c r="AY383" s="213" t="s">
        <v>138</v>
      </c>
    </row>
    <row r="384" spans="1:65" s="2" customFormat="1" ht="16.5" customHeight="1">
      <c r="A384" s="33"/>
      <c r="B384" s="34"/>
      <c r="C384" s="185" t="s">
        <v>516</v>
      </c>
      <c r="D384" s="185" t="s">
        <v>140</v>
      </c>
      <c r="E384" s="186" t="s">
        <v>517</v>
      </c>
      <c r="F384" s="187" t="s">
        <v>518</v>
      </c>
      <c r="G384" s="188" t="s">
        <v>219</v>
      </c>
      <c r="H384" s="189">
        <v>2.1</v>
      </c>
      <c r="I384" s="190"/>
      <c r="J384" s="191">
        <f>ROUND(I384*H384,2)</f>
        <v>0</v>
      </c>
      <c r="K384" s="187" t="s">
        <v>1</v>
      </c>
      <c r="L384" s="38"/>
      <c r="M384" s="192" t="s">
        <v>1</v>
      </c>
      <c r="N384" s="193" t="s">
        <v>44</v>
      </c>
      <c r="O384" s="70"/>
      <c r="P384" s="194">
        <f>O384*H384</f>
        <v>0</v>
      </c>
      <c r="Q384" s="194">
        <v>0</v>
      </c>
      <c r="R384" s="194">
        <f>Q384*H384</f>
        <v>0</v>
      </c>
      <c r="S384" s="194">
        <v>0</v>
      </c>
      <c r="T384" s="195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96" t="s">
        <v>145</v>
      </c>
      <c r="AT384" s="196" t="s">
        <v>140</v>
      </c>
      <c r="AU384" s="196" t="s">
        <v>88</v>
      </c>
      <c r="AY384" s="16" t="s">
        <v>138</v>
      </c>
      <c r="BE384" s="197">
        <f>IF(N384="základní",J384,0)</f>
        <v>0</v>
      </c>
      <c r="BF384" s="197">
        <f>IF(N384="snížená",J384,0)</f>
        <v>0</v>
      </c>
      <c r="BG384" s="197">
        <f>IF(N384="zákl. přenesená",J384,0)</f>
        <v>0</v>
      </c>
      <c r="BH384" s="197">
        <f>IF(N384="sníž. přenesená",J384,0)</f>
        <v>0</v>
      </c>
      <c r="BI384" s="197">
        <f>IF(N384="nulová",J384,0)</f>
        <v>0</v>
      </c>
      <c r="BJ384" s="16" t="s">
        <v>21</v>
      </c>
      <c r="BK384" s="197">
        <f>ROUND(I384*H384,2)</f>
        <v>0</v>
      </c>
      <c r="BL384" s="16" t="s">
        <v>145</v>
      </c>
      <c r="BM384" s="196" t="s">
        <v>519</v>
      </c>
    </row>
    <row r="385" spans="1:47" s="2" customFormat="1" ht="19.5">
      <c r="A385" s="33"/>
      <c r="B385" s="34"/>
      <c r="C385" s="35"/>
      <c r="D385" s="198" t="s">
        <v>147</v>
      </c>
      <c r="E385" s="35"/>
      <c r="F385" s="199" t="s">
        <v>520</v>
      </c>
      <c r="G385" s="35"/>
      <c r="H385" s="35"/>
      <c r="I385" s="200"/>
      <c r="J385" s="35"/>
      <c r="K385" s="35"/>
      <c r="L385" s="38"/>
      <c r="M385" s="201"/>
      <c r="N385" s="202"/>
      <c r="O385" s="70"/>
      <c r="P385" s="70"/>
      <c r="Q385" s="70"/>
      <c r="R385" s="70"/>
      <c r="S385" s="70"/>
      <c r="T385" s="71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T385" s="16" t="s">
        <v>147</v>
      </c>
      <c r="AU385" s="16" t="s">
        <v>88</v>
      </c>
    </row>
    <row r="386" spans="1:65" s="2" customFormat="1" ht="37.9" customHeight="1">
      <c r="A386" s="33"/>
      <c r="B386" s="34"/>
      <c r="C386" s="185" t="s">
        <v>521</v>
      </c>
      <c r="D386" s="185" t="s">
        <v>140</v>
      </c>
      <c r="E386" s="186" t="s">
        <v>522</v>
      </c>
      <c r="F386" s="187" t="s">
        <v>523</v>
      </c>
      <c r="G386" s="188" t="s">
        <v>219</v>
      </c>
      <c r="H386" s="189">
        <v>48.307</v>
      </c>
      <c r="I386" s="190"/>
      <c r="J386" s="191">
        <f>ROUND(I386*H386,2)</f>
        <v>0</v>
      </c>
      <c r="K386" s="187" t="s">
        <v>144</v>
      </c>
      <c r="L386" s="38"/>
      <c r="M386" s="192" t="s">
        <v>1</v>
      </c>
      <c r="N386" s="193" t="s">
        <v>44</v>
      </c>
      <c r="O386" s="70"/>
      <c r="P386" s="194">
        <f>O386*H386</f>
        <v>0</v>
      </c>
      <c r="Q386" s="194">
        <v>0</v>
      </c>
      <c r="R386" s="194">
        <f>Q386*H386</f>
        <v>0</v>
      </c>
      <c r="S386" s="194">
        <v>0</v>
      </c>
      <c r="T386" s="195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96" t="s">
        <v>145</v>
      </c>
      <c r="AT386" s="196" t="s">
        <v>140</v>
      </c>
      <c r="AU386" s="196" t="s">
        <v>88</v>
      </c>
      <c r="AY386" s="16" t="s">
        <v>138</v>
      </c>
      <c r="BE386" s="197">
        <f>IF(N386="základní",J386,0)</f>
        <v>0</v>
      </c>
      <c r="BF386" s="197">
        <f>IF(N386="snížená",J386,0)</f>
        <v>0</v>
      </c>
      <c r="BG386" s="197">
        <f>IF(N386="zákl. přenesená",J386,0)</f>
        <v>0</v>
      </c>
      <c r="BH386" s="197">
        <f>IF(N386="sníž. přenesená",J386,0)</f>
        <v>0</v>
      </c>
      <c r="BI386" s="197">
        <f>IF(N386="nulová",J386,0)</f>
        <v>0</v>
      </c>
      <c r="BJ386" s="16" t="s">
        <v>21</v>
      </c>
      <c r="BK386" s="197">
        <f>ROUND(I386*H386,2)</f>
        <v>0</v>
      </c>
      <c r="BL386" s="16" t="s">
        <v>145</v>
      </c>
      <c r="BM386" s="196" t="s">
        <v>524</v>
      </c>
    </row>
    <row r="387" spans="1:47" s="2" customFormat="1" ht="29.25">
      <c r="A387" s="33"/>
      <c r="B387" s="34"/>
      <c r="C387" s="35"/>
      <c r="D387" s="198" t="s">
        <v>147</v>
      </c>
      <c r="E387" s="35"/>
      <c r="F387" s="199" t="s">
        <v>525</v>
      </c>
      <c r="G387" s="35"/>
      <c r="H387" s="35"/>
      <c r="I387" s="200"/>
      <c r="J387" s="35"/>
      <c r="K387" s="35"/>
      <c r="L387" s="38"/>
      <c r="M387" s="201"/>
      <c r="N387" s="202"/>
      <c r="O387" s="70"/>
      <c r="P387" s="70"/>
      <c r="Q387" s="70"/>
      <c r="R387" s="70"/>
      <c r="S387" s="70"/>
      <c r="T387" s="71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T387" s="16" t="s">
        <v>147</v>
      </c>
      <c r="AU387" s="16" t="s">
        <v>88</v>
      </c>
    </row>
    <row r="388" spans="2:51" s="13" customFormat="1" ht="11.25">
      <c r="B388" s="203"/>
      <c r="C388" s="204"/>
      <c r="D388" s="198" t="s">
        <v>149</v>
      </c>
      <c r="E388" s="205" t="s">
        <v>1</v>
      </c>
      <c r="F388" s="206" t="s">
        <v>526</v>
      </c>
      <c r="G388" s="204"/>
      <c r="H388" s="207">
        <v>48.307</v>
      </c>
      <c r="I388" s="208"/>
      <c r="J388" s="204"/>
      <c r="K388" s="204"/>
      <c r="L388" s="209"/>
      <c r="M388" s="210"/>
      <c r="N388" s="211"/>
      <c r="O388" s="211"/>
      <c r="P388" s="211"/>
      <c r="Q388" s="211"/>
      <c r="R388" s="211"/>
      <c r="S388" s="211"/>
      <c r="T388" s="212"/>
      <c r="AT388" s="213" t="s">
        <v>149</v>
      </c>
      <c r="AU388" s="213" t="s">
        <v>88</v>
      </c>
      <c r="AV388" s="13" t="s">
        <v>88</v>
      </c>
      <c r="AW388" s="13" t="s">
        <v>35</v>
      </c>
      <c r="AX388" s="13" t="s">
        <v>21</v>
      </c>
      <c r="AY388" s="213" t="s">
        <v>138</v>
      </c>
    </row>
    <row r="389" spans="2:63" s="12" customFormat="1" ht="22.9" customHeight="1">
      <c r="B389" s="169"/>
      <c r="C389" s="170"/>
      <c r="D389" s="171" t="s">
        <v>78</v>
      </c>
      <c r="E389" s="183" t="s">
        <v>527</v>
      </c>
      <c r="F389" s="183" t="s">
        <v>528</v>
      </c>
      <c r="G389" s="170"/>
      <c r="H389" s="170"/>
      <c r="I389" s="173"/>
      <c r="J389" s="184">
        <f>BK389</f>
        <v>0</v>
      </c>
      <c r="K389" s="170"/>
      <c r="L389" s="175"/>
      <c r="M389" s="176"/>
      <c r="N389" s="177"/>
      <c r="O389" s="177"/>
      <c r="P389" s="178">
        <f>SUM(P390:P395)</f>
        <v>0</v>
      </c>
      <c r="Q389" s="177"/>
      <c r="R389" s="178">
        <f>SUM(R390:R395)</f>
        <v>0</v>
      </c>
      <c r="S389" s="177"/>
      <c r="T389" s="179">
        <f>SUM(T390:T395)</f>
        <v>0</v>
      </c>
      <c r="AR389" s="180" t="s">
        <v>21</v>
      </c>
      <c r="AT389" s="181" t="s">
        <v>78</v>
      </c>
      <c r="AU389" s="181" t="s">
        <v>21</v>
      </c>
      <c r="AY389" s="180" t="s">
        <v>138</v>
      </c>
      <c r="BK389" s="182">
        <f>SUM(BK390:BK395)</f>
        <v>0</v>
      </c>
    </row>
    <row r="390" spans="1:65" s="2" customFormat="1" ht="16.5" customHeight="1">
      <c r="A390" s="33"/>
      <c r="B390" s="34"/>
      <c r="C390" s="185" t="s">
        <v>529</v>
      </c>
      <c r="D390" s="185" t="s">
        <v>140</v>
      </c>
      <c r="E390" s="186" t="s">
        <v>530</v>
      </c>
      <c r="F390" s="187" t="s">
        <v>531</v>
      </c>
      <c r="G390" s="188" t="s">
        <v>219</v>
      </c>
      <c r="H390" s="189">
        <v>260.258</v>
      </c>
      <c r="I390" s="190"/>
      <c r="J390" s="191">
        <f>ROUND(I390*H390,2)</f>
        <v>0</v>
      </c>
      <c r="K390" s="187" t="s">
        <v>144</v>
      </c>
      <c r="L390" s="38"/>
      <c r="M390" s="192" t="s">
        <v>1</v>
      </c>
      <c r="N390" s="193" t="s">
        <v>44</v>
      </c>
      <c r="O390" s="70"/>
      <c r="P390" s="194">
        <f>O390*H390</f>
        <v>0</v>
      </c>
      <c r="Q390" s="194">
        <v>0</v>
      </c>
      <c r="R390" s="194">
        <f>Q390*H390</f>
        <v>0</v>
      </c>
      <c r="S390" s="194">
        <v>0</v>
      </c>
      <c r="T390" s="195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96" t="s">
        <v>145</v>
      </c>
      <c r="AT390" s="196" t="s">
        <v>140</v>
      </c>
      <c r="AU390" s="196" t="s">
        <v>88</v>
      </c>
      <c r="AY390" s="16" t="s">
        <v>138</v>
      </c>
      <c r="BE390" s="197">
        <f>IF(N390="základní",J390,0)</f>
        <v>0</v>
      </c>
      <c r="BF390" s="197">
        <f>IF(N390="snížená",J390,0)</f>
        <v>0</v>
      </c>
      <c r="BG390" s="197">
        <f>IF(N390="zákl. přenesená",J390,0)</f>
        <v>0</v>
      </c>
      <c r="BH390" s="197">
        <f>IF(N390="sníž. přenesená",J390,0)</f>
        <v>0</v>
      </c>
      <c r="BI390" s="197">
        <f>IF(N390="nulová",J390,0)</f>
        <v>0</v>
      </c>
      <c r="BJ390" s="16" t="s">
        <v>21</v>
      </c>
      <c r="BK390" s="197">
        <f>ROUND(I390*H390,2)</f>
        <v>0</v>
      </c>
      <c r="BL390" s="16" t="s">
        <v>145</v>
      </c>
      <c r="BM390" s="196" t="s">
        <v>532</v>
      </c>
    </row>
    <row r="391" spans="1:47" s="2" customFormat="1" ht="39">
      <c r="A391" s="33"/>
      <c r="B391" s="34"/>
      <c r="C391" s="35"/>
      <c r="D391" s="198" t="s">
        <v>147</v>
      </c>
      <c r="E391" s="35"/>
      <c r="F391" s="199" t="s">
        <v>533</v>
      </c>
      <c r="G391" s="35"/>
      <c r="H391" s="35"/>
      <c r="I391" s="200"/>
      <c r="J391" s="35"/>
      <c r="K391" s="35"/>
      <c r="L391" s="38"/>
      <c r="M391" s="201"/>
      <c r="N391" s="202"/>
      <c r="O391" s="70"/>
      <c r="P391" s="70"/>
      <c r="Q391" s="70"/>
      <c r="R391" s="70"/>
      <c r="S391" s="70"/>
      <c r="T391" s="71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T391" s="16" t="s">
        <v>147</v>
      </c>
      <c r="AU391" s="16" t="s">
        <v>88</v>
      </c>
    </row>
    <row r="392" spans="2:51" s="13" customFormat="1" ht="11.25">
      <c r="B392" s="203"/>
      <c r="C392" s="204"/>
      <c r="D392" s="198" t="s">
        <v>149</v>
      </c>
      <c r="E392" s="204"/>
      <c r="F392" s="206" t="s">
        <v>534</v>
      </c>
      <c r="G392" s="204"/>
      <c r="H392" s="207">
        <v>260.258</v>
      </c>
      <c r="I392" s="208"/>
      <c r="J392" s="204"/>
      <c r="K392" s="204"/>
      <c r="L392" s="209"/>
      <c r="M392" s="210"/>
      <c r="N392" s="211"/>
      <c r="O392" s="211"/>
      <c r="P392" s="211"/>
      <c r="Q392" s="211"/>
      <c r="R392" s="211"/>
      <c r="S392" s="211"/>
      <c r="T392" s="212"/>
      <c r="AT392" s="213" t="s">
        <v>149</v>
      </c>
      <c r="AU392" s="213" t="s">
        <v>88</v>
      </c>
      <c r="AV392" s="13" t="s">
        <v>88</v>
      </c>
      <c r="AW392" s="13" t="s">
        <v>4</v>
      </c>
      <c r="AX392" s="13" t="s">
        <v>21</v>
      </c>
      <c r="AY392" s="213" t="s">
        <v>138</v>
      </c>
    </row>
    <row r="393" spans="1:65" s="2" customFormat="1" ht="16.5" customHeight="1">
      <c r="A393" s="33"/>
      <c r="B393" s="34"/>
      <c r="C393" s="185" t="s">
        <v>535</v>
      </c>
      <c r="D393" s="185" t="s">
        <v>140</v>
      </c>
      <c r="E393" s="186" t="s">
        <v>536</v>
      </c>
      <c r="F393" s="187" t="s">
        <v>537</v>
      </c>
      <c r="G393" s="188" t="s">
        <v>219</v>
      </c>
      <c r="H393" s="189">
        <v>260.258</v>
      </c>
      <c r="I393" s="190"/>
      <c r="J393" s="191">
        <f>ROUND(I393*H393,2)</f>
        <v>0</v>
      </c>
      <c r="K393" s="187" t="s">
        <v>144</v>
      </c>
      <c r="L393" s="38"/>
      <c r="M393" s="192" t="s">
        <v>1</v>
      </c>
      <c r="N393" s="193" t="s">
        <v>44</v>
      </c>
      <c r="O393" s="70"/>
      <c r="P393" s="194">
        <f>O393*H393</f>
        <v>0</v>
      </c>
      <c r="Q393" s="194">
        <v>0</v>
      </c>
      <c r="R393" s="194">
        <f>Q393*H393</f>
        <v>0</v>
      </c>
      <c r="S393" s="194">
        <v>0</v>
      </c>
      <c r="T393" s="195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96" t="s">
        <v>145</v>
      </c>
      <c r="AT393" s="196" t="s">
        <v>140</v>
      </c>
      <c r="AU393" s="196" t="s">
        <v>88</v>
      </c>
      <c r="AY393" s="16" t="s">
        <v>138</v>
      </c>
      <c r="BE393" s="197">
        <f>IF(N393="základní",J393,0)</f>
        <v>0</v>
      </c>
      <c r="BF393" s="197">
        <f>IF(N393="snížená",J393,0)</f>
        <v>0</v>
      </c>
      <c r="BG393" s="197">
        <f>IF(N393="zákl. přenesená",J393,0)</f>
        <v>0</v>
      </c>
      <c r="BH393" s="197">
        <f>IF(N393="sníž. přenesená",J393,0)</f>
        <v>0</v>
      </c>
      <c r="BI393" s="197">
        <f>IF(N393="nulová",J393,0)</f>
        <v>0</v>
      </c>
      <c r="BJ393" s="16" t="s">
        <v>21</v>
      </c>
      <c r="BK393" s="197">
        <f>ROUND(I393*H393,2)</f>
        <v>0</v>
      </c>
      <c r="BL393" s="16" t="s">
        <v>145</v>
      </c>
      <c r="BM393" s="196" t="s">
        <v>538</v>
      </c>
    </row>
    <row r="394" spans="1:47" s="2" customFormat="1" ht="39">
      <c r="A394" s="33"/>
      <c r="B394" s="34"/>
      <c r="C394" s="35"/>
      <c r="D394" s="198" t="s">
        <v>147</v>
      </c>
      <c r="E394" s="35"/>
      <c r="F394" s="199" t="s">
        <v>539</v>
      </c>
      <c r="G394" s="35"/>
      <c r="H394" s="35"/>
      <c r="I394" s="200"/>
      <c r="J394" s="35"/>
      <c r="K394" s="35"/>
      <c r="L394" s="38"/>
      <c r="M394" s="201"/>
      <c r="N394" s="202"/>
      <c r="O394" s="70"/>
      <c r="P394" s="70"/>
      <c r="Q394" s="70"/>
      <c r="R394" s="70"/>
      <c r="S394" s="70"/>
      <c r="T394" s="71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T394" s="16" t="s">
        <v>147</v>
      </c>
      <c r="AU394" s="16" t="s">
        <v>88</v>
      </c>
    </row>
    <row r="395" spans="2:51" s="13" customFormat="1" ht="11.25">
      <c r="B395" s="203"/>
      <c r="C395" s="204"/>
      <c r="D395" s="198" t="s">
        <v>149</v>
      </c>
      <c r="E395" s="204"/>
      <c r="F395" s="206" t="s">
        <v>534</v>
      </c>
      <c r="G395" s="204"/>
      <c r="H395" s="207">
        <v>260.258</v>
      </c>
      <c r="I395" s="208"/>
      <c r="J395" s="204"/>
      <c r="K395" s="204"/>
      <c r="L395" s="209"/>
      <c r="M395" s="210"/>
      <c r="N395" s="211"/>
      <c r="O395" s="211"/>
      <c r="P395" s="211"/>
      <c r="Q395" s="211"/>
      <c r="R395" s="211"/>
      <c r="S395" s="211"/>
      <c r="T395" s="212"/>
      <c r="AT395" s="213" t="s">
        <v>149</v>
      </c>
      <c r="AU395" s="213" t="s">
        <v>88</v>
      </c>
      <c r="AV395" s="13" t="s">
        <v>88</v>
      </c>
      <c r="AW395" s="13" t="s">
        <v>4</v>
      </c>
      <c r="AX395" s="13" t="s">
        <v>21</v>
      </c>
      <c r="AY395" s="213" t="s">
        <v>138</v>
      </c>
    </row>
    <row r="396" spans="2:63" s="12" customFormat="1" ht="25.9" customHeight="1">
      <c r="B396" s="169"/>
      <c r="C396" s="170"/>
      <c r="D396" s="171" t="s">
        <v>78</v>
      </c>
      <c r="E396" s="172" t="s">
        <v>540</v>
      </c>
      <c r="F396" s="172" t="s">
        <v>541</v>
      </c>
      <c r="G396" s="170"/>
      <c r="H396" s="170"/>
      <c r="I396" s="173"/>
      <c r="J396" s="174">
        <f>BK396</f>
        <v>0</v>
      </c>
      <c r="K396" s="170"/>
      <c r="L396" s="175"/>
      <c r="M396" s="176"/>
      <c r="N396" s="177"/>
      <c r="O396" s="177"/>
      <c r="P396" s="178">
        <f>P397+P415+P416+P422+P426+P429+P438+P469+P480</f>
        <v>0</v>
      </c>
      <c r="Q396" s="177"/>
      <c r="R396" s="178">
        <f>R397+R415+R416+R422+R426+R429+R438+R469+R480</f>
        <v>9.69976623</v>
      </c>
      <c r="S396" s="177"/>
      <c r="T396" s="179">
        <f>T397+T415+T416+T422+T426+T429+T438+T469+T480</f>
        <v>6.368872</v>
      </c>
      <c r="AR396" s="180" t="s">
        <v>88</v>
      </c>
      <c r="AT396" s="181" t="s">
        <v>78</v>
      </c>
      <c r="AU396" s="181" t="s">
        <v>79</v>
      </c>
      <c r="AY396" s="180" t="s">
        <v>138</v>
      </c>
      <c r="BK396" s="182">
        <f>BK397+BK415+BK416+BK422+BK426+BK429+BK438+BK469+BK480</f>
        <v>0</v>
      </c>
    </row>
    <row r="397" spans="2:63" s="12" customFormat="1" ht="22.9" customHeight="1">
      <c r="B397" s="169"/>
      <c r="C397" s="170"/>
      <c r="D397" s="171" t="s">
        <v>78</v>
      </c>
      <c r="E397" s="183" t="s">
        <v>542</v>
      </c>
      <c r="F397" s="183" t="s">
        <v>543</v>
      </c>
      <c r="G397" s="170"/>
      <c r="H397" s="170"/>
      <c r="I397" s="173"/>
      <c r="J397" s="184">
        <f>BK397</f>
        <v>0</v>
      </c>
      <c r="K397" s="170"/>
      <c r="L397" s="175"/>
      <c r="M397" s="176"/>
      <c r="N397" s="177"/>
      <c r="O397" s="177"/>
      <c r="P397" s="178">
        <f>SUM(P398:P414)</f>
        <v>0</v>
      </c>
      <c r="Q397" s="177"/>
      <c r="R397" s="178">
        <f>SUM(R398:R414)</f>
        <v>2.4713581</v>
      </c>
      <c r="S397" s="177"/>
      <c r="T397" s="179">
        <f>SUM(T398:T414)</f>
        <v>0</v>
      </c>
      <c r="AR397" s="180" t="s">
        <v>88</v>
      </c>
      <c r="AT397" s="181" t="s">
        <v>78</v>
      </c>
      <c r="AU397" s="181" t="s">
        <v>21</v>
      </c>
      <c r="AY397" s="180" t="s">
        <v>138</v>
      </c>
      <c r="BK397" s="182">
        <f>SUM(BK398:BK414)</f>
        <v>0</v>
      </c>
    </row>
    <row r="398" spans="1:65" s="2" customFormat="1" ht="24.2" customHeight="1">
      <c r="A398" s="33"/>
      <c r="B398" s="34"/>
      <c r="C398" s="185" t="s">
        <v>544</v>
      </c>
      <c r="D398" s="185" t="s">
        <v>140</v>
      </c>
      <c r="E398" s="186" t="s">
        <v>545</v>
      </c>
      <c r="F398" s="187" t="s">
        <v>546</v>
      </c>
      <c r="G398" s="188" t="s">
        <v>174</v>
      </c>
      <c r="H398" s="189">
        <v>320.13</v>
      </c>
      <c r="I398" s="190"/>
      <c r="J398" s="191">
        <f>ROUND(I398*H398,2)</f>
        <v>0</v>
      </c>
      <c r="K398" s="187" t="s">
        <v>144</v>
      </c>
      <c r="L398" s="38"/>
      <c r="M398" s="192" t="s">
        <v>1</v>
      </c>
      <c r="N398" s="193" t="s">
        <v>44</v>
      </c>
      <c r="O398" s="70"/>
      <c r="P398" s="194">
        <f>O398*H398</f>
        <v>0</v>
      </c>
      <c r="Q398" s="194">
        <v>0</v>
      </c>
      <c r="R398" s="194">
        <f>Q398*H398</f>
        <v>0</v>
      </c>
      <c r="S398" s="194">
        <v>0</v>
      </c>
      <c r="T398" s="195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96" t="s">
        <v>264</v>
      </c>
      <c r="AT398" s="196" t="s">
        <v>140</v>
      </c>
      <c r="AU398" s="196" t="s">
        <v>88</v>
      </c>
      <c r="AY398" s="16" t="s">
        <v>138</v>
      </c>
      <c r="BE398" s="197">
        <f>IF(N398="základní",J398,0)</f>
        <v>0</v>
      </c>
      <c r="BF398" s="197">
        <f>IF(N398="snížená",J398,0)</f>
        <v>0</v>
      </c>
      <c r="BG398" s="197">
        <f>IF(N398="zákl. přenesená",J398,0)</f>
        <v>0</v>
      </c>
      <c r="BH398" s="197">
        <f>IF(N398="sníž. přenesená",J398,0)</f>
        <v>0</v>
      </c>
      <c r="BI398" s="197">
        <f>IF(N398="nulová",J398,0)</f>
        <v>0</v>
      </c>
      <c r="BJ398" s="16" t="s">
        <v>21</v>
      </c>
      <c r="BK398" s="197">
        <f>ROUND(I398*H398,2)</f>
        <v>0</v>
      </c>
      <c r="BL398" s="16" t="s">
        <v>264</v>
      </c>
      <c r="BM398" s="196" t="s">
        <v>547</v>
      </c>
    </row>
    <row r="399" spans="1:47" s="2" customFormat="1" ht="19.5">
      <c r="A399" s="33"/>
      <c r="B399" s="34"/>
      <c r="C399" s="35"/>
      <c r="D399" s="198" t="s">
        <v>147</v>
      </c>
      <c r="E399" s="35"/>
      <c r="F399" s="199" t="s">
        <v>548</v>
      </c>
      <c r="G399" s="35"/>
      <c r="H399" s="35"/>
      <c r="I399" s="200"/>
      <c r="J399" s="35"/>
      <c r="K399" s="35"/>
      <c r="L399" s="38"/>
      <c r="M399" s="201"/>
      <c r="N399" s="202"/>
      <c r="O399" s="70"/>
      <c r="P399" s="70"/>
      <c r="Q399" s="70"/>
      <c r="R399" s="70"/>
      <c r="S399" s="70"/>
      <c r="T399" s="71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T399" s="16" t="s">
        <v>147</v>
      </c>
      <c r="AU399" s="16" t="s">
        <v>88</v>
      </c>
    </row>
    <row r="400" spans="2:51" s="13" customFormat="1" ht="11.25">
      <c r="B400" s="203"/>
      <c r="C400" s="204"/>
      <c r="D400" s="198" t="s">
        <v>149</v>
      </c>
      <c r="E400" s="205" t="s">
        <v>1</v>
      </c>
      <c r="F400" s="206" t="s">
        <v>549</v>
      </c>
      <c r="G400" s="204"/>
      <c r="H400" s="207">
        <v>320.13</v>
      </c>
      <c r="I400" s="208"/>
      <c r="J400" s="204"/>
      <c r="K400" s="204"/>
      <c r="L400" s="209"/>
      <c r="M400" s="210"/>
      <c r="N400" s="211"/>
      <c r="O400" s="211"/>
      <c r="P400" s="211"/>
      <c r="Q400" s="211"/>
      <c r="R400" s="211"/>
      <c r="S400" s="211"/>
      <c r="T400" s="212"/>
      <c r="AT400" s="213" t="s">
        <v>149</v>
      </c>
      <c r="AU400" s="213" t="s">
        <v>88</v>
      </c>
      <c r="AV400" s="13" t="s">
        <v>88</v>
      </c>
      <c r="AW400" s="13" t="s">
        <v>35</v>
      </c>
      <c r="AX400" s="13" t="s">
        <v>21</v>
      </c>
      <c r="AY400" s="213" t="s">
        <v>138</v>
      </c>
    </row>
    <row r="401" spans="1:65" s="2" customFormat="1" ht="16.5" customHeight="1">
      <c r="A401" s="33"/>
      <c r="B401" s="34"/>
      <c r="C401" s="225" t="s">
        <v>550</v>
      </c>
      <c r="D401" s="225" t="s">
        <v>229</v>
      </c>
      <c r="E401" s="226" t="s">
        <v>551</v>
      </c>
      <c r="F401" s="227" t="s">
        <v>552</v>
      </c>
      <c r="G401" s="228" t="s">
        <v>219</v>
      </c>
      <c r="H401" s="229">
        <v>0.112</v>
      </c>
      <c r="I401" s="230"/>
      <c r="J401" s="231">
        <f>ROUND(I401*H401,2)</f>
        <v>0</v>
      </c>
      <c r="K401" s="227" t="s">
        <v>144</v>
      </c>
      <c r="L401" s="232"/>
      <c r="M401" s="233" t="s">
        <v>1</v>
      </c>
      <c r="N401" s="234" t="s">
        <v>44</v>
      </c>
      <c r="O401" s="70"/>
      <c r="P401" s="194">
        <f>O401*H401</f>
        <v>0</v>
      </c>
      <c r="Q401" s="194">
        <v>1</v>
      </c>
      <c r="R401" s="194">
        <f>Q401*H401</f>
        <v>0.112</v>
      </c>
      <c r="S401" s="194">
        <v>0</v>
      </c>
      <c r="T401" s="195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96" t="s">
        <v>376</v>
      </c>
      <c r="AT401" s="196" t="s">
        <v>229</v>
      </c>
      <c r="AU401" s="196" t="s">
        <v>88</v>
      </c>
      <c r="AY401" s="16" t="s">
        <v>138</v>
      </c>
      <c r="BE401" s="197">
        <f>IF(N401="základní",J401,0)</f>
        <v>0</v>
      </c>
      <c r="BF401" s="197">
        <f>IF(N401="snížená",J401,0)</f>
        <v>0</v>
      </c>
      <c r="BG401" s="197">
        <f>IF(N401="zákl. přenesená",J401,0)</f>
        <v>0</v>
      </c>
      <c r="BH401" s="197">
        <f>IF(N401="sníž. přenesená",J401,0)</f>
        <v>0</v>
      </c>
      <c r="BI401" s="197">
        <f>IF(N401="nulová",J401,0)</f>
        <v>0</v>
      </c>
      <c r="BJ401" s="16" t="s">
        <v>21</v>
      </c>
      <c r="BK401" s="197">
        <f>ROUND(I401*H401,2)</f>
        <v>0</v>
      </c>
      <c r="BL401" s="16" t="s">
        <v>264</v>
      </c>
      <c r="BM401" s="196" t="s">
        <v>553</v>
      </c>
    </row>
    <row r="402" spans="1:47" s="2" customFormat="1" ht="11.25">
      <c r="A402" s="33"/>
      <c r="B402" s="34"/>
      <c r="C402" s="35"/>
      <c r="D402" s="198" t="s">
        <v>147</v>
      </c>
      <c r="E402" s="35"/>
      <c r="F402" s="199" t="s">
        <v>552</v>
      </c>
      <c r="G402" s="35"/>
      <c r="H402" s="35"/>
      <c r="I402" s="200"/>
      <c r="J402" s="35"/>
      <c r="K402" s="35"/>
      <c r="L402" s="38"/>
      <c r="M402" s="201"/>
      <c r="N402" s="202"/>
      <c r="O402" s="70"/>
      <c r="P402" s="70"/>
      <c r="Q402" s="70"/>
      <c r="R402" s="70"/>
      <c r="S402" s="70"/>
      <c r="T402" s="71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T402" s="16" t="s">
        <v>147</v>
      </c>
      <c r="AU402" s="16" t="s">
        <v>88</v>
      </c>
    </row>
    <row r="403" spans="2:51" s="13" customFormat="1" ht="11.25">
      <c r="B403" s="203"/>
      <c r="C403" s="204"/>
      <c r="D403" s="198" t="s">
        <v>149</v>
      </c>
      <c r="E403" s="205" t="s">
        <v>1</v>
      </c>
      <c r="F403" s="206" t="s">
        <v>554</v>
      </c>
      <c r="G403" s="204"/>
      <c r="H403" s="207">
        <v>0.112</v>
      </c>
      <c r="I403" s="208"/>
      <c r="J403" s="204"/>
      <c r="K403" s="204"/>
      <c r="L403" s="209"/>
      <c r="M403" s="210"/>
      <c r="N403" s="211"/>
      <c r="O403" s="211"/>
      <c r="P403" s="211"/>
      <c r="Q403" s="211"/>
      <c r="R403" s="211"/>
      <c r="S403" s="211"/>
      <c r="T403" s="212"/>
      <c r="AT403" s="213" t="s">
        <v>149</v>
      </c>
      <c r="AU403" s="213" t="s">
        <v>88</v>
      </c>
      <c r="AV403" s="13" t="s">
        <v>88</v>
      </c>
      <c r="AW403" s="13" t="s">
        <v>35</v>
      </c>
      <c r="AX403" s="13" t="s">
        <v>21</v>
      </c>
      <c r="AY403" s="213" t="s">
        <v>138</v>
      </c>
    </row>
    <row r="404" spans="1:65" s="2" customFormat="1" ht="24.2" customHeight="1">
      <c r="A404" s="33"/>
      <c r="B404" s="34"/>
      <c r="C404" s="185" t="s">
        <v>555</v>
      </c>
      <c r="D404" s="185" t="s">
        <v>140</v>
      </c>
      <c r="E404" s="186" t="s">
        <v>556</v>
      </c>
      <c r="F404" s="187" t="s">
        <v>557</v>
      </c>
      <c r="G404" s="188" t="s">
        <v>174</v>
      </c>
      <c r="H404" s="189">
        <v>640.26</v>
      </c>
      <c r="I404" s="190"/>
      <c r="J404" s="191">
        <f>ROUND(I404*H404,2)</f>
        <v>0</v>
      </c>
      <c r="K404" s="187" t="s">
        <v>144</v>
      </c>
      <c r="L404" s="38"/>
      <c r="M404" s="192" t="s">
        <v>1</v>
      </c>
      <c r="N404" s="193" t="s">
        <v>44</v>
      </c>
      <c r="O404" s="70"/>
      <c r="P404" s="194">
        <f>O404*H404</f>
        <v>0</v>
      </c>
      <c r="Q404" s="194">
        <v>0.0004</v>
      </c>
      <c r="R404" s="194">
        <f>Q404*H404</f>
        <v>0.256104</v>
      </c>
      <c r="S404" s="194">
        <v>0</v>
      </c>
      <c r="T404" s="195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96" t="s">
        <v>264</v>
      </c>
      <c r="AT404" s="196" t="s">
        <v>140</v>
      </c>
      <c r="AU404" s="196" t="s">
        <v>88</v>
      </c>
      <c r="AY404" s="16" t="s">
        <v>138</v>
      </c>
      <c r="BE404" s="197">
        <f>IF(N404="základní",J404,0)</f>
        <v>0</v>
      </c>
      <c r="BF404" s="197">
        <f>IF(N404="snížená",J404,0)</f>
        <v>0</v>
      </c>
      <c r="BG404" s="197">
        <f>IF(N404="zákl. přenesená",J404,0)</f>
        <v>0</v>
      </c>
      <c r="BH404" s="197">
        <f>IF(N404="sníž. přenesená",J404,0)</f>
        <v>0</v>
      </c>
      <c r="BI404" s="197">
        <f>IF(N404="nulová",J404,0)</f>
        <v>0</v>
      </c>
      <c r="BJ404" s="16" t="s">
        <v>21</v>
      </c>
      <c r="BK404" s="197">
        <f>ROUND(I404*H404,2)</f>
        <v>0</v>
      </c>
      <c r="BL404" s="16" t="s">
        <v>264</v>
      </c>
      <c r="BM404" s="196" t="s">
        <v>558</v>
      </c>
    </row>
    <row r="405" spans="1:47" s="2" customFormat="1" ht="19.5">
      <c r="A405" s="33"/>
      <c r="B405" s="34"/>
      <c r="C405" s="35"/>
      <c r="D405" s="198" t="s">
        <v>147</v>
      </c>
      <c r="E405" s="35"/>
      <c r="F405" s="199" t="s">
        <v>559</v>
      </c>
      <c r="G405" s="35"/>
      <c r="H405" s="35"/>
      <c r="I405" s="200"/>
      <c r="J405" s="35"/>
      <c r="K405" s="35"/>
      <c r="L405" s="38"/>
      <c r="M405" s="201"/>
      <c r="N405" s="202"/>
      <c r="O405" s="70"/>
      <c r="P405" s="70"/>
      <c r="Q405" s="70"/>
      <c r="R405" s="70"/>
      <c r="S405" s="70"/>
      <c r="T405" s="71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T405" s="16" t="s">
        <v>147</v>
      </c>
      <c r="AU405" s="16" t="s">
        <v>88</v>
      </c>
    </row>
    <row r="406" spans="2:51" s="13" customFormat="1" ht="11.25">
      <c r="B406" s="203"/>
      <c r="C406" s="204"/>
      <c r="D406" s="198" t="s">
        <v>149</v>
      </c>
      <c r="E406" s="205" t="s">
        <v>1</v>
      </c>
      <c r="F406" s="206" t="s">
        <v>560</v>
      </c>
      <c r="G406" s="204"/>
      <c r="H406" s="207">
        <v>640.26</v>
      </c>
      <c r="I406" s="208"/>
      <c r="J406" s="204"/>
      <c r="K406" s="204"/>
      <c r="L406" s="209"/>
      <c r="M406" s="210"/>
      <c r="N406" s="211"/>
      <c r="O406" s="211"/>
      <c r="P406" s="211"/>
      <c r="Q406" s="211"/>
      <c r="R406" s="211"/>
      <c r="S406" s="211"/>
      <c r="T406" s="212"/>
      <c r="AT406" s="213" t="s">
        <v>149</v>
      </c>
      <c r="AU406" s="213" t="s">
        <v>88</v>
      </c>
      <c r="AV406" s="13" t="s">
        <v>88</v>
      </c>
      <c r="AW406" s="13" t="s">
        <v>35</v>
      </c>
      <c r="AX406" s="13" t="s">
        <v>21</v>
      </c>
      <c r="AY406" s="213" t="s">
        <v>138</v>
      </c>
    </row>
    <row r="407" spans="1:65" s="2" customFormat="1" ht="24.2" customHeight="1">
      <c r="A407" s="33"/>
      <c r="B407" s="34"/>
      <c r="C407" s="225" t="s">
        <v>561</v>
      </c>
      <c r="D407" s="225" t="s">
        <v>229</v>
      </c>
      <c r="E407" s="226" t="s">
        <v>562</v>
      </c>
      <c r="F407" s="227" t="s">
        <v>563</v>
      </c>
      <c r="G407" s="228" t="s">
        <v>174</v>
      </c>
      <c r="H407" s="229">
        <v>384.156</v>
      </c>
      <c r="I407" s="230"/>
      <c r="J407" s="231">
        <f>ROUND(I407*H407,2)</f>
        <v>0</v>
      </c>
      <c r="K407" s="227" t="s">
        <v>564</v>
      </c>
      <c r="L407" s="232"/>
      <c r="M407" s="233" t="s">
        <v>1</v>
      </c>
      <c r="N407" s="234" t="s">
        <v>44</v>
      </c>
      <c r="O407" s="70"/>
      <c r="P407" s="194">
        <f>O407*H407</f>
        <v>0</v>
      </c>
      <c r="Q407" s="194">
        <v>0.0049</v>
      </c>
      <c r="R407" s="194">
        <f>Q407*H407</f>
        <v>1.8823644</v>
      </c>
      <c r="S407" s="194">
        <v>0</v>
      </c>
      <c r="T407" s="195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96" t="s">
        <v>376</v>
      </c>
      <c r="AT407" s="196" t="s">
        <v>229</v>
      </c>
      <c r="AU407" s="196" t="s">
        <v>88</v>
      </c>
      <c r="AY407" s="16" t="s">
        <v>138</v>
      </c>
      <c r="BE407" s="197">
        <f>IF(N407="základní",J407,0)</f>
        <v>0</v>
      </c>
      <c r="BF407" s="197">
        <f>IF(N407="snížená",J407,0)</f>
        <v>0</v>
      </c>
      <c r="BG407" s="197">
        <f>IF(N407="zákl. přenesená",J407,0)</f>
        <v>0</v>
      </c>
      <c r="BH407" s="197">
        <f>IF(N407="sníž. přenesená",J407,0)</f>
        <v>0</v>
      </c>
      <c r="BI407" s="197">
        <f>IF(N407="nulová",J407,0)</f>
        <v>0</v>
      </c>
      <c r="BJ407" s="16" t="s">
        <v>21</v>
      </c>
      <c r="BK407" s="197">
        <f>ROUND(I407*H407,2)</f>
        <v>0</v>
      </c>
      <c r="BL407" s="16" t="s">
        <v>264</v>
      </c>
      <c r="BM407" s="196" t="s">
        <v>565</v>
      </c>
    </row>
    <row r="408" spans="1:47" s="2" customFormat="1" ht="39">
      <c r="A408" s="33"/>
      <c r="B408" s="34"/>
      <c r="C408" s="35"/>
      <c r="D408" s="198" t="s">
        <v>147</v>
      </c>
      <c r="E408" s="35"/>
      <c r="F408" s="199" t="s">
        <v>566</v>
      </c>
      <c r="G408" s="35"/>
      <c r="H408" s="35"/>
      <c r="I408" s="200"/>
      <c r="J408" s="35"/>
      <c r="K408" s="35"/>
      <c r="L408" s="38"/>
      <c r="M408" s="201"/>
      <c r="N408" s="202"/>
      <c r="O408" s="70"/>
      <c r="P408" s="70"/>
      <c r="Q408" s="70"/>
      <c r="R408" s="70"/>
      <c r="S408" s="70"/>
      <c r="T408" s="71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T408" s="16" t="s">
        <v>147</v>
      </c>
      <c r="AU408" s="16" t="s">
        <v>88</v>
      </c>
    </row>
    <row r="409" spans="2:51" s="13" customFormat="1" ht="11.25">
      <c r="B409" s="203"/>
      <c r="C409" s="204"/>
      <c r="D409" s="198" t="s">
        <v>149</v>
      </c>
      <c r="E409" s="204"/>
      <c r="F409" s="206" t="s">
        <v>567</v>
      </c>
      <c r="G409" s="204"/>
      <c r="H409" s="207">
        <v>384.156</v>
      </c>
      <c r="I409" s="208"/>
      <c r="J409" s="204"/>
      <c r="K409" s="204"/>
      <c r="L409" s="209"/>
      <c r="M409" s="210"/>
      <c r="N409" s="211"/>
      <c r="O409" s="211"/>
      <c r="P409" s="211"/>
      <c r="Q409" s="211"/>
      <c r="R409" s="211"/>
      <c r="S409" s="211"/>
      <c r="T409" s="212"/>
      <c r="AT409" s="213" t="s">
        <v>149</v>
      </c>
      <c r="AU409" s="213" t="s">
        <v>88</v>
      </c>
      <c r="AV409" s="13" t="s">
        <v>88</v>
      </c>
      <c r="AW409" s="13" t="s">
        <v>4</v>
      </c>
      <c r="AX409" s="13" t="s">
        <v>21</v>
      </c>
      <c r="AY409" s="213" t="s">
        <v>138</v>
      </c>
    </row>
    <row r="410" spans="1:65" s="2" customFormat="1" ht="24.2" customHeight="1">
      <c r="A410" s="33"/>
      <c r="B410" s="34"/>
      <c r="C410" s="225" t="s">
        <v>568</v>
      </c>
      <c r="D410" s="225" t="s">
        <v>229</v>
      </c>
      <c r="E410" s="226" t="s">
        <v>569</v>
      </c>
      <c r="F410" s="227" t="s">
        <v>570</v>
      </c>
      <c r="G410" s="228" t="s">
        <v>174</v>
      </c>
      <c r="H410" s="229">
        <v>384.156</v>
      </c>
      <c r="I410" s="230"/>
      <c r="J410" s="231">
        <f>ROUND(I410*H410,2)</f>
        <v>0</v>
      </c>
      <c r="K410" s="227" t="s">
        <v>1</v>
      </c>
      <c r="L410" s="232"/>
      <c r="M410" s="233" t="s">
        <v>1</v>
      </c>
      <c r="N410" s="234" t="s">
        <v>44</v>
      </c>
      <c r="O410" s="70"/>
      <c r="P410" s="194">
        <f>O410*H410</f>
        <v>0</v>
      </c>
      <c r="Q410" s="194">
        <v>0</v>
      </c>
      <c r="R410" s="194">
        <f>Q410*H410</f>
        <v>0</v>
      </c>
      <c r="S410" s="194">
        <v>0</v>
      </c>
      <c r="T410" s="195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96" t="s">
        <v>376</v>
      </c>
      <c r="AT410" s="196" t="s">
        <v>229</v>
      </c>
      <c r="AU410" s="196" t="s">
        <v>88</v>
      </c>
      <c r="AY410" s="16" t="s">
        <v>138</v>
      </c>
      <c r="BE410" s="197">
        <f>IF(N410="základní",J410,0)</f>
        <v>0</v>
      </c>
      <c r="BF410" s="197">
        <f>IF(N410="snížená",J410,0)</f>
        <v>0</v>
      </c>
      <c r="BG410" s="197">
        <f>IF(N410="zákl. přenesená",J410,0)</f>
        <v>0</v>
      </c>
      <c r="BH410" s="197">
        <f>IF(N410="sníž. přenesená",J410,0)</f>
        <v>0</v>
      </c>
      <c r="BI410" s="197">
        <f>IF(N410="nulová",J410,0)</f>
        <v>0</v>
      </c>
      <c r="BJ410" s="16" t="s">
        <v>21</v>
      </c>
      <c r="BK410" s="197">
        <f>ROUND(I410*H410,2)</f>
        <v>0</v>
      </c>
      <c r="BL410" s="16" t="s">
        <v>264</v>
      </c>
      <c r="BM410" s="196" t="s">
        <v>571</v>
      </c>
    </row>
    <row r="411" spans="1:47" s="2" customFormat="1" ht="19.5">
      <c r="A411" s="33"/>
      <c r="B411" s="34"/>
      <c r="C411" s="35"/>
      <c r="D411" s="198" t="s">
        <v>147</v>
      </c>
      <c r="E411" s="35"/>
      <c r="F411" s="199" t="s">
        <v>572</v>
      </c>
      <c r="G411" s="35"/>
      <c r="H411" s="35"/>
      <c r="I411" s="200"/>
      <c r="J411" s="35"/>
      <c r="K411" s="35"/>
      <c r="L411" s="38"/>
      <c r="M411" s="201"/>
      <c r="N411" s="202"/>
      <c r="O411" s="70"/>
      <c r="P411" s="70"/>
      <c r="Q411" s="70"/>
      <c r="R411" s="70"/>
      <c r="S411" s="70"/>
      <c r="T411" s="71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T411" s="16" t="s">
        <v>147</v>
      </c>
      <c r="AU411" s="16" t="s">
        <v>88</v>
      </c>
    </row>
    <row r="412" spans="2:51" s="13" customFormat="1" ht="11.25">
      <c r="B412" s="203"/>
      <c r="C412" s="204"/>
      <c r="D412" s="198" t="s">
        <v>149</v>
      </c>
      <c r="E412" s="204"/>
      <c r="F412" s="206" t="s">
        <v>567</v>
      </c>
      <c r="G412" s="204"/>
      <c r="H412" s="207">
        <v>384.156</v>
      </c>
      <c r="I412" s="208"/>
      <c r="J412" s="204"/>
      <c r="K412" s="204"/>
      <c r="L412" s="209"/>
      <c r="M412" s="210"/>
      <c r="N412" s="211"/>
      <c r="O412" s="211"/>
      <c r="P412" s="211"/>
      <c r="Q412" s="211"/>
      <c r="R412" s="211"/>
      <c r="S412" s="211"/>
      <c r="T412" s="212"/>
      <c r="AT412" s="213" t="s">
        <v>149</v>
      </c>
      <c r="AU412" s="213" t="s">
        <v>88</v>
      </c>
      <c r="AV412" s="13" t="s">
        <v>88</v>
      </c>
      <c r="AW412" s="13" t="s">
        <v>4</v>
      </c>
      <c r="AX412" s="13" t="s">
        <v>21</v>
      </c>
      <c r="AY412" s="213" t="s">
        <v>138</v>
      </c>
    </row>
    <row r="413" spans="1:65" s="2" customFormat="1" ht="33" customHeight="1">
      <c r="A413" s="33"/>
      <c r="B413" s="34"/>
      <c r="C413" s="185" t="s">
        <v>573</v>
      </c>
      <c r="D413" s="185" t="s">
        <v>140</v>
      </c>
      <c r="E413" s="186" t="s">
        <v>574</v>
      </c>
      <c r="F413" s="187" t="s">
        <v>575</v>
      </c>
      <c r="G413" s="188" t="s">
        <v>174</v>
      </c>
      <c r="H413" s="189">
        <v>320.13</v>
      </c>
      <c r="I413" s="190"/>
      <c r="J413" s="191">
        <f>ROUND(I413*H413,2)</f>
        <v>0</v>
      </c>
      <c r="K413" s="187" t="s">
        <v>564</v>
      </c>
      <c r="L413" s="38"/>
      <c r="M413" s="192" t="s">
        <v>1</v>
      </c>
      <c r="N413" s="193" t="s">
        <v>44</v>
      </c>
      <c r="O413" s="70"/>
      <c r="P413" s="194">
        <f>O413*H413</f>
        <v>0</v>
      </c>
      <c r="Q413" s="194">
        <v>0.00069</v>
      </c>
      <c r="R413" s="194">
        <f>Q413*H413</f>
        <v>0.2208897</v>
      </c>
      <c r="S413" s="194">
        <v>0</v>
      </c>
      <c r="T413" s="195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96" t="s">
        <v>264</v>
      </c>
      <c r="AT413" s="196" t="s">
        <v>140</v>
      </c>
      <c r="AU413" s="196" t="s">
        <v>88</v>
      </c>
      <c r="AY413" s="16" t="s">
        <v>138</v>
      </c>
      <c r="BE413" s="197">
        <f>IF(N413="základní",J413,0)</f>
        <v>0</v>
      </c>
      <c r="BF413" s="197">
        <f>IF(N413="snížená",J413,0)</f>
        <v>0</v>
      </c>
      <c r="BG413" s="197">
        <f>IF(N413="zákl. přenesená",J413,0)</f>
        <v>0</v>
      </c>
      <c r="BH413" s="197">
        <f>IF(N413="sníž. přenesená",J413,0)</f>
        <v>0</v>
      </c>
      <c r="BI413" s="197">
        <f>IF(N413="nulová",J413,0)</f>
        <v>0</v>
      </c>
      <c r="BJ413" s="16" t="s">
        <v>21</v>
      </c>
      <c r="BK413" s="197">
        <f>ROUND(I413*H413,2)</f>
        <v>0</v>
      </c>
      <c r="BL413" s="16" t="s">
        <v>264</v>
      </c>
      <c r="BM413" s="196" t="s">
        <v>576</v>
      </c>
    </row>
    <row r="414" spans="1:47" s="2" customFormat="1" ht="19.5">
      <c r="A414" s="33"/>
      <c r="B414" s="34"/>
      <c r="C414" s="35"/>
      <c r="D414" s="198" t="s">
        <v>147</v>
      </c>
      <c r="E414" s="35"/>
      <c r="F414" s="199" t="s">
        <v>577</v>
      </c>
      <c r="G414" s="35"/>
      <c r="H414" s="35"/>
      <c r="I414" s="200"/>
      <c r="J414" s="35"/>
      <c r="K414" s="35"/>
      <c r="L414" s="38"/>
      <c r="M414" s="201"/>
      <c r="N414" s="202"/>
      <c r="O414" s="70"/>
      <c r="P414" s="70"/>
      <c r="Q414" s="70"/>
      <c r="R414" s="70"/>
      <c r="S414" s="70"/>
      <c r="T414" s="71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T414" s="16" t="s">
        <v>147</v>
      </c>
      <c r="AU414" s="16" t="s">
        <v>88</v>
      </c>
    </row>
    <row r="415" spans="2:63" s="12" customFormat="1" ht="22.9" customHeight="1">
      <c r="B415" s="169"/>
      <c r="C415" s="170"/>
      <c r="D415" s="171" t="s">
        <v>78</v>
      </c>
      <c r="E415" s="183" t="s">
        <v>578</v>
      </c>
      <c r="F415" s="183" t="s">
        <v>579</v>
      </c>
      <c r="G415" s="170"/>
      <c r="H415" s="170"/>
      <c r="I415" s="173"/>
      <c r="J415" s="184">
        <f>BK415</f>
        <v>0</v>
      </c>
      <c r="K415" s="170"/>
      <c r="L415" s="175"/>
      <c r="M415" s="176"/>
      <c r="N415" s="177"/>
      <c r="O415" s="177"/>
      <c r="P415" s="178">
        <v>0</v>
      </c>
      <c r="Q415" s="177"/>
      <c r="R415" s="178">
        <v>0</v>
      </c>
      <c r="S415" s="177"/>
      <c r="T415" s="179">
        <v>0</v>
      </c>
      <c r="AR415" s="180" t="s">
        <v>88</v>
      </c>
      <c r="AT415" s="181" t="s">
        <v>78</v>
      </c>
      <c r="AU415" s="181" t="s">
        <v>21</v>
      </c>
      <c r="AY415" s="180" t="s">
        <v>138</v>
      </c>
      <c r="BK415" s="182">
        <v>0</v>
      </c>
    </row>
    <row r="416" spans="2:63" s="12" customFormat="1" ht="22.9" customHeight="1">
      <c r="B416" s="169"/>
      <c r="C416" s="170"/>
      <c r="D416" s="171" t="s">
        <v>78</v>
      </c>
      <c r="E416" s="183" t="s">
        <v>580</v>
      </c>
      <c r="F416" s="183" t="s">
        <v>581</v>
      </c>
      <c r="G416" s="170"/>
      <c r="H416" s="170"/>
      <c r="I416" s="173"/>
      <c r="J416" s="184">
        <f>BK416</f>
        <v>0</v>
      </c>
      <c r="K416" s="170"/>
      <c r="L416" s="175"/>
      <c r="M416" s="176"/>
      <c r="N416" s="177"/>
      <c r="O416" s="177"/>
      <c r="P416" s="178">
        <f>SUM(P417:P421)</f>
        <v>0</v>
      </c>
      <c r="Q416" s="177"/>
      <c r="R416" s="178">
        <f>SUM(R417:R421)</f>
        <v>2.5085394</v>
      </c>
      <c r="S416" s="177"/>
      <c r="T416" s="179">
        <f>SUM(T417:T421)</f>
        <v>0</v>
      </c>
      <c r="AR416" s="180" t="s">
        <v>88</v>
      </c>
      <c r="AT416" s="181" t="s">
        <v>78</v>
      </c>
      <c r="AU416" s="181" t="s">
        <v>21</v>
      </c>
      <c r="AY416" s="180" t="s">
        <v>138</v>
      </c>
      <c r="BK416" s="182">
        <f>SUM(BK417:BK421)</f>
        <v>0</v>
      </c>
    </row>
    <row r="417" spans="1:65" s="2" customFormat="1" ht="24.2" customHeight="1">
      <c r="A417" s="33"/>
      <c r="B417" s="34"/>
      <c r="C417" s="185" t="s">
        <v>582</v>
      </c>
      <c r="D417" s="185" t="s">
        <v>140</v>
      </c>
      <c r="E417" s="186" t="s">
        <v>583</v>
      </c>
      <c r="F417" s="187" t="s">
        <v>584</v>
      </c>
      <c r="G417" s="188" t="s">
        <v>174</v>
      </c>
      <c r="H417" s="189">
        <v>320.13</v>
      </c>
      <c r="I417" s="190"/>
      <c r="J417" s="191">
        <f>ROUND(I417*H417,2)</f>
        <v>0</v>
      </c>
      <c r="K417" s="187" t="s">
        <v>144</v>
      </c>
      <c r="L417" s="38"/>
      <c r="M417" s="192" t="s">
        <v>1</v>
      </c>
      <c r="N417" s="193" t="s">
        <v>44</v>
      </c>
      <c r="O417" s="70"/>
      <c r="P417" s="194">
        <f>O417*H417</f>
        <v>0</v>
      </c>
      <c r="Q417" s="194">
        <v>0.006</v>
      </c>
      <c r="R417" s="194">
        <f>Q417*H417</f>
        <v>1.92078</v>
      </c>
      <c r="S417" s="194">
        <v>0</v>
      </c>
      <c r="T417" s="195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96" t="s">
        <v>264</v>
      </c>
      <c r="AT417" s="196" t="s">
        <v>140</v>
      </c>
      <c r="AU417" s="196" t="s">
        <v>88</v>
      </c>
      <c r="AY417" s="16" t="s">
        <v>138</v>
      </c>
      <c r="BE417" s="197">
        <f>IF(N417="základní",J417,0)</f>
        <v>0</v>
      </c>
      <c r="BF417" s="197">
        <f>IF(N417="snížená",J417,0)</f>
        <v>0</v>
      </c>
      <c r="BG417" s="197">
        <f>IF(N417="zákl. přenesená",J417,0)</f>
        <v>0</v>
      </c>
      <c r="BH417" s="197">
        <f>IF(N417="sníž. přenesená",J417,0)</f>
        <v>0</v>
      </c>
      <c r="BI417" s="197">
        <f>IF(N417="nulová",J417,0)</f>
        <v>0</v>
      </c>
      <c r="BJ417" s="16" t="s">
        <v>21</v>
      </c>
      <c r="BK417" s="197">
        <f>ROUND(I417*H417,2)</f>
        <v>0</v>
      </c>
      <c r="BL417" s="16" t="s">
        <v>264</v>
      </c>
      <c r="BM417" s="196" t="s">
        <v>585</v>
      </c>
    </row>
    <row r="418" spans="1:47" s="2" customFormat="1" ht="19.5">
      <c r="A418" s="33"/>
      <c r="B418" s="34"/>
      <c r="C418" s="35"/>
      <c r="D418" s="198" t="s">
        <v>147</v>
      </c>
      <c r="E418" s="35"/>
      <c r="F418" s="199" t="s">
        <v>586</v>
      </c>
      <c r="G418" s="35"/>
      <c r="H418" s="35"/>
      <c r="I418" s="200"/>
      <c r="J418" s="35"/>
      <c r="K418" s="35"/>
      <c r="L418" s="38"/>
      <c r="M418" s="201"/>
      <c r="N418" s="202"/>
      <c r="O418" s="70"/>
      <c r="P418" s="70"/>
      <c r="Q418" s="70"/>
      <c r="R418" s="70"/>
      <c r="S418" s="70"/>
      <c r="T418" s="71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T418" s="16" t="s">
        <v>147</v>
      </c>
      <c r="AU418" s="16" t="s">
        <v>88</v>
      </c>
    </row>
    <row r="419" spans="1:65" s="2" customFormat="1" ht="24.2" customHeight="1">
      <c r="A419" s="33"/>
      <c r="B419" s="34"/>
      <c r="C419" s="225" t="s">
        <v>587</v>
      </c>
      <c r="D419" s="225" t="s">
        <v>229</v>
      </c>
      <c r="E419" s="226" t="s">
        <v>588</v>
      </c>
      <c r="F419" s="227" t="s">
        <v>589</v>
      </c>
      <c r="G419" s="228" t="s">
        <v>174</v>
      </c>
      <c r="H419" s="229">
        <v>326.533</v>
      </c>
      <c r="I419" s="230"/>
      <c r="J419" s="231">
        <f>ROUND(I419*H419,2)</f>
        <v>0</v>
      </c>
      <c r="K419" s="227" t="s">
        <v>144</v>
      </c>
      <c r="L419" s="232"/>
      <c r="M419" s="233" t="s">
        <v>1</v>
      </c>
      <c r="N419" s="234" t="s">
        <v>44</v>
      </c>
      <c r="O419" s="70"/>
      <c r="P419" s="194">
        <f>O419*H419</f>
        <v>0</v>
      </c>
      <c r="Q419" s="194">
        <v>0.0018</v>
      </c>
      <c r="R419" s="194">
        <f>Q419*H419</f>
        <v>0.5877594</v>
      </c>
      <c r="S419" s="194">
        <v>0</v>
      </c>
      <c r="T419" s="195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96" t="s">
        <v>376</v>
      </c>
      <c r="AT419" s="196" t="s">
        <v>229</v>
      </c>
      <c r="AU419" s="196" t="s">
        <v>88</v>
      </c>
      <c r="AY419" s="16" t="s">
        <v>138</v>
      </c>
      <c r="BE419" s="197">
        <f>IF(N419="základní",J419,0)</f>
        <v>0</v>
      </c>
      <c r="BF419" s="197">
        <f>IF(N419="snížená",J419,0)</f>
        <v>0</v>
      </c>
      <c r="BG419" s="197">
        <f>IF(N419="zákl. přenesená",J419,0)</f>
        <v>0</v>
      </c>
      <c r="BH419" s="197">
        <f>IF(N419="sníž. přenesená",J419,0)</f>
        <v>0</v>
      </c>
      <c r="BI419" s="197">
        <f>IF(N419="nulová",J419,0)</f>
        <v>0</v>
      </c>
      <c r="BJ419" s="16" t="s">
        <v>21</v>
      </c>
      <c r="BK419" s="197">
        <f>ROUND(I419*H419,2)</f>
        <v>0</v>
      </c>
      <c r="BL419" s="16" t="s">
        <v>264</v>
      </c>
      <c r="BM419" s="196" t="s">
        <v>590</v>
      </c>
    </row>
    <row r="420" spans="1:47" s="2" customFormat="1" ht="19.5">
      <c r="A420" s="33"/>
      <c r="B420" s="34"/>
      <c r="C420" s="35"/>
      <c r="D420" s="198" t="s">
        <v>147</v>
      </c>
      <c r="E420" s="35"/>
      <c r="F420" s="199" t="s">
        <v>589</v>
      </c>
      <c r="G420" s="35"/>
      <c r="H420" s="35"/>
      <c r="I420" s="200"/>
      <c r="J420" s="35"/>
      <c r="K420" s="35"/>
      <c r="L420" s="38"/>
      <c r="M420" s="201"/>
      <c r="N420" s="202"/>
      <c r="O420" s="70"/>
      <c r="P420" s="70"/>
      <c r="Q420" s="70"/>
      <c r="R420" s="70"/>
      <c r="S420" s="70"/>
      <c r="T420" s="71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T420" s="16" t="s">
        <v>147</v>
      </c>
      <c r="AU420" s="16" t="s">
        <v>88</v>
      </c>
    </row>
    <row r="421" spans="2:51" s="13" customFormat="1" ht="11.25">
      <c r="B421" s="203"/>
      <c r="C421" s="204"/>
      <c r="D421" s="198" t="s">
        <v>149</v>
      </c>
      <c r="E421" s="205" t="s">
        <v>1</v>
      </c>
      <c r="F421" s="206" t="s">
        <v>591</v>
      </c>
      <c r="G421" s="204"/>
      <c r="H421" s="207">
        <v>326.533</v>
      </c>
      <c r="I421" s="208"/>
      <c r="J421" s="204"/>
      <c r="K421" s="204"/>
      <c r="L421" s="209"/>
      <c r="M421" s="210"/>
      <c r="N421" s="211"/>
      <c r="O421" s="211"/>
      <c r="P421" s="211"/>
      <c r="Q421" s="211"/>
      <c r="R421" s="211"/>
      <c r="S421" s="211"/>
      <c r="T421" s="212"/>
      <c r="AT421" s="213" t="s">
        <v>149</v>
      </c>
      <c r="AU421" s="213" t="s">
        <v>88</v>
      </c>
      <c r="AV421" s="13" t="s">
        <v>88</v>
      </c>
      <c r="AW421" s="13" t="s">
        <v>35</v>
      </c>
      <c r="AX421" s="13" t="s">
        <v>21</v>
      </c>
      <c r="AY421" s="213" t="s">
        <v>138</v>
      </c>
    </row>
    <row r="422" spans="2:63" s="12" customFormat="1" ht="22.9" customHeight="1">
      <c r="B422" s="169"/>
      <c r="C422" s="170"/>
      <c r="D422" s="171" t="s">
        <v>78</v>
      </c>
      <c r="E422" s="183" t="s">
        <v>592</v>
      </c>
      <c r="F422" s="183" t="s">
        <v>593</v>
      </c>
      <c r="G422" s="170"/>
      <c r="H422" s="170"/>
      <c r="I422" s="173"/>
      <c r="J422" s="184">
        <f>BK422</f>
        <v>0</v>
      </c>
      <c r="K422" s="170"/>
      <c r="L422" s="175"/>
      <c r="M422" s="176"/>
      <c r="N422" s="177"/>
      <c r="O422" s="177"/>
      <c r="P422" s="178">
        <f>SUM(P423:P425)</f>
        <v>0</v>
      </c>
      <c r="Q422" s="177"/>
      <c r="R422" s="178">
        <f>SUM(R423:R425)</f>
        <v>0</v>
      </c>
      <c r="S422" s="177"/>
      <c r="T422" s="179">
        <f>SUM(T423:T425)</f>
        <v>0.33808</v>
      </c>
      <c r="AR422" s="180" t="s">
        <v>88</v>
      </c>
      <c r="AT422" s="181" t="s">
        <v>78</v>
      </c>
      <c r="AU422" s="181" t="s">
        <v>21</v>
      </c>
      <c r="AY422" s="180" t="s">
        <v>138</v>
      </c>
      <c r="BK422" s="182">
        <f>SUM(BK423:BK425)</f>
        <v>0</v>
      </c>
    </row>
    <row r="423" spans="1:65" s="2" customFormat="1" ht="16.5" customHeight="1">
      <c r="A423" s="33"/>
      <c r="B423" s="34"/>
      <c r="C423" s="185" t="s">
        <v>594</v>
      </c>
      <c r="D423" s="185" t="s">
        <v>140</v>
      </c>
      <c r="E423" s="186" t="s">
        <v>595</v>
      </c>
      <c r="F423" s="187" t="s">
        <v>596</v>
      </c>
      <c r="G423" s="188" t="s">
        <v>386</v>
      </c>
      <c r="H423" s="189">
        <v>16</v>
      </c>
      <c r="I423" s="190"/>
      <c r="J423" s="191">
        <f>ROUND(I423*H423,2)</f>
        <v>0</v>
      </c>
      <c r="K423" s="187" t="s">
        <v>144</v>
      </c>
      <c r="L423" s="38"/>
      <c r="M423" s="192" t="s">
        <v>1</v>
      </c>
      <c r="N423" s="193" t="s">
        <v>44</v>
      </c>
      <c r="O423" s="70"/>
      <c r="P423" s="194">
        <f>O423*H423</f>
        <v>0</v>
      </c>
      <c r="Q423" s="194">
        <v>0</v>
      </c>
      <c r="R423" s="194">
        <f>Q423*H423</f>
        <v>0</v>
      </c>
      <c r="S423" s="194">
        <v>0.02113</v>
      </c>
      <c r="T423" s="195">
        <f>S423*H423</f>
        <v>0.33808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96" t="s">
        <v>264</v>
      </c>
      <c r="AT423" s="196" t="s">
        <v>140</v>
      </c>
      <c r="AU423" s="196" t="s">
        <v>88</v>
      </c>
      <c r="AY423" s="16" t="s">
        <v>138</v>
      </c>
      <c r="BE423" s="197">
        <f>IF(N423="základní",J423,0)</f>
        <v>0</v>
      </c>
      <c r="BF423" s="197">
        <f>IF(N423="snížená",J423,0)</f>
        <v>0</v>
      </c>
      <c r="BG423" s="197">
        <f>IF(N423="zákl. přenesená",J423,0)</f>
        <v>0</v>
      </c>
      <c r="BH423" s="197">
        <f>IF(N423="sníž. přenesená",J423,0)</f>
        <v>0</v>
      </c>
      <c r="BI423" s="197">
        <f>IF(N423="nulová",J423,0)</f>
        <v>0</v>
      </c>
      <c r="BJ423" s="16" t="s">
        <v>21</v>
      </c>
      <c r="BK423" s="197">
        <f>ROUND(I423*H423,2)</f>
        <v>0</v>
      </c>
      <c r="BL423" s="16" t="s">
        <v>264</v>
      </c>
      <c r="BM423" s="196" t="s">
        <v>597</v>
      </c>
    </row>
    <row r="424" spans="1:47" s="2" customFormat="1" ht="11.25">
      <c r="A424" s="33"/>
      <c r="B424" s="34"/>
      <c r="C424" s="35"/>
      <c r="D424" s="198" t="s">
        <v>147</v>
      </c>
      <c r="E424" s="35"/>
      <c r="F424" s="199" t="s">
        <v>598</v>
      </c>
      <c r="G424" s="35"/>
      <c r="H424" s="35"/>
      <c r="I424" s="200"/>
      <c r="J424" s="35"/>
      <c r="K424" s="35"/>
      <c r="L424" s="38"/>
      <c r="M424" s="201"/>
      <c r="N424" s="202"/>
      <c r="O424" s="70"/>
      <c r="P424" s="70"/>
      <c r="Q424" s="70"/>
      <c r="R424" s="70"/>
      <c r="S424" s="70"/>
      <c r="T424" s="71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T424" s="16" t="s">
        <v>147</v>
      </c>
      <c r="AU424" s="16" t="s">
        <v>88</v>
      </c>
    </row>
    <row r="425" spans="2:51" s="13" customFormat="1" ht="11.25">
      <c r="B425" s="203"/>
      <c r="C425" s="204"/>
      <c r="D425" s="198" t="s">
        <v>149</v>
      </c>
      <c r="E425" s="205" t="s">
        <v>1</v>
      </c>
      <c r="F425" s="206" t="s">
        <v>264</v>
      </c>
      <c r="G425" s="204"/>
      <c r="H425" s="207">
        <v>16</v>
      </c>
      <c r="I425" s="208"/>
      <c r="J425" s="204"/>
      <c r="K425" s="204"/>
      <c r="L425" s="209"/>
      <c r="M425" s="210"/>
      <c r="N425" s="211"/>
      <c r="O425" s="211"/>
      <c r="P425" s="211"/>
      <c r="Q425" s="211"/>
      <c r="R425" s="211"/>
      <c r="S425" s="211"/>
      <c r="T425" s="212"/>
      <c r="AT425" s="213" t="s">
        <v>149</v>
      </c>
      <c r="AU425" s="213" t="s">
        <v>88</v>
      </c>
      <c r="AV425" s="13" t="s">
        <v>88</v>
      </c>
      <c r="AW425" s="13" t="s">
        <v>35</v>
      </c>
      <c r="AX425" s="13" t="s">
        <v>21</v>
      </c>
      <c r="AY425" s="213" t="s">
        <v>138</v>
      </c>
    </row>
    <row r="426" spans="2:63" s="12" customFormat="1" ht="22.9" customHeight="1">
      <c r="B426" s="169"/>
      <c r="C426" s="170"/>
      <c r="D426" s="171" t="s">
        <v>78</v>
      </c>
      <c r="E426" s="183" t="s">
        <v>599</v>
      </c>
      <c r="F426" s="183" t="s">
        <v>600</v>
      </c>
      <c r="G426" s="170"/>
      <c r="H426" s="170"/>
      <c r="I426" s="173"/>
      <c r="J426" s="184">
        <f>BK426</f>
        <v>0</v>
      </c>
      <c r="K426" s="170"/>
      <c r="L426" s="175"/>
      <c r="M426" s="176"/>
      <c r="N426" s="177"/>
      <c r="O426" s="177"/>
      <c r="P426" s="178">
        <f>SUM(P427:P428)</f>
        <v>0</v>
      </c>
      <c r="Q426" s="177"/>
      <c r="R426" s="178">
        <f>SUM(R427:R428)</f>
        <v>0.00034</v>
      </c>
      <c r="S426" s="177"/>
      <c r="T426" s="179">
        <f>SUM(T427:T428)</f>
        <v>0.7125</v>
      </c>
      <c r="AR426" s="180" t="s">
        <v>88</v>
      </c>
      <c r="AT426" s="181" t="s">
        <v>78</v>
      </c>
      <c r="AU426" s="181" t="s">
        <v>21</v>
      </c>
      <c r="AY426" s="180" t="s">
        <v>138</v>
      </c>
      <c r="BK426" s="182">
        <f>SUM(BK427:BK428)</f>
        <v>0</v>
      </c>
    </row>
    <row r="427" spans="1:65" s="2" customFormat="1" ht="24.2" customHeight="1">
      <c r="A427" s="33"/>
      <c r="B427" s="34"/>
      <c r="C427" s="185" t="s">
        <v>601</v>
      </c>
      <c r="D427" s="185" t="s">
        <v>140</v>
      </c>
      <c r="E427" s="186" t="s">
        <v>602</v>
      </c>
      <c r="F427" s="187" t="s">
        <v>603</v>
      </c>
      <c r="G427" s="188" t="s">
        <v>386</v>
      </c>
      <c r="H427" s="189">
        <v>2</v>
      </c>
      <c r="I427" s="190"/>
      <c r="J427" s="191">
        <f>ROUND(I427*H427,2)</f>
        <v>0</v>
      </c>
      <c r="K427" s="187" t="s">
        <v>144</v>
      </c>
      <c r="L427" s="38"/>
      <c r="M427" s="192" t="s">
        <v>1</v>
      </c>
      <c r="N427" s="193" t="s">
        <v>44</v>
      </c>
      <c r="O427" s="70"/>
      <c r="P427" s="194">
        <f>O427*H427</f>
        <v>0</v>
      </c>
      <c r="Q427" s="194">
        <v>0.00017</v>
      </c>
      <c r="R427" s="194">
        <f>Q427*H427</f>
        <v>0.00034</v>
      </c>
      <c r="S427" s="194">
        <v>0.35625</v>
      </c>
      <c r="T427" s="195">
        <f>S427*H427</f>
        <v>0.7125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96" t="s">
        <v>264</v>
      </c>
      <c r="AT427" s="196" t="s">
        <v>140</v>
      </c>
      <c r="AU427" s="196" t="s">
        <v>88</v>
      </c>
      <c r="AY427" s="16" t="s">
        <v>138</v>
      </c>
      <c r="BE427" s="197">
        <f>IF(N427="základní",J427,0)</f>
        <v>0</v>
      </c>
      <c r="BF427" s="197">
        <f>IF(N427="snížená",J427,0)</f>
        <v>0</v>
      </c>
      <c r="BG427" s="197">
        <f>IF(N427="zákl. přenesená",J427,0)</f>
        <v>0</v>
      </c>
      <c r="BH427" s="197">
        <f>IF(N427="sníž. přenesená",J427,0)</f>
        <v>0</v>
      </c>
      <c r="BI427" s="197">
        <f>IF(N427="nulová",J427,0)</f>
        <v>0</v>
      </c>
      <c r="BJ427" s="16" t="s">
        <v>21</v>
      </c>
      <c r="BK427" s="197">
        <f>ROUND(I427*H427,2)</f>
        <v>0</v>
      </c>
      <c r="BL427" s="16" t="s">
        <v>264</v>
      </c>
      <c r="BM427" s="196" t="s">
        <v>604</v>
      </c>
    </row>
    <row r="428" spans="1:47" s="2" customFormat="1" ht="19.5">
      <c r="A428" s="33"/>
      <c r="B428" s="34"/>
      <c r="C428" s="35"/>
      <c r="D428" s="198" t="s">
        <v>147</v>
      </c>
      <c r="E428" s="35"/>
      <c r="F428" s="199" t="s">
        <v>605</v>
      </c>
      <c r="G428" s="35"/>
      <c r="H428" s="35"/>
      <c r="I428" s="200"/>
      <c r="J428" s="35"/>
      <c r="K428" s="35"/>
      <c r="L428" s="38"/>
      <c r="M428" s="201"/>
      <c r="N428" s="202"/>
      <c r="O428" s="70"/>
      <c r="P428" s="70"/>
      <c r="Q428" s="70"/>
      <c r="R428" s="70"/>
      <c r="S428" s="70"/>
      <c r="T428" s="71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T428" s="16" t="s">
        <v>147</v>
      </c>
      <c r="AU428" s="16" t="s">
        <v>88</v>
      </c>
    </row>
    <row r="429" spans="2:63" s="12" customFormat="1" ht="22.9" customHeight="1">
      <c r="B429" s="169"/>
      <c r="C429" s="170"/>
      <c r="D429" s="171" t="s">
        <v>78</v>
      </c>
      <c r="E429" s="183" t="s">
        <v>606</v>
      </c>
      <c r="F429" s="183" t="s">
        <v>607</v>
      </c>
      <c r="G429" s="170"/>
      <c r="H429" s="170"/>
      <c r="I429" s="173"/>
      <c r="J429" s="184">
        <f>BK429</f>
        <v>0</v>
      </c>
      <c r="K429" s="170"/>
      <c r="L429" s="175"/>
      <c r="M429" s="176"/>
      <c r="N429" s="177"/>
      <c r="O429" s="177"/>
      <c r="P429" s="178">
        <f>SUM(P430:P437)</f>
        <v>0</v>
      </c>
      <c r="Q429" s="177"/>
      <c r="R429" s="178">
        <f>SUM(R430:R437)</f>
        <v>3.33523008</v>
      </c>
      <c r="S429" s="177"/>
      <c r="T429" s="179">
        <f>SUM(T430:T437)</f>
        <v>0.0442</v>
      </c>
      <c r="AR429" s="180" t="s">
        <v>88</v>
      </c>
      <c r="AT429" s="181" t="s">
        <v>78</v>
      </c>
      <c r="AU429" s="181" t="s">
        <v>21</v>
      </c>
      <c r="AY429" s="180" t="s">
        <v>138</v>
      </c>
      <c r="BK429" s="182">
        <f>SUM(BK430:BK437)</f>
        <v>0</v>
      </c>
    </row>
    <row r="430" spans="1:65" s="2" customFormat="1" ht="24.2" customHeight="1">
      <c r="A430" s="33"/>
      <c r="B430" s="34"/>
      <c r="C430" s="185" t="s">
        <v>608</v>
      </c>
      <c r="D430" s="185" t="s">
        <v>140</v>
      </c>
      <c r="E430" s="186" t="s">
        <v>609</v>
      </c>
      <c r="F430" s="187" t="s">
        <v>610</v>
      </c>
      <c r="G430" s="188" t="s">
        <v>174</v>
      </c>
      <c r="H430" s="189">
        <v>248.157</v>
      </c>
      <c r="I430" s="190"/>
      <c r="J430" s="191">
        <f>ROUND(I430*H430,2)</f>
        <v>0</v>
      </c>
      <c r="K430" s="187" t="s">
        <v>144</v>
      </c>
      <c r="L430" s="38"/>
      <c r="M430" s="192" t="s">
        <v>1</v>
      </c>
      <c r="N430" s="193" t="s">
        <v>44</v>
      </c>
      <c r="O430" s="70"/>
      <c r="P430" s="194">
        <f>O430*H430</f>
        <v>0</v>
      </c>
      <c r="Q430" s="194">
        <v>0.01344</v>
      </c>
      <c r="R430" s="194">
        <f>Q430*H430</f>
        <v>3.33523008</v>
      </c>
      <c r="S430" s="194">
        <v>0</v>
      </c>
      <c r="T430" s="195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96" t="s">
        <v>264</v>
      </c>
      <c r="AT430" s="196" t="s">
        <v>140</v>
      </c>
      <c r="AU430" s="196" t="s">
        <v>88</v>
      </c>
      <c r="AY430" s="16" t="s">
        <v>138</v>
      </c>
      <c r="BE430" s="197">
        <f>IF(N430="základní",J430,0)</f>
        <v>0</v>
      </c>
      <c r="BF430" s="197">
        <f>IF(N430="snížená",J430,0)</f>
        <v>0</v>
      </c>
      <c r="BG430" s="197">
        <f>IF(N430="zákl. přenesená",J430,0)</f>
        <v>0</v>
      </c>
      <c r="BH430" s="197">
        <f>IF(N430="sníž. přenesená",J430,0)</f>
        <v>0</v>
      </c>
      <c r="BI430" s="197">
        <f>IF(N430="nulová",J430,0)</f>
        <v>0</v>
      </c>
      <c r="BJ430" s="16" t="s">
        <v>21</v>
      </c>
      <c r="BK430" s="197">
        <f>ROUND(I430*H430,2)</f>
        <v>0</v>
      </c>
      <c r="BL430" s="16" t="s">
        <v>264</v>
      </c>
      <c r="BM430" s="196" t="s">
        <v>611</v>
      </c>
    </row>
    <row r="431" spans="1:47" s="2" customFormat="1" ht="19.5">
      <c r="A431" s="33"/>
      <c r="B431" s="34"/>
      <c r="C431" s="35"/>
      <c r="D431" s="198" t="s">
        <v>147</v>
      </c>
      <c r="E431" s="35"/>
      <c r="F431" s="199" t="s">
        <v>612</v>
      </c>
      <c r="G431" s="35"/>
      <c r="H431" s="35"/>
      <c r="I431" s="200"/>
      <c r="J431" s="35"/>
      <c r="K431" s="35"/>
      <c r="L431" s="38"/>
      <c r="M431" s="201"/>
      <c r="N431" s="202"/>
      <c r="O431" s="70"/>
      <c r="P431" s="70"/>
      <c r="Q431" s="70"/>
      <c r="R431" s="70"/>
      <c r="S431" s="70"/>
      <c r="T431" s="71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T431" s="16" t="s">
        <v>147</v>
      </c>
      <c r="AU431" s="16" t="s">
        <v>88</v>
      </c>
    </row>
    <row r="432" spans="2:51" s="13" customFormat="1" ht="11.25">
      <c r="B432" s="203"/>
      <c r="C432" s="204"/>
      <c r="D432" s="198" t="s">
        <v>149</v>
      </c>
      <c r="E432" s="205" t="s">
        <v>1</v>
      </c>
      <c r="F432" s="206" t="s">
        <v>613</v>
      </c>
      <c r="G432" s="204"/>
      <c r="H432" s="207">
        <v>320.13</v>
      </c>
      <c r="I432" s="208"/>
      <c r="J432" s="204"/>
      <c r="K432" s="204"/>
      <c r="L432" s="209"/>
      <c r="M432" s="210"/>
      <c r="N432" s="211"/>
      <c r="O432" s="211"/>
      <c r="P432" s="211"/>
      <c r="Q432" s="211"/>
      <c r="R432" s="211"/>
      <c r="S432" s="211"/>
      <c r="T432" s="212"/>
      <c r="AT432" s="213" t="s">
        <v>149</v>
      </c>
      <c r="AU432" s="213" t="s">
        <v>88</v>
      </c>
      <c r="AV432" s="13" t="s">
        <v>88</v>
      </c>
      <c r="AW432" s="13" t="s">
        <v>35</v>
      </c>
      <c r="AX432" s="13" t="s">
        <v>79</v>
      </c>
      <c r="AY432" s="213" t="s">
        <v>138</v>
      </c>
    </row>
    <row r="433" spans="2:51" s="13" customFormat="1" ht="45">
      <c r="B433" s="203"/>
      <c r="C433" s="204"/>
      <c r="D433" s="198" t="s">
        <v>149</v>
      </c>
      <c r="E433" s="205" t="s">
        <v>1</v>
      </c>
      <c r="F433" s="206" t="s">
        <v>614</v>
      </c>
      <c r="G433" s="204"/>
      <c r="H433" s="207">
        <v>-71.973</v>
      </c>
      <c r="I433" s="208"/>
      <c r="J433" s="204"/>
      <c r="K433" s="204"/>
      <c r="L433" s="209"/>
      <c r="M433" s="210"/>
      <c r="N433" s="211"/>
      <c r="O433" s="211"/>
      <c r="P433" s="211"/>
      <c r="Q433" s="211"/>
      <c r="R433" s="211"/>
      <c r="S433" s="211"/>
      <c r="T433" s="212"/>
      <c r="AT433" s="213" t="s">
        <v>149</v>
      </c>
      <c r="AU433" s="213" t="s">
        <v>88</v>
      </c>
      <c r="AV433" s="13" t="s">
        <v>88</v>
      </c>
      <c r="AW433" s="13" t="s">
        <v>35</v>
      </c>
      <c r="AX433" s="13" t="s">
        <v>79</v>
      </c>
      <c r="AY433" s="213" t="s">
        <v>138</v>
      </c>
    </row>
    <row r="434" spans="2:51" s="14" customFormat="1" ht="11.25">
      <c r="B434" s="214"/>
      <c r="C434" s="215"/>
      <c r="D434" s="198" t="s">
        <v>149</v>
      </c>
      <c r="E434" s="216" t="s">
        <v>1</v>
      </c>
      <c r="F434" s="217" t="s">
        <v>171</v>
      </c>
      <c r="G434" s="215"/>
      <c r="H434" s="218">
        <v>248.15699999999998</v>
      </c>
      <c r="I434" s="219"/>
      <c r="J434" s="215"/>
      <c r="K434" s="215"/>
      <c r="L434" s="220"/>
      <c r="M434" s="221"/>
      <c r="N434" s="222"/>
      <c r="O434" s="222"/>
      <c r="P434" s="222"/>
      <c r="Q434" s="222"/>
      <c r="R434" s="222"/>
      <c r="S434" s="222"/>
      <c r="T434" s="223"/>
      <c r="AT434" s="224" t="s">
        <v>149</v>
      </c>
      <c r="AU434" s="224" t="s">
        <v>88</v>
      </c>
      <c r="AV434" s="14" t="s">
        <v>145</v>
      </c>
      <c r="AW434" s="14" t="s">
        <v>35</v>
      </c>
      <c r="AX434" s="14" t="s">
        <v>21</v>
      </c>
      <c r="AY434" s="224" t="s">
        <v>138</v>
      </c>
    </row>
    <row r="435" spans="1:65" s="2" customFormat="1" ht="16.5" customHeight="1">
      <c r="A435" s="33"/>
      <c r="B435" s="34"/>
      <c r="C435" s="185" t="s">
        <v>615</v>
      </c>
      <c r="D435" s="185" t="s">
        <v>140</v>
      </c>
      <c r="E435" s="186" t="s">
        <v>616</v>
      </c>
      <c r="F435" s="187" t="s">
        <v>617</v>
      </c>
      <c r="G435" s="188" t="s">
        <v>174</v>
      </c>
      <c r="H435" s="189">
        <v>2.6</v>
      </c>
      <c r="I435" s="190"/>
      <c r="J435" s="191">
        <f>ROUND(I435*H435,2)</f>
        <v>0</v>
      </c>
      <c r="K435" s="187" t="s">
        <v>144</v>
      </c>
      <c r="L435" s="38"/>
      <c r="M435" s="192" t="s">
        <v>1</v>
      </c>
      <c r="N435" s="193" t="s">
        <v>44</v>
      </c>
      <c r="O435" s="70"/>
      <c r="P435" s="194">
        <f>O435*H435</f>
        <v>0</v>
      </c>
      <c r="Q435" s="194">
        <v>0</v>
      </c>
      <c r="R435" s="194">
        <f>Q435*H435</f>
        <v>0</v>
      </c>
      <c r="S435" s="194">
        <v>0.017</v>
      </c>
      <c r="T435" s="195">
        <f>S435*H435</f>
        <v>0.0442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96" t="s">
        <v>264</v>
      </c>
      <c r="AT435" s="196" t="s">
        <v>140</v>
      </c>
      <c r="AU435" s="196" t="s">
        <v>88</v>
      </c>
      <c r="AY435" s="16" t="s">
        <v>138</v>
      </c>
      <c r="BE435" s="197">
        <f>IF(N435="základní",J435,0)</f>
        <v>0</v>
      </c>
      <c r="BF435" s="197">
        <f>IF(N435="snížená",J435,0)</f>
        <v>0</v>
      </c>
      <c r="BG435" s="197">
        <f>IF(N435="zákl. přenesená",J435,0)</f>
        <v>0</v>
      </c>
      <c r="BH435" s="197">
        <f>IF(N435="sníž. přenesená",J435,0)</f>
        <v>0</v>
      </c>
      <c r="BI435" s="197">
        <f>IF(N435="nulová",J435,0)</f>
        <v>0</v>
      </c>
      <c r="BJ435" s="16" t="s">
        <v>21</v>
      </c>
      <c r="BK435" s="197">
        <f>ROUND(I435*H435,2)</f>
        <v>0</v>
      </c>
      <c r="BL435" s="16" t="s">
        <v>264</v>
      </c>
      <c r="BM435" s="196" t="s">
        <v>618</v>
      </c>
    </row>
    <row r="436" spans="1:47" s="2" customFormat="1" ht="11.25">
      <c r="A436" s="33"/>
      <c r="B436" s="34"/>
      <c r="C436" s="35"/>
      <c r="D436" s="198" t="s">
        <v>147</v>
      </c>
      <c r="E436" s="35"/>
      <c r="F436" s="199" t="s">
        <v>619</v>
      </c>
      <c r="G436" s="35"/>
      <c r="H436" s="35"/>
      <c r="I436" s="200"/>
      <c r="J436" s="35"/>
      <c r="K436" s="35"/>
      <c r="L436" s="38"/>
      <c r="M436" s="201"/>
      <c r="N436" s="202"/>
      <c r="O436" s="70"/>
      <c r="P436" s="70"/>
      <c r="Q436" s="70"/>
      <c r="R436" s="70"/>
      <c r="S436" s="70"/>
      <c r="T436" s="71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T436" s="16" t="s">
        <v>147</v>
      </c>
      <c r="AU436" s="16" t="s">
        <v>88</v>
      </c>
    </row>
    <row r="437" spans="2:51" s="13" customFormat="1" ht="11.25">
      <c r="B437" s="203"/>
      <c r="C437" s="204"/>
      <c r="D437" s="198" t="s">
        <v>149</v>
      </c>
      <c r="E437" s="205" t="s">
        <v>1</v>
      </c>
      <c r="F437" s="206" t="s">
        <v>620</v>
      </c>
      <c r="G437" s="204"/>
      <c r="H437" s="207">
        <v>2.6</v>
      </c>
      <c r="I437" s="208"/>
      <c r="J437" s="204"/>
      <c r="K437" s="204"/>
      <c r="L437" s="209"/>
      <c r="M437" s="210"/>
      <c r="N437" s="211"/>
      <c r="O437" s="211"/>
      <c r="P437" s="211"/>
      <c r="Q437" s="211"/>
      <c r="R437" s="211"/>
      <c r="S437" s="211"/>
      <c r="T437" s="212"/>
      <c r="AT437" s="213" t="s">
        <v>149</v>
      </c>
      <c r="AU437" s="213" t="s">
        <v>88</v>
      </c>
      <c r="AV437" s="13" t="s">
        <v>88</v>
      </c>
      <c r="AW437" s="13" t="s">
        <v>35</v>
      </c>
      <c r="AX437" s="13" t="s">
        <v>21</v>
      </c>
      <c r="AY437" s="213" t="s">
        <v>138</v>
      </c>
    </row>
    <row r="438" spans="2:63" s="12" customFormat="1" ht="22.9" customHeight="1">
      <c r="B438" s="169"/>
      <c r="C438" s="170"/>
      <c r="D438" s="171" t="s">
        <v>78</v>
      </c>
      <c r="E438" s="183" t="s">
        <v>621</v>
      </c>
      <c r="F438" s="183" t="s">
        <v>622</v>
      </c>
      <c r="G438" s="170"/>
      <c r="H438" s="170"/>
      <c r="I438" s="173"/>
      <c r="J438" s="184">
        <f>BK438</f>
        <v>0</v>
      </c>
      <c r="K438" s="170"/>
      <c r="L438" s="175"/>
      <c r="M438" s="176"/>
      <c r="N438" s="177"/>
      <c r="O438" s="177"/>
      <c r="P438" s="178">
        <f>SUM(P439:P468)</f>
        <v>0</v>
      </c>
      <c r="Q438" s="177"/>
      <c r="R438" s="178">
        <f>SUM(R439:R468)</f>
        <v>1.0767986500000002</v>
      </c>
      <c r="S438" s="177"/>
      <c r="T438" s="179">
        <f>SUM(T439:T468)</f>
        <v>3.1275919999999995</v>
      </c>
      <c r="AR438" s="180" t="s">
        <v>88</v>
      </c>
      <c r="AT438" s="181" t="s">
        <v>78</v>
      </c>
      <c r="AU438" s="181" t="s">
        <v>21</v>
      </c>
      <c r="AY438" s="180" t="s">
        <v>138</v>
      </c>
      <c r="BK438" s="182">
        <f>SUM(BK439:BK468)</f>
        <v>0</v>
      </c>
    </row>
    <row r="439" spans="1:65" s="2" customFormat="1" ht="24.2" customHeight="1">
      <c r="A439" s="33"/>
      <c r="B439" s="34"/>
      <c r="C439" s="185" t="s">
        <v>623</v>
      </c>
      <c r="D439" s="185" t="s">
        <v>140</v>
      </c>
      <c r="E439" s="186" t="s">
        <v>624</v>
      </c>
      <c r="F439" s="187" t="s">
        <v>625</v>
      </c>
      <c r="G439" s="188" t="s">
        <v>174</v>
      </c>
      <c r="H439" s="189">
        <v>126.88</v>
      </c>
      <c r="I439" s="190"/>
      <c r="J439" s="191">
        <f>ROUND(I439*H439,2)</f>
        <v>0</v>
      </c>
      <c r="K439" s="187" t="s">
        <v>144</v>
      </c>
      <c r="L439" s="38"/>
      <c r="M439" s="192" t="s">
        <v>1</v>
      </c>
      <c r="N439" s="193" t="s">
        <v>44</v>
      </c>
      <c r="O439" s="70"/>
      <c r="P439" s="194">
        <f>O439*H439</f>
        <v>0</v>
      </c>
      <c r="Q439" s="194">
        <v>0</v>
      </c>
      <c r="R439" s="194">
        <f>Q439*H439</f>
        <v>0</v>
      </c>
      <c r="S439" s="194">
        <v>0.02465</v>
      </c>
      <c r="T439" s="195">
        <f>S439*H439</f>
        <v>3.1275919999999995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96" t="s">
        <v>264</v>
      </c>
      <c r="AT439" s="196" t="s">
        <v>140</v>
      </c>
      <c r="AU439" s="196" t="s">
        <v>88</v>
      </c>
      <c r="AY439" s="16" t="s">
        <v>138</v>
      </c>
      <c r="BE439" s="197">
        <f>IF(N439="základní",J439,0)</f>
        <v>0</v>
      </c>
      <c r="BF439" s="197">
        <f>IF(N439="snížená",J439,0)</f>
        <v>0</v>
      </c>
      <c r="BG439" s="197">
        <f>IF(N439="zákl. přenesená",J439,0)</f>
        <v>0</v>
      </c>
      <c r="BH439" s="197">
        <f>IF(N439="sníž. přenesená",J439,0)</f>
        <v>0</v>
      </c>
      <c r="BI439" s="197">
        <f>IF(N439="nulová",J439,0)</f>
        <v>0</v>
      </c>
      <c r="BJ439" s="16" t="s">
        <v>21</v>
      </c>
      <c r="BK439" s="197">
        <f>ROUND(I439*H439,2)</f>
        <v>0</v>
      </c>
      <c r="BL439" s="16" t="s">
        <v>264</v>
      </c>
      <c r="BM439" s="196" t="s">
        <v>626</v>
      </c>
    </row>
    <row r="440" spans="1:47" s="2" customFormat="1" ht="11.25">
      <c r="A440" s="33"/>
      <c r="B440" s="34"/>
      <c r="C440" s="35"/>
      <c r="D440" s="198" t="s">
        <v>147</v>
      </c>
      <c r="E440" s="35"/>
      <c r="F440" s="199" t="s">
        <v>627</v>
      </c>
      <c r="G440" s="35"/>
      <c r="H440" s="35"/>
      <c r="I440" s="200"/>
      <c r="J440" s="35"/>
      <c r="K440" s="35"/>
      <c r="L440" s="38"/>
      <c r="M440" s="201"/>
      <c r="N440" s="202"/>
      <c r="O440" s="70"/>
      <c r="P440" s="70"/>
      <c r="Q440" s="70"/>
      <c r="R440" s="70"/>
      <c r="S440" s="70"/>
      <c r="T440" s="71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T440" s="16" t="s">
        <v>147</v>
      </c>
      <c r="AU440" s="16" t="s">
        <v>88</v>
      </c>
    </row>
    <row r="441" spans="1:47" s="2" customFormat="1" ht="19.5">
      <c r="A441" s="33"/>
      <c r="B441" s="34"/>
      <c r="C441" s="35"/>
      <c r="D441" s="198" t="s">
        <v>628</v>
      </c>
      <c r="E441" s="35"/>
      <c r="F441" s="235" t="s">
        <v>629</v>
      </c>
      <c r="G441" s="35"/>
      <c r="H441" s="35"/>
      <c r="I441" s="200"/>
      <c r="J441" s="35"/>
      <c r="K441" s="35"/>
      <c r="L441" s="38"/>
      <c r="M441" s="201"/>
      <c r="N441" s="202"/>
      <c r="O441" s="70"/>
      <c r="P441" s="70"/>
      <c r="Q441" s="70"/>
      <c r="R441" s="70"/>
      <c r="S441" s="70"/>
      <c r="T441" s="71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T441" s="16" t="s">
        <v>628</v>
      </c>
      <c r="AU441" s="16" t="s">
        <v>88</v>
      </c>
    </row>
    <row r="442" spans="1:65" s="2" customFormat="1" ht="24.2" customHeight="1">
      <c r="A442" s="33"/>
      <c r="B442" s="34"/>
      <c r="C442" s="185" t="s">
        <v>630</v>
      </c>
      <c r="D442" s="185" t="s">
        <v>140</v>
      </c>
      <c r="E442" s="186" t="s">
        <v>631</v>
      </c>
      <c r="F442" s="187" t="s">
        <v>632</v>
      </c>
      <c r="G442" s="188" t="s">
        <v>174</v>
      </c>
      <c r="H442" s="189">
        <v>39.995</v>
      </c>
      <c r="I442" s="190"/>
      <c r="J442" s="191">
        <f>ROUND(I442*H442,2)</f>
        <v>0</v>
      </c>
      <c r="K442" s="187" t="s">
        <v>144</v>
      </c>
      <c r="L442" s="38"/>
      <c r="M442" s="192" t="s">
        <v>1</v>
      </c>
      <c r="N442" s="193" t="s">
        <v>44</v>
      </c>
      <c r="O442" s="70"/>
      <c r="P442" s="194">
        <f>O442*H442</f>
        <v>0</v>
      </c>
      <c r="Q442" s="194">
        <v>0.00027</v>
      </c>
      <c r="R442" s="194">
        <f>Q442*H442</f>
        <v>0.01079865</v>
      </c>
      <c r="S442" s="194">
        <v>0</v>
      </c>
      <c r="T442" s="195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96" t="s">
        <v>264</v>
      </c>
      <c r="AT442" s="196" t="s">
        <v>140</v>
      </c>
      <c r="AU442" s="196" t="s">
        <v>88</v>
      </c>
      <c r="AY442" s="16" t="s">
        <v>138</v>
      </c>
      <c r="BE442" s="197">
        <f>IF(N442="základní",J442,0)</f>
        <v>0</v>
      </c>
      <c r="BF442" s="197">
        <f>IF(N442="snížená",J442,0)</f>
        <v>0</v>
      </c>
      <c r="BG442" s="197">
        <f>IF(N442="zákl. přenesená",J442,0)</f>
        <v>0</v>
      </c>
      <c r="BH442" s="197">
        <f>IF(N442="sníž. přenesená",J442,0)</f>
        <v>0</v>
      </c>
      <c r="BI442" s="197">
        <f>IF(N442="nulová",J442,0)</f>
        <v>0</v>
      </c>
      <c r="BJ442" s="16" t="s">
        <v>21</v>
      </c>
      <c r="BK442" s="197">
        <f>ROUND(I442*H442,2)</f>
        <v>0</v>
      </c>
      <c r="BL442" s="16" t="s">
        <v>264</v>
      </c>
      <c r="BM442" s="196" t="s">
        <v>633</v>
      </c>
    </row>
    <row r="443" spans="1:47" s="2" customFormat="1" ht="29.25">
      <c r="A443" s="33"/>
      <c r="B443" s="34"/>
      <c r="C443" s="35"/>
      <c r="D443" s="198" t="s">
        <v>147</v>
      </c>
      <c r="E443" s="35"/>
      <c r="F443" s="199" t="s">
        <v>634</v>
      </c>
      <c r="G443" s="35"/>
      <c r="H443" s="35"/>
      <c r="I443" s="200"/>
      <c r="J443" s="35"/>
      <c r="K443" s="35"/>
      <c r="L443" s="38"/>
      <c r="M443" s="201"/>
      <c r="N443" s="202"/>
      <c r="O443" s="70"/>
      <c r="P443" s="70"/>
      <c r="Q443" s="70"/>
      <c r="R443" s="70"/>
      <c r="S443" s="70"/>
      <c r="T443" s="71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T443" s="16" t="s">
        <v>147</v>
      </c>
      <c r="AU443" s="16" t="s">
        <v>88</v>
      </c>
    </row>
    <row r="444" spans="2:51" s="13" customFormat="1" ht="11.25">
      <c r="B444" s="203"/>
      <c r="C444" s="204"/>
      <c r="D444" s="198" t="s">
        <v>149</v>
      </c>
      <c r="E444" s="205" t="s">
        <v>1</v>
      </c>
      <c r="F444" s="206" t="s">
        <v>445</v>
      </c>
      <c r="G444" s="204"/>
      <c r="H444" s="207">
        <v>15.75</v>
      </c>
      <c r="I444" s="208"/>
      <c r="J444" s="204"/>
      <c r="K444" s="204"/>
      <c r="L444" s="209"/>
      <c r="M444" s="210"/>
      <c r="N444" s="211"/>
      <c r="O444" s="211"/>
      <c r="P444" s="211"/>
      <c r="Q444" s="211"/>
      <c r="R444" s="211"/>
      <c r="S444" s="211"/>
      <c r="T444" s="212"/>
      <c r="AT444" s="213" t="s">
        <v>149</v>
      </c>
      <c r="AU444" s="213" t="s">
        <v>88</v>
      </c>
      <c r="AV444" s="13" t="s">
        <v>88</v>
      </c>
      <c r="AW444" s="13" t="s">
        <v>35</v>
      </c>
      <c r="AX444" s="13" t="s">
        <v>79</v>
      </c>
      <c r="AY444" s="213" t="s">
        <v>138</v>
      </c>
    </row>
    <row r="445" spans="2:51" s="13" customFormat="1" ht="11.25">
      <c r="B445" s="203"/>
      <c r="C445" s="204"/>
      <c r="D445" s="198" t="s">
        <v>149</v>
      </c>
      <c r="E445" s="205" t="s">
        <v>1</v>
      </c>
      <c r="F445" s="206" t="s">
        <v>446</v>
      </c>
      <c r="G445" s="204"/>
      <c r="H445" s="207">
        <v>0.585</v>
      </c>
      <c r="I445" s="208"/>
      <c r="J445" s="204"/>
      <c r="K445" s="204"/>
      <c r="L445" s="209"/>
      <c r="M445" s="210"/>
      <c r="N445" s="211"/>
      <c r="O445" s="211"/>
      <c r="P445" s="211"/>
      <c r="Q445" s="211"/>
      <c r="R445" s="211"/>
      <c r="S445" s="211"/>
      <c r="T445" s="212"/>
      <c r="AT445" s="213" t="s">
        <v>149</v>
      </c>
      <c r="AU445" s="213" t="s">
        <v>88</v>
      </c>
      <c r="AV445" s="13" t="s">
        <v>88</v>
      </c>
      <c r="AW445" s="13" t="s">
        <v>35</v>
      </c>
      <c r="AX445" s="13" t="s">
        <v>79</v>
      </c>
      <c r="AY445" s="213" t="s">
        <v>138</v>
      </c>
    </row>
    <row r="446" spans="2:51" s="13" customFormat="1" ht="11.25">
      <c r="B446" s="203"/>
      <c r="C446" s="204"/>
      <c r="D446" s="198" t="s">
        <v>149</v>
      </c>
      <c r="E446" s="205" t="s">
        <v>1</v>
      </c>
      <c r="F446" s="206" t="s">
        <v>447</v>
      </c>
      <c r="G446" s="204"/>
      <c r="H446" s="207">
        <v>0.405</v>
      </c>
      <c r="I446" s="208"/>
      <c r="J446" s="204"/>
      <c r="K446" s="204"/>
      <c r="L446" s="209"/>
      <c r="M446" s="210"/>
      <c r="N446" s="211"/>
      <c r="O446" s="211"/>
      <c r="P446" s="211"/>
      <c r="Q446" s="211"/>
      <c r="R446" s="211"/>
      <c r="S446" s="211"/>
      <c r="T446" s="212"/>
      <c r="AT446" s="213" t="s">
        <v>149</v>
      </c>
      <c r="AU446" s="213" t="s">
        <v>88</v>
      </c>
      <c r="AV446" s="13" t="s">
        <v>88</v>
      </c>
      <c r="AW446" s="13" t="s">
        <v>35</v>
      </c>
      <c r="AX446" s="13" t="s">
        <v>79</v>
      </c>
      <c r="AY446" s="213" t="s">
        <v>138</v>
      </c>
    </row>
    <row r="447" spans="2:51" s="13" customFormat="1" ht="11.25">
      <c r="B447" s="203"/>
      <c r="C447" s="204"/>
      <c r="D447" s="198" t="s">
        <v>149</v>
      </c>
      <c r="E447" s="205" t="s">
        <v>1</v>
      </c>
      <c r="F447" s="206" t="s">
        <v>453</v>
      </c>
      <c r="G447" s="204"/>
      <c r="H447" s="207">
        <v>3.68</v>
      </c>
      <c r="I447" s="208"/>
      <c r="J447" s="204"/>
      <c r="K447" s="204"/>
      <c r="L447" s="209"/>
      <c r="M447" s="210"/>
      <c r="N447" s="211"/>
      <c r="O447" s="211"/>
      <c r="P447" s="211"/>
      <c r="Q447" s="211"/>
      <c r="R447" s="211"/>
      <c r="S447" s="211"/>
      <c r="T447" s="212"/>
      <c r="AT447" s="213" t="s">
        <v>149</v>
      </c>
      <c r="AU447" s="213" t="s">
        <v>88</v>
      </c>
      <c r="AV447" s="13" t="s">
        <v>88</v>
      </c>
      <c r="AW447" s="13" t="s">
        <v>35</v>
      </c>
      <c r="AX447" s="13" t="s">
        <v>79</v>
      </c>
      <c r="AY447" s="213" t="s">
        <v>138</v>
      </c>
    </row>
    <row r="448" spans="2:51" s="13" customFormat="1" ht="11.25">
      <c r="B448" s="203"/>
      <c r="C448" s="204"/>
      <c r="D448" s="198" t="s">
        <v>149</v>
      </c>
      <c r="E448" s="205" t="s">
        <v>1</v>
      </c>
      <c r="F448" s="206" t="s">
        <v>454</v>
      </c>
      <c r="G448" s="204"/>
      <c r="H448" s="207">
        <v>6.555</v>
      </c>
      <c r="I448" s="208"/>
      <c r="J448" s="204"/>
      <c r="K448" s="204"/>
      <c r="L448" s="209"/>
      <c r="M448" s="210"/>
      <c r="N448" s="211"/>
      <c r="O448" s="211"/>
      <c r="P448" s="211"/>
      <c r="Q448" s="211"/>
      <c r="R448" s="211"/>
      <c r="S448" s="211"/>
      <c r="T448" s="212"/>
      <c r="AT448" s="213" t="s">
        <v>149</v>
      </c>
      <c r="AU448" s="213" t="s">
        <v>88</v>
      </c>
      <c r="AV448" s="13" t="s">
        <v>88</v>
      </c>
      <c r="AW448" s="13" t="s">
        <v>35</v>
      </c>
      <c r="AX448" s="13" t="s">
        <v>79</v>
      </c>
      <c r="AY448" s="213" t="s">
        <v>138</v>
      </c>
    </row>
    <row r="449" spans="2:51" s="13" customFormat="1" ht="11.25">
      <c r="B449" s="203"/>
      <c r="C449" s="204"/>
      <c r="D449" s="198" t="s">
        <v>149</v>
      </c>
      <c r="E449" s="205" t="s">
        <v>1</v>
      </c>
      <c r="F449" s="206" t="s">
        <v>455</v>
      </c>
      <c r="G449" s="204"/>
      <c r="H449" s="207">
        <v>7.875</v>
      </c>
      <c r="I449" s="208"/>
      <c r="J449" s="204"/>
      <c r="K449" s="204"/>
      <c r="L449" s="209"/>
      <c r="M449" s="210"/>
      <c r="N449" s="211"/>
      <c r="O449" s="211"/>
      <c r="P449" s="211"/>
      <c r="Q449" s="211"/>
      <c r="R449" s="211"/>
      <c r="S449" s="211"/>
      <c r="T449" s="212"/>
      <c r="AT449" s="213" t="s">
        <v>149</v>
      </c>
      <c r="AU449" s="213" t="s">
        <v>88</v>
      </c>
      <c r="AV449" s="13" t="s">
        <v>88</v>
      </c>
      <c r="AW449" s="13" t="s">
        <v>35</v>
      </c>
      <c r="AX449" s="13" t="s">
        <v>79</v>
      </c>
      <c r="AY449" s="213" t="s">
        <v>138</v>
      </c>
    </row>
    <row r="450" spans="2:51" s="13" customFormat="1" ht="11.25">
      <c r="B450" s="203"/>
      <c r="C450" s="204"/>
      <c r="D450" s="198" t="s">
        <v>149</v>
      </c>
      <c r="E450" s="205" t="s">
        <v>1</v>
      </c>
      <c r="F450" s="206" t="s">
        <v>456</v>
      </c>
      <c r="G450" s="204"/>
      <c r="H450" s="207">
        <v>1.05</v>
      </c>
      <c r="I450" s="208"/>
      <c r="J450" s="204"/>
      <c r="K450" s="204"/>
      <c r="L450" s="209"/>
      <c r="M450" s="210"/>
      <c r="N450" s="211"/>
      <c r="O450" s="211"/>
      <c r="P450" s="211"/>
      <c r="Q450" s="211"/>
      <c r="R450" s="211"/>
      <c r="S450" s="211"/>
      <c r="T450" s="212"/>
      <c r="AT450" s="213" t="s">
        <v>149</v>
      </c>
      <c r="AU450" s="213" t="s">
        <v>88</v>
      </c>
      <c r="AV450" s="13" t="s">
        <v>88</v>
      </c>
      <c r="AW450" s="13" t="s">
        <v>35</v>
      </c>
      <c r="AX450" s="13" t="s">
        <v>79</v>
      </c>
      <c r="AY450" s="213" t="s">
        <v>138</v>
      </c>
    </row>
    <row r="451" spans="2:51" s="13" customFormat="1" ht="11.25">
      <c r="B451" s="203"/>
      <c r="C451" s="204"/>
      <c r="D451" s="198" t="s">
        <v>149</v>
      </c>
      <c r="E451" s="205" t="s">
        <v>1</v>
      </c>
      <c r="F451" s="206" t="s">
        <v>457</v>
      </c>
      <c r="G451" s="204"/>
      <c r="H451" s="207">
        <v>4.095</v>
      </c>
      <c r="I451" s="208"/>
      <c r="J451" s="204"/>
      <c r="K451" s="204"/>
      <c r="L451" s="209"/>
      <c r="M451" s="210"/>
      <c r="N451" s="211"/>
      <c r="O451" s="211"/>
      <c r="P451" s="211"/>
      <c r="Q451" s="211"/>
      <c r="R451" s="211"/>
      <c r="S451" s="211"/>
      <c r="T451" s="212"/>
      <c r="AT451" s="213" t="s">
        <v>149</v>
      </c>
      <c r="AU451" s="213" t="s">
        <v>88</v>
      </c>
      <c r="AV451" s="13" t="s">
        <v>88</v>
      </c>
      <c r="AW451" s="13" t="s">
        <v>35</v>
      </c>
      <c r="AX451" s="13" t="s">
        <v>79</v>
      </c>
      <c r="AY451" s="213" t="s">
        <v>138</v>
      </c>
    </row>
    <row r="452" spans="2:51" s="14" customFormat="1" ht="11.25">
      <c r="B452" s="214"/>
      <c r="C452" s="215"/>
      <c r="D452" s="198" t="s">
        <v>149</v>
      </c>
      <c r="E452" s="216" t="s">
        <v>1</v>
      </c>
      <c r="F452" s="217" t="s">
        <v>171</v>
      </c>
      <c r="G452" s="215"/>
      <c r="H452" s="218">
        <v>39.995</v>
      </c>
      <c r="I452" s="219"/>
      <c r="J452" s="215"/>
      <c r="K452" s="215"/>
      <c r="L452" s="220"/>
      <c r="M452" s="221"/>
      <c r="N452" s="222"/>
      <c r="O452" s="222"/>
      <c r="P452" s="222"/>
      <c r="Q452" s="222"/>
      <c r="R452" s="222"/>
      <c r="S452" s="222"/>
      <c r="T452" s="223"/>
      <c r="AT452" s="224" t="s">
        <v>149</v>
      </c>
      <c r="AU452" s="224" t="s">
        <v>88</v>
      </c>
      <c r="AV452" s="14" t="s">
        <v>145</v>
      </c>
      <c r="AW452" s="14" t="s">
        <v>35</v>
      </c>
      <c r="AX452" s="14" t="s">
        <v>21</v>
      </c>
      <c r="AY452" s="224" t="s">
        <v>138</v>
      </c>
    </row>
    <row r="453" spans="1:65" s="2" customFormat="1" ht="16.5" customHeight="1">
      <c r="A453" s="33"/>
      <c r="B453" s="34"/>
      <c r="C453" s="225" t="s">
        <v>635</v>
      </c>
      <c r="D453" s="225" t="s">
        <v>229</v>
      </c>
      <c r="E453" s="226" t="s">
        <v>636</v>
      </c>
      <c r="F453" s="227" t="s">
        <v>637</v>
      </c>
      <c r="G453" s="228" t="s">
        <v>386</v>
      </c>
      <c r="H453" s="229">
        <v>25</v>
      </c>
      <c r="I453" s="230"/>
      <c r="J453" s="231">
        <f>ROUND(I453*H453,2)</f>
        <v>0</v>
      </c>
      <c r="K453" s="227" t="s">
        <v>1</v>
      </c>
      <c r="L453" s="232"/>
      <c r="M453" s="233" t="s">
        <v>1</v>
      </c>
      <c r="N453" s="234" t="s">
        <v>44</v>
      </c>
      <c r="O453" s="70"/>
      <c r="P453" s="194">
        <f>O453*H453</f>
        <v>0</v>
      </c>
      <c r="Q453" s="194">
        <v>0.026</v>
      </c>
      <c r="R453" s="194">
        <f>Q453*H453</f>
        <v>0.65</v>
      </c>
      <c r="S453" s="194">
        <v>0</v>
      </c>
      <c r="T453" s="195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96" t="s">
        <v>376</v>
      </c>
      <c r="AT453" s="196" t="s">
        <v>229</v>
      </c>
      <c r="AU453" s="196" t="s">
        <v>88</v>
      </c>
      <c r="AY453" s="16" t="s">
        <v>138</v>
      </c>
      <c r="BE453" s="197">
        <f>IF(N453="základní",J453,0)</f>
        <v>0</v>
      </c>
      <c r="BF453" s="197">
        <f>IF(N453="snížená",J453,0)</f>
        <v>0</v>
      </c>
      <c r="BG453" s="197">
        <f>IF(N453="zákl. přenesená",J453,0)</f>
        <v>0</v>
      </c>
      <c r="BH453" s="197">
        <f>IF(N453="sníž. přenesená",J453,0)</f>
        <v>0</v>
      </c>
      <c r="BI453" s="197">
        <f>IF(N453="nulová",J453,0)</f>
        <v>0</v>
      </c>
      <c r="BJ453" s="16" t="s">
        <v>21</v>
      </c>
      <c r="BK453" s="197">
        <f>ROUND(I453*H453,2)</f>
        <v>0</v>
      </c>
      <c r="BL453" s="16" t="s">
        <v>264</v>
      </c>
      <c r="BM453" s="196" t="s">
        <v>638</v>
      </c>
    </row>
    <row r="454" spans="1:47" s="2" customFormat="1" ht="29.25">
      <c r="A454" s="33"/>
      <c r="B454" s="34"/>
      <c r="C454" s="35"/>
      <c r="D454" s="198" t="s">
        <v>147</v>
      </c>
      <c r="E454" s="35"/>
      <c r="F454" s="199" t="s">
        <v>639</v>
      </c>
      <c r="G454" s="35"/>
      <c r="H454" s="35"/>
      <c r="I454" s="200"/>
      <c r="J454" s="35"/>
      <c r="K454" s="35"/>
      <c r="L454" s="38"/>
      <c r="M454" s="201"/>
      <c r="N454" s="202"/>
      <c r="O454" s="70"/>
      <c r="P454" s="70"/>
      <c r="Q454" s="70"/>
      <c r="R454" s="70"/>
      <c r="S454" s="70"/>
      <c r="T454" s="71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T454" s="16" t="s">
        <v>147</v>
      </c>
      <c r="AU454" s="16" t="s">
        <v>88</v>
      </c>
    </row>
    <row r="455" spans="1:65" s="2" customFormat="1" ht="16.5" customHeight="1">
      <c r="A455" s="33"/>
      <c r="B455" s="34"/>
      <c r="C455" s="225" t="s">
        <v>640</v>
      </c>
      <c r="D455" s="225" t="s">
        <v>229</v>
      </c>
      <c r="E455" s="226" t="s">
        <v>641</v>
      </c>
      <c r="F455" s="227" t="s">
        <v>642</v>
      </c>
      <c r="G455" s="228" t="s">
        <v>386</v>
      </c>
      <c r="H455" s="229">
        <v>2</v>
      </c>
      <c r="I455" s="230"/>
      <c r="J455" s="231">
        <f>ROUND(I455*H455,2)</f>
        <v>0</v>
      </c>
      <c r="K455" s="227" t="s">
        <v>1</v>
      </c>
      <c r="L455" s="232"/>
      <c r="M455" s="233" t="s">
        <v>1</v>
      </c>
      <c r="N455" s="234" t="s">
        <v>44</v>
      </c>
      <c r="O455" s="70"/>
      <c r="P455" s="194">
        <f>O455*H455</f>
        <v>0</v>
      </c>
      <c r="Q455" s="194">
        <v>0.026</v>
      </c>
      <c r="R455" s="194">
        <f>Q455*H455</f>
        <v>0.052</v>
      </c>
      <c r="S455" s="194">
        <v>0</v>
      </c>
      <c r="T455" s="195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96" t="s">
        <v>376</v>
      </c>
      <c r="AT455" s="196" t="s">
        <v>229</v>
      </c>
      <c r="AU455" s="196" t="s">
        <v>88</v>
      </c>
      <c r="AY455" s="16" t="s">
        <v>138</v>
      </c>
      <c r="BE455" s="197">
        <f>IF(N455="základní",J455,0)</f>
        <v>0</v>
      </c>
      <c r="BF455" s="197">
        <f>IF(N455="snížená",J455,0)</f>
        <v>0</v>
      </c>
      <c r="BG455" s="197">
        <f>IF(N455="zákl. přenesená",J455,0)</f>
        <v>0</v>
      </c>
      <c r="BH455" s="197">
        <f>IF(N455="sníž. přenesená",J455,0)</f>
        <v>0</v>
      </c>
      <c r="BI455" s="197">
        <f>IF(N455="nulová",J455,0)</f>
        <v>0</v>
      </c>
      <c r="BJ455" s="16" t="s">
        <v>21</v>
      </c>
      <c r="BK455" s="197">
        <f>ROUND(I455*H455,2)</f>
        <v>0</v>
      </c>
      <c r="BL455" s="16" t="s">
        <v>264</v>
      </c>
      <c r="BM455" s="196" t="s">
        <v>643</v>
      </c>
    </row>
    <row r="456" spans="1:47" s="2" customFormat="1" ht="29.25">
      <c r="A456" s="33"/>
      <c r="B456" s="34"/>
      <c r="C456" s="35"/>
      <c r="D456" s="198" t="s">
        <v>147</v>
      </c>
      <c r="E456" s="35"/>
      <c r="F456" s="199" t="s">
        <v>639</v>
      </c>
      <c r="G456" s="35"/>
      <c r="H456" s="35"/>
      <c r="I456" s="200"/>
      <c r="J456" s="35"/>
      <c r="K456" s="35"/>
      <c r="L456" s="38"/>
      <c r="M456" s="201"/>
      <c r="N456" s="202"/>
      <c r="O456" s="70"/>
      <c r="P456" s="70"/>
      <c r="Q456" s="70"/>
      <c r="R456" s="70"/>
      <c r="S456" s="70"/>
      <c r="T456" s="71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T456" s="16" t="s">
        <v>147</v>
      </c>
      <c r="AU456" s="16" t="s">
        <v>88</v>
      </c>
    </row>
    <row r="457" spans="1:65" s="2" customFormat="1" ht="16.5" customHeight="1">
      <c r="A457" s="33"/>
      <c r="B457" s="34"/>
      <c r="C457" s="225" t="s">
        <v>644</v>
      </c>
      <c r="D457" s="225" t="s">
        <v>229</v>
      </c>
      <c r="E457" s="226" t="s">
        <v>645</v>
      </c>
      <c r="F457" s="227" t="s">
        <v>646</v>
      </c>
      <c r="G457" s="228" t="s">
        <v>386</v>
      </c>
      <c r="H457" s="229">
        <v>3</v>
      </c>
      <c r="I457" s="230"/>
      <c r="J457" s="231">
        <f>ROUND(I457*H457,2)</f>
        <v>0</v>
      </c>
      <c r="K457" s="227" t="s">
        <v>1</v>
      </c>
      <c r="L457" s="232"/>
      <c r="M457" s="233" t="s">
        <v>1</v>
      </c>
      <c r="N457" s="234" t="s">
        <v>44</v>
      </c>
      <c r="O457" s="70"/>
      <c r="P457" s="194">
        <f>O457*H457</f>
        <v>0</v>
      </c>
      <c r="Q457" s="194">
        <v>0.026</v>
      </c>
      <c r="R457" s="194">
        <f>Q457*H457</f>
        <v>0.078</v>
      </c>
      <c r="S457" s="194">
        <v>0</v>
      </c>
      <c r="T457" s="195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96" t="s">
        <v>376</v>
      </c>
      <c r="AT457" s="196" t="s">
        <v>229</v>
      </c>
      <c r="AU457" s="196" t="s">
        <v>88</v>
      </c>
      <c r="AY457" s="16" t="s">
        <v>138</v>
      </c>
      <c r="BE457" s="197">
        <f>IF(N457="základní",J457,0)</f>
        <v>0</v>
      </c>
      <c r="BF457" s="197">
        <f>IF(N457="snížená",J457,0)</f>
        <v>0</v>
      </c>
      <c r="BG457" s="197">
        <f>IF(N457="zákl. přenesená",J457,0)</f>
        <v>0</v>
      </c>
      <c r="BH457" s="197">
        <f>IF(N457="sníž. přenesená",J457,0)</f>
        <v>0</v>
      </c>
      <c r="BI457" s="197">
        <f>IF(N457="nulová",J457,0)</f>
        <v>0</v>
      </c>
      <c r="BJ457" s="16" t="s">
        <v>21</v>
      </c>
      <c r="BK457" s="197">
        <f>ROUND(I457*H457,2)</f>
        <v>0</v>
      </c>
      <c r="BL457" s="16" t="s">
        <v>264</v>
      </c>
      <c r="BM457" s="196" t="s">
        <v>647</v>
      </c>
    </row>
    <row r="458" spans="1:47" s="2" customFormat="1" ht="29.25">
      <c r="A458" s="33"/>
      <c r="B458" s="34"/>
      <c r="C458" s="35"/>
      <c r="D458" s="198" t="s">
        <v>147</v>
      </c>
      <c r="E458" s="35"/>
      <c r="F458" s="199" t="s">
        <v>639</v>
      </c>
      <c r="G458" s="35"/>
      <c r="H458" s="35"/>
      <c r="I458" s="200"/>
      <c r="J458" s="35"/>
      <c r="K458" s="35"/>
      <c r="L458" s="38"/>
      <c r="M458" s="201"/>
      <c r="N458" s="202"/>
      <c r="O458" s="70"/>
      <c r="P458" s="70"/>
      <c r="Q458" s="70"/>
      <c r="R458" s="70"/>
      <c r="S458" s="70"/>
      <c r="T458" s="71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T458" s="16" t="s">
        <v>147</v>
      </c>
      <c r="AU458" s="16" t="s">
        <v>88</v>
      </c>
    </row>
    <row r="459" spans="1:65" s="2" customFormat="1" ht="16.5" customHeight="1">
      <c r="A459" s="33"/>
      <c r="B459" s="34"/>
      <c r="C459" s="225" t="s">
        <v>648</v>
      </c>
      <c r="D459" s="225" t="s">
        <v>229</v>
      </c>
      <c r="E459" s="226" t="s">
        <v>649</v>
      </c>
      <c r="F459" s="227" t="s">
        <v>650</v>
      </c>
      <c r="G459" s="228" t="s">
        <v>386</v>
      </c>
      <c r="H459" s="229">
        <v>5</v>
      </c>
      <c r="I459" s="230"/>
      <c r="J459" s="231">
        <f>ROUND(I459*H459,2)</f>
        <v>0</v>
      </c>
      <c r="K459" s="227" t="s">
        <v>1</v>
      </c>
      <c r="L459" s="232"/>
      <c r="M459" s="233" t="s">
        <v>1</v>
      </c>
      <c r="N459" s="234" t="s">
        <v>44</v>
      </c>
      <c r="O459" s="70"/>
      <c r="P459" s="194">
        <f>O459*H459</f>
        <v>0</v>
      </c>
      <c r="Q459" s="194">
        <v>0.026</v>
      </c>
      <c r="R459" s="194">
        <f>Q459*H459</f>
        <v>0.13</v>
      </c>
      <c r="S459" s="194">
        <v>0</v>
      </c>
      <c r="T459" s="195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96" t="s">
        <v>376</v>
      </c>
      <c r="AT459" s="196" t="s">
        <v>229</v>
      </c>
      <c r="AU459" s="196" t="s">
        <v>88</v>
      </c>
      <c r="AY459" s="16" t="s">
        <v>138</v>
      </c>
      <c r="BE459" s="197">
        <f>IF(N459="základní",J459,0)</f>
        <v>0</v>
      </c>
      <c r="BF459" s="197">
        <f>IF(N459="snížená",J459,0)</f>
        <v>0</v>
      </c>
      <c r="BG459" s="197">
        <f>IF(N459="zákl. přenesená",J459,0)</f>
        <v>0</v>
      </c>
      <c r="BH459" s="197">
        <f>IF(N459="sníž. přenesená",J459,0)</f>
        <v>0</v>
      </c>
      <c r="BI459" s="197">
        <f>IF(N459="nulová",J459,0)</f>
        <v>0</v>
      </c>
      <c r="BJ459" s="16" t="s">
        <v>21</v>
      </c>
      <c r="BK459" s="197">
        <f>ROUND(I459*H459,2)</f>
        <v>0</v>
      </c>
      <c r="BL459" s="16" t="s">
        <v>264</v>
      </c>
      <c r="BM459" s="196" t="s">
        <v>651</v>
      </c>
    </row>
    <row r="460" spans="1:47" s="2" customFormat="1" ht="29.25">
      <c r="A460" s="33"/>
      <c r="B460" s="34"/>
      <c r="C460" s="35"/>
      <c r="D460" s="198" t="s">
        <v>147</v>
      </c>
      <c r="E460" s="35"/>
      <c r="F460" s="199" t="s">
        <v>639</v>
      </c>
      <c r="G460" s="35"/>
      <c r="H460" s="35"/>
      <c r="I460" s="200"/>
      <c r="J460" s="35"/>
      <c r="K460" s="35"/>
      <c r="L460" s="38"/>
      <c r="M460" s="201"/>
      <c r="N460" s="202"/>
      <c r="O460" s="70"/>
      <c r="P460" s="70"/>
      <c r="Q460" s="70"/>
      <c r="R460" s="70"/>
      <c r="S460" s="70"/>
      <c r="T460" s="71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T460" s="16" t="s">
        <v>147</v>
      </c>
      <c r="AU460" s="16" t="s">
        <v>88</v>
      </c>
    </row>
    <row r="461" spans="1:65" s="2" customFormat="1" ht="16.5" customHeight="1">
      <c r="A461" s="33"/>
      <c r="B461" s="34"/>
      <c r="C461" s="225" t="s">
        <v>652</v>
      </c>
      <c r="D461" s="225" t="s">
        <v>229</v>
      </c>
      <c r="E461" s="226" t="s">
        <v>653</v>
      </c>
      <c r="F461" s="227" t="s">
        <v>654</v>
      </c>
      <c r="G461" s="228" t="s">
        <v>386</v>
      </c>
      <c r="H461" s="229">
        <v>1</v>
      </c>
      <c r="I461" s="230"/>
      <c r="J461" s="231">
        <f>ROUND(I461*H461,2)</f>
        <v>0</v>
      </c>
      <c r="K461" s="227" t="s">
        <v>1</v>
      </c>
      <c r="L461" s="232"/>
      <c r="M461" s="233" t="s">
        <v>1</v>
      </c>
      <c r="N461" s="234" t="s">
        <v>44</v>
      </c>
      <c r="O461" s="70"/>
      <c r="P461" s="194">
        <f>O461*H461</f>
        <v>0</v>
      </c>
      <c r="Q461" s="194">
        <v>0.026</v>
      </c>
      <c r="R461" s="194">
        <f>Q461*H461</f>
        <v>0.026</v>
      </c>
      <c r="S461" s="194">
        <v>0</v>
      </c>
      <c r="T461" s="195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96" t="s">
        <v>376</v>
      </c>
      <c r="AT461" s="196" t="s">
        <v>229</v>
      </c>
      <c r="AU461" s="196" t="s">
        <v>88</v>
      </c>
      <c r="AY461" s="16" t="s">
        <v>138</v>
      </c>
      <c r="BE461" s="197">
        <f>IF(N461="základní",J461,0)</f>
        <v>0</v>
      </c>
      <c r="BF461" s="197">
        <f>IF(N461="snížená",J461,0)</f>
        <v>0</v>
      </c>
      <c r="BG461" s="197">
        <f>IF(N461="zákl. přenesená",J461,0)</f>
        <v>0</v>
      </c>
      <c r="BH461" s="197">
        <f>IF(N461="sníž. přenesená",J461,0)</f>
        <v>0</v>
      </c>
      <c r="BI461" s="197">
        <f>IF(N461="nulová",J461,0)</f>
        <v>0</v>
      </c>
      <c r="BJ461" s="16" t="s">
        <v>21</v>
      </c>
      <c r="BK461" s="197">
        <f>ROUND(I461*H461,2)</f>
        <v>0</v>
      </c>
      <c r="BL461" s="16" t="s">
        <v>264</v>
      </c>
      <c r="BM461" s="196" t="s">
        <v>655</v>
      </c>
    </row>
    <row r="462" spans="1:47" s="2" customFormat="1" ht="29.25">
      <c r="A462" s="33"/>
      <c r="B462" s="34"/>
      <c r="C462" s="35"/>
      <c r="D462" s="198" t="s">
        <v>147</v>
      </c>
      <c r="E462" s="35"/>
      <c r="F462" s="199" t="s">
        <v>639</v>
      </c>
      <c r="G462" s="35"/>
      <c r="H462" s="35"/>
      <c r="I462" s="200"/>
      <c r="J462" s="35"/>
      <c r="K462" s="35"/>
      <c r="L462" s="38"/>
      <c r="M462" s="201"/>
      <c r="N462" s="202"/>
      <c r="O462" s="70"/>
      <c r="P462" s="70"/>
      <c r="Q462" s="70"/>
      <c r="R462" s="70"/>
      <c r="S462" s="70"/>
      <c r="T462" s="71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T462" s="16" t="s">
        <v>147</v>
      </c>
      <c r="AU462" s="16" t="s">
        <v>88</v>
      </c>
    </row>
    <row r="463" spans="1:65" s="2" customFormat="1" ht="16.5" customHeight="1">
      <c r="A463" s="33"/>
      <c r="B463" s="34"/>
      <c r="C463" s="225" t="s">
        <v>656</v>
      </c>
      <c r="D463" s="225" t="s">
        <v>229</v>
      </c>
      <c r="E463" s="226" t="s">
        <v>657</v>
      </c>
      <c r="F463" s="227" t="s">
        <v>658</v>
      </c>
      <c r="G463" s="228" t="s">
        <v>386</v>
      </c>
      <c r="H463" s="229">
        <v>1</v>
      </c>
      <c r="I463" s="230"/>
      <c r="J463" s="231">
        <f>ROUND(I463*H463,2)</f>
        <v>0</v>
      </c>
      <c r="K463" s="227" t="s">
        <v>1</v>
      </c>
      <c r="L463" s="232"/>
      <c r="M463" s="233" t="s">
        <v>1</v>
      </c>
      <c r="N463" s="234" t="s">
        <v>44</v>
      </c>
      <c r="O463" s="70"/>
      <c r="P463" s="194">
        <f>O463*H463</f>
        <v>0</v>
      </c>
      <c r="Q463" s="194">
        <v>0.026</v>
      </c>
      <c r="R463" s="194">
        <f>Q463*H463</f>
        <v>0.026</v>
      </c>
      <c r="S463" s="194">
        <v>0</v>
      </c>
      <c r="T463" s="195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96" t="s">
        <v>376</v>
      </c>
      <c r="AT463" s="196" t="s">
        <v>229</v>
      </c>
      <c r="AU463" s="196" t="s">
        <v>88</v>
      </c>
      <c r="AY463" s="16" t="s">
        <v>138</v>
      </c>
      <c r="BE463" s="197">
        <f>IF(N463="základní",J463,0)</f>
        <v>0</v>
      </c>
      <c r="BF463" s="197">
        <f>IF(N463="snížená",J463,0)</f>
        <v>0</v>
      </c>
      <c r="BG463" s="197">
        <f>IF(N463="zákl. přenesená",J463,0)</f>
        <v>0</v>
      </c>
      <c r="BH463" s="197">
        <f>IF(N463="sníž. přenesená",J463,0)</f>
        <v>0</v>
      </c>
      <c r="BI463" s="197">
        <f>IF(N463="nulová",J463,0)</f>
        <v>0</v>
      </c>
      <c r="BJ463" s="16" t="s">
        <v>21</v>
      </c>
      <c r="BK463" s="197">
        <f>ROUND(I463*H463,2)</f>
        <v>0</v>
      </c>
      <c r="BL463" s="16" t="s">
        <v>264</v>
      </c>
      <c r="BM463" s="196" t="s">
        <v>659</v>
      </c>
    </row>
    <row r="464" spans="1:47" s="2" customFormat="1" ht="29.25">
      <c r="A464" s="33"/>
      <c r="B464" s="34"/>
      <c r="C464" s="35"/>
      <c r="D464" s="198" t="s">
        <v>147</v>
      </c>
      <c r="E464" s="35"/>
      <c r="F464" s="199" t="s">
        <v>639</v>
      </c>
      <c r="G464" s="35"/>
      <c r="H464" s="35"/>
      <c r="I464" s="200"/>
      <c r="J464" s="35"/>
      <c r="K464" s="35"/>
      <c r="L464" s="38"/>
      <c r="M464" s="201"/>
      <c r="N464" s="202"/>
      <c r="O464" s="70"/>
      <c r="P464" s="70"/>
      <c r="Q464" s="70"/>
      <c r="R464" s="70"/>
      <c r="S464" s="70"/>
      <c r="T464" s="71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T464" s="16" t="s">
        <v>147</v>
      </c>
      <c r="AU464" s="16" t="s">
        <v>88</v>
      </c>
    </row>
    <row r="465" spans="1:65" s="2" customFormat="1" ht="16.5" customHeight="1">
      <c r="A465" s="33"/>
      <c r="B465" s="34"/>
      <c r="C465" s="225" t="s">
        <v>660</v>
      </c>
      <c r="D465" s="225" t="s">
        <v>229</v>
      </c>
      <c r="E465" s="226" t="s">
        <v>661</v>
      </c>
      <c r="F465" s="227" t="s">
        <v>662</v>
      </c>
      <c r="G465" s="228" t="s">
        <v>386</v>
      </c>
      <c r="H465" s="229">
        <v>3</v>
      </c>
      <c r="I465" s="230"/>
      <c r="J465" s="231">
        <f>ROUND(I465*H465,2)</f>
        <v>0</v>
      </c>
      <c r="K465" s="227" t="s">
        <v>1</v>
      </c>
      <c r="L465" s="232"/>
      <c r="M465" s="233" t="s">
        <v>1</v>
      </c>
      <c r="N465" s="234" t="s">
        <v>44</v>
      </c>
      <c r="O465" s="70"/>
      <c r="P465" s="194">
        <f>O465*H465</f>
        <v>0</v>
      </c>
      <c r="Q465" s="194">
        <v>0.026</v>
      </c>
      <c r="R465" s="194">
        <f>Q465*H465</f>
        <v>0.078</v>
      </c>
      <c r="S465" s="194">
        <v>0</v>
      </c>
      <c r="T465" s="195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96" t="s">
        <v>376</v>
      </c>
      <c r="AT465" s="196" t="s">
        <v>229</v>
      </c>
      <c r="AU465" s="196" t="s">
        <v>88</v>
      </c>
      <c r="AY465" s="16" t="s">
        <v>138</v>
      </c>
      <c r="BE465" s="197">
        <f>IF(N465="základní",J465,0)</f>
        <v>0</v>
      </c>
      <c r="BF465" s="197">
        <f>IF(N465="snížená",J465,0)</f>
        <v>0</v>
      </c>
      <c r="BG465" s="197">
        <f>IF(N465="zákl. přenesená",J465,0)</f>
        <v>0</v>
      </c>
      <c r="BH465" s="197">
        <f>IF(N465="sníž. přenesená",J465,0)</f>
        <v>0</v>
      </c>
      <c r="BI465" s="197">
        <f>IF(N465="nulová",J465,0)</f>
        <v>0</v>
      </c>
      <c r="BJ465" s="16" t="s">
        <v>21</v>
      </c>
      <c r="BK465" s="197">
        <f>ROUND(I465*H465,2)</f>
        <v>0</v>
      </c>
      <c r="BL465" s="16" t="s">
        <v>264</v>
      </c>
      <c r="BM465" s="196" t="s">
        <v>663</v>
      </c>
    </row>
    <row r="466" spans="1:47" s="2" customFormat="1" ht="29.25">
      <c r="A466" s="33"/>
      <c r="B466" s="34"/>
      <c r="C466" s="35"/>
      <c r="D466" s="198" t="s">
        <v>147</v>
      </c>
      <c r="E466" s="35"/>
      <c r="F466" s="199" t="s">
        <v>639</v>
      </c>
      <c r="G466" s="35"/>
      <c r="H466" s="35"/>
      <c r="I466" s="200"/>
      <c r="J466" s="35"/>
      <c r="K466" s="35"/>
      <c r="L466" s="38"/>
      <c r="M466" s="201"/>
      <c r="N466" s="202"/>
      <c r="O466" s="70"/>
      <c r="P466" s="70"/>
      <c r="Q466" s="70"/>
      <c r="R466" s="70"/>
      <c r="S466" s="70"/>
      <c r="T466" s="71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T466" s="16" t="s">
        <v>147</v>
      </c>
      <c r="AU466" s="16" t="s">
        <v>88</v>
      </c>
    </row>
    <row r="467" spans="1:65" s="2" customFormat="1" ht="16.5" customHeight="1">
      <c r="A467" s="33"/>
      <c r="B467" s="34"/>
      <c r="C467" s="225" t="s">
        <v>664</v>
      </c>
      <c r="D467" s="225" t="s">
        <v>229</v>
      </c>
      <c r="E467" s="226" t="s">
        <v>665</v>
      </c>
      <c r="F467" s="227" t="s">
        <v>666</v>
      </c>
      <c r="G467" s="228" t="s">
        <v>386</v>
      </c>
      <c r="H467" s="229">
        <v>1</v>
      </c>
      <c r="I467" s="230"/>
      <c r="J467" s="231">
        <f>ROUND(I467*H467,2)</f>
        <v>0</v>
      </c>
      <c r="K467" s="227" t="s">
        <v>1</v>
      </c>
      <c r="L467" s="232"/>
      <c r="M467" s="233" t="s">
        <v>1</v>
      </c>
      <c r="N467" s="234" t="s">
        <v>44</v>
      </c>
      <c r="O467" s="70"/>
      <c r="P467" s="194">
        <f>O467*H467</f>
        <v>0</v>
      </c>
      <c r="Q467" s="194">
        <v>0.026</v>
      </c>
      <c r="R467" s="194">
        <f>Q467*H467</f>
        <v>0.026</v>
      </c>
      <c r="S467" s="194">
        <v>0</v>
      </c>
      <c r="T467" s="195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96" t="s">
        <v>376</v>
      </c>
      <c r="AT467" s="196" t="s">
        <v>229</v>
      </c>
      <c r="AU467" s="196" t="s">
        <v>88</v>
      </c>
      <c r="AY467" s="16" t="s">
        <v>138</v>
      </c>
      <c r="BE467" s="197">
        <f>IF(N467="základní",J467,0)</f>
        <v>0</v>
      </c>
      <c r="BF467" s="197">
        <f>IF(N467="snížená",J467,0)</f>
        <v>0</v>
      </c>
      <c r="BG467" s="197">
        <f>IF(N467="zákl. přenesená",J467,0)</f>
        <v>0</v>
      </c>
      <c r="BH467" s="197">
        <f>IF(N467="sníž. přenesená",J467,0)</f>
        <v>0</v>
      </c>
      <c r="BI467" s="197">
        <f>IF(N467="nulová",J467,0)</f>
        <v>0</v>
      </c>
      <c r="BJ467" s="16" t="s">
        <v>21</v>
      </c>
      <c r="BK467" s="197">
        <f>ROUND(I467*H467,2)</f>
        <v>0</v>
      </c>
      <c r="BL467" s="16" t="s">
        <v>264</v>
      </c>
      <c r="BM467" s="196" t="s">
        <v>667</v>
      </c>
    </row>
    <row r="468" spans="1:47" s="2" customFormat="1" ht="29.25">
      <c r="A468" s="33"/>
      <c r="B468" s="34"/>
      <c r="C468" s="35"/>
      <c r="D468" s="198" t="s">
        <v>147</v>
      </c>
      <c r="E468" s="35"/>
      <c r="F468" s="199" t="s">
        <v>639</v>
      </c>
      <c r="G468" s="35"/>
      <c r="H468" s="35"/>
      <c r="I468" s="200"/>
      <c r="J468" s="35"/>
      <c r="K468" s="35"/>
      <c r="L468" s="38"/>
      <c r="M468" s="201"/>
      <c r="N468" s="202"/>
      <c r="O468" s="70"/>
      <c r="P468" s="70"/>
      <c r="Q468" s="70"/>
      <c r="R468" s="70"/>
      <c r="S468" s="70"/>
      <c r="T468" s="71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T468" s="16" t="s">
        <v>147</v>
      </c>
      <c r="AU468" s="16" t="s">
        <v>88</v>
      </c>
    </row>
    <row r="469" spans="2:63" s="12" customFormat="1" ht="22.9" customHeight="1">
      <c r="B469" s="169"/>
      <c r="C469" s="170"/>
      <c r="D469" s="171" t="s">
        <v>78</v>
      </c>
      <c r="E469" s="183" t="s">
        <v>668</v>
      </c>
      <c r="F469" s="183" t="s">
        <v>669</v>
      </c>
      <c r="G469" s="170"/>
      <c r="H469" s="170"/>
      <c r="I469" s="173"/>
      <c r="J469" s="184">
        <f>BK469</f>
        <v>0</v>
      </c>
      <c r="K469" s="170"/>
      <c r="L469" s="175"/>
      <c r="M469" s="176"/>
      <c r="N469" s="177"/>
      <c r="O469" s="177"/>
      <c r="P469" s="178">
        <f>SUM(P470:P479)</f>
        <v>0</v>
      </c>
      <c r="Q469" s="177"/>
      <c r="R469" s="178">
        <f>SUM(R470:R479)</f>
        <v>0.084</v>
      </c>
      <c r="S469" s="177"/>
      <c r="T469" s="179">
        <f>SUM(T470:T479)</f>
        <v>2.1</v>
      </c>
      <c r="AR469" s="180" t="s">
        <v>88</v>
      </c>
      <c r="AT469" s="181" t="s">
        <v>78</v>
      </c>
      <c r="AU469" s="181" t="s">
        <v>21</v>
      </c>
      <c r="AY469" s="180" t="s">
        <v>138</v>
      </c>
      <c r="BK469" s="182">
        <f>SUM(BK470:BK479)</f>
        <v>0</v>
      </c>
    </row>
    <row r="470" spans="1:65" s="2" customFormat="1" ht="24.2" customHeight="1">
      <c r="A470" s="33"/>
      <c r="B470" s="34"/>
      <c r="C470" s="185" t="s">
        <v>670</v>
      </c>
      <c r="D470" s="185" t="s">
        <v>140</v>
      </c>
      <c r="E470" s="186" t="s">
        <v>671</v>
      </c>
      <c r="F470" s="187" t="s">
        <v>672</v>
      </c>
      <c r="G470" s="188" t="s">
        <v>673</v>
      </c>
      <c r="H470" s="189">
        <v>80</v>
      </c>
      <c r="I470" s="190"/>
      <c r="J470" s="191">
        <f>ROUND(I470*H470,2)</f>
        <v>0</v>
      </c>
      <c r="K470" s="187" t="s">
        <v>144</v>
      </c>
      <c r="L470" s="38"/>
      <c r="M470" s="192" t="s">
        <v>1</v>
      </c>
      <c r="N470" s="193" t="s">
        <v>44</v>
      </c>
      <c r="O470" s="70"/>
      <c r="P470" s="194">
        <f>O470*H470</f>
        <v>0</v>
      </c>
      <c r="Q470" s="194">
        <v>5E-05</v>
      </c>
      <c r="R470" s="194">
        <f>Q470*H470</f>
        <v>0.004</v>
      </c>
      <c r="S470" s="194">
        <v>0</v>
      </c>
      <c r="T470" s="195">
        <f>S470*H470</f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196" t="s">
        <v>264</v>
      </c>
      <c r="AT470" s="196" t="s">
        <v>140</v>
      </c>
      <c r="AU470" s="196" t="s">
        <v>88</v>
      </c>
      <c r="AY470" s="16" t="s">
        <v>138</v>
      </c>
      <c r="BE470" s="197">
        <f>IF(N470="základní",J470,0)</f>
        <v>0</v>
      </c>
      <c r="BF470" s="197">
        <f>IF(N470="snížená",J470,0)</f>
        <v>0</v>
      </c>
      <c r="BG470" s="197">
        <f>IF(N470="zákl. přenesená",J470,0)</f>
        <v>0</v>
      </c>
      <c r="BH470" s="197">
        <f>IF(N470="sníž. přenesená",J470,0)</f>
        <v>0</v>
      </c>
      <c r="BI470" s="197">
        <f>IF(N470="nulová",J470,0)</f>
        <v>0</v>
      </c>
      <c r="BJ470" s="16" t="s">
        <v>21</v>
      </c>
      <c r="BK470" s="197">
        <f>ROUND(I470*H470,2)</f>
        <v>0</v>
      </c>
      <c r="BL470" s="16" t="s">
        <v>264</v>
      </c>
      <c r="BM470" s="196" t="s">
        <v>674</v>
      </c>
    </row>
    <row r="471" spans="1:47" s="2" customFormat="1" ht="19.5">
      <c r="A471" s="33"/>
      <c r="B471" s="34"/>
      <c r="C471" s="35"/>
      <c r="D471" s="198" t="s">
        <v>147</v>
      </c>
      <c r="E471" s="35"/>
      <c r="F471" s="199" t="s">
        <v>675</v>
      </c>
      <c r="G471" s="35"/>
      <c r="H471" s="35"/>
      <c r="I471" s="200"/>
      <c r="J471" s="35"/>
      <c r="K471" s="35"/>
      <c r="L471" s="38"/>
      <c r="M471" s="201"/>
      <c r="N471" s="202"/>
      <c r="O471" s="70"/>
      <c r="P471" s="70"/>
      <c r="Q471" s="70"/>
      <c r="R471" s="70"/>
      <c r="S471" s="70"/>
      <c r="T471" s="71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T471" s="16" t="s">
        <v>147</v>
      </c>
      <c r="AU471" s="16" t="s">
        <v>88</v>
      </c>
    </row>
    <row r="472" spans="1:65" s="2" customFormat="1" ht="16.5" customHeight="1">
      <c r="A472" s="33"/>
      <c r="B472" s="34"/>
      <c r="C472" s="225" t="s">
        <v>676</v>
      </c>
      <c r="D472" s="225" t="s">
        <v>229</v>
      </c>
      <c r="E472" s="226" t="s">
        <v>677</v>
      </c>
      <c r="F472" s="227" t="s">
        <v>678</v>
      </c>
      <c r="G472" s="228" t="s">
        <v>673</v>
      </c>
      <c r="H472" s="229">
        <v>80</v>
      </c>
      <c r="I472" s="230"/>
      <c r="J472" s="231">
        <f>ROUND(I472*H472,2)</f>
        <v>0</v>
      </c>
      <c r="K472" s="227" t="s">
        <v>1</v>
      </c>
      <c r="L472" s="232"/>
      <c r="M472" s="233" t="s">
        <v>1</v>
      </c>
      <c r="N472" s="234" t="s">
        <v>44</v>
      </c>
      <c r="O472" s="70"/>
      <c r="P472" s="194">
        <f>O472*H472</f>
        <v>0</v>
      </c>
      <c r="Q472" s="194">
        <v>0.001</v>
      </c>
      <c r="R472" s="194">
        <f>Q472*H472</f>
        <v>0.08</v>
      </c>
      <c r="S472" s="194">
        <v>0</v>
      </c>
      <c r="T472" s="195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96" t="s">
        <v>376</v>
      </c>
      <c r="AT472" s="196" t="s">
        <v>229</v>
      </c>
      <c r="AU472" s="196" t="s">
        <v>88</v>
      </c>
      <c r="AY472" s="16" t="s">
        <v>138</v>
      </c>
      <c r="BE472" s="197">
        <f>IF(N472="základní",J472,0)</f>
        <v>0</v>
      </c>
      <c r="BF472" s="197">
        <f>IF(N472="snížená",J472,0)</f>
        <v>0</v>
      </c>
      <c r="BG472" s="197">
        <f>IF(N472="zákl. přenesená",J472,0)</f>
        <v>0</v>
      </c>
      <c r="BH472" s="197">
        <f>IF(N472="sníž. přenesená",J472,0)</f>
        <v>0</v>
      </c>
      <c r="BI472" s="197">
        <f>IF(N472="nulová",J472,0)</f>
        <v>0</v>
      </c>
      <c r="BJ472" s="16" t="s">
        <v>21</v>
      </c>
      <c r="BK472" s="197">
        <f>ROUND(I472*H472,2)</f>
        <v>0</v>
      </c>
      <c r="BL472" s="16" t="s">
        <v>264</v>
      </c>
      <c r="BM472" s="196" t="s">
        <v>679</v>
      </c>
    </row>
    <row r="473" spans="1:47" s="2" customFormat="1" ht="29.25">
      <c r="A473" s="33"/>
      <c r="B473" s="34"/>
      <c r="C473" s="35"/>
      <c r="D473" s="198" t="s">
        <v>147</v>
      </c>
      <c r="E473" s="35"/>
      <c r="F473" s="199" t="s">
        <v>680</v>
      </c>
      <c r="G473" s="35"/>
      <c r="H473" s="35"/>
      <c r="I473" s="200"/>
      <c r="J473" s="35"/>
      <c r="K473" s="35"/>
      <c r="L473" s="38"/>
      <c r="M473" s="201"/>
      <c r="N473" s="202"/>
      <c r="O473" s="70"/>
      <c r="P473" s="70"/>
      <c r="Q473" s="70"/>
      <c r="R473" s="70"/>
      <c r="S473" s="70"/>
      <c r="T473" s="71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T473" s="16" t="s">
        <v>147</v>
      </c>
      <c r="AU473" s="16" t="s">
        <v>88</v>
      </c>
    </row>
    <row r="474" spans="1:65" s="2" customFormat="1" ht="33" customHeight="1">
      <c r="A474" s="33"/>
      <c r="B474" s="34"/>
      <c r="C474" s="185" t="s">
        <v>681</v>
      </c>
      <c r="D474" s="185" t="s">
        <v>140</v>
      </c>
      <c r="E474" s="186" t="s">
        <v>682</v>
      </c>
      <c r="F474" s="187" t="s">
        <v>683</v>
      </c>
      <c r="G474" s="188" t="s">
        <v>684</v>
      </c>
      <c r="H474" s="189">
        <v>1</v>
      </c>
      <c r="I474" s="190"/>
      <c r="J474" s="191">
        <f>ROUND(I474*H474,2)</f>
        <v>0</v>
      </c>
      <c r="K474" s="187" t="s">
        <v>1</v>
      </c>
      <c r="L474" s="38"/>
      <c r="M474" s="192" t="s">
        <v>1</v>
      </c>
      <c r="N474" s="193" t="s">
        <v>44</v>
      </c>
      <c r="O474" s="70"/>
      <c r="P474" s="194">
        <f>O474*H474</f>
        <v>0</v>
      </c>
      <c r="Q474" s="194">
        <v>0</v>
      </c>
      <c r="R474" s="194">
        <f>Q474*H474</f>
        <v>0</v>
      </c>
      <c r="S474" s="194">
        <v>0</v>
      </c>
      <c r="T474" s="195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96" t="s">
        <v>264</v>
      </c>
      <c r="AT474" s="196" t="s">
        <v>140</v>
      </c>
      <c r="AU474" s="196" t="s">
        <v>88</v>
      </c>
      <c r="AY474" s="16" t="s">
        <v>138</v>
      </c>
      <c r="BE474" s="197">
        <f>IF(N474="základní",J474,0)</f>
        <v>0</v>
      </c>
      <c r="BF474" s="197">
        <f>IF(N474="snížená",J474,0)</f>
        <v>0</v>
      </c>
      <c r="BG474" s="197">
        <f>IF(N474="zákl. přenesená",J474,0)</f>
        <v>0</v>
      </c>
      <c r="BH474" s="197">
        <f>IF(N474="sníž. přenesená",J474,0)</f>
        <v>0</v>
      </c>
      <c r="BI474" s="197">
        <f>IF(N474="nulová",J474,0)</f>
        <v>0</v>
      </c>
      <c r="BJ474" s="16" t="s">
        <v>21</v>
      </c>
      <c r="BK474" s="197">
        <f>ROUND(I474*H474,2)</f>
        <v>0</v>
      </c>
      <c r="BL474" s="16" t="s">
        <v>264</v>
      </c>
      <c r="BM474" s="196" t="s">
        <v>685</v>
      </c>
    </row>
    <row r="475" spans="1:47" s="2" customFormat="1" ht="19.5">
      <c r="A475" s="33"/>
      <c r="B475" s="34"/>
      <c r="C475" s="35"/>
      <c r="D475" s="198" t="s">
        <v>147</v>
      </c>
      <c r="E475" s="35"/>
      <c r="F475" s="199" t="s">
        <v>683</v>
      </c>
      <c r="G475" s="35"/>
      <c r="H475" s="35"/>
      <c r="I475" s="200"/>
      <c r="J475" s="35"/>
      <c r="K475" s="35"/>
      <c r="L475" s="38"/>
      <c r="M475" s="201"/>
      <c r="N475" s="202"/>
      <c r="O475" s="70"/>
      <c r="P475" s="70"/>
      <c r="Q475" s="70"/>
      <c r="R475" s="70"/>
      <c r="S475" s="70"/>
      <c r="T475" s="71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T475" s="16" t="s">
        <v>147</v>
      </c>
      <c r="AU475" s="16" t="s">
        <v>88</v>
      </c>
    </row>
    <row r="476" spans="1:65" s="2" customFormat="1" ht="24.2" customHeight="1">
      <c r="A476" s="33"/>
      <c r="B476" s="34"/>
      <c r="C476" s="185" t="s">
        <v>686</v>
      </c>
      <c r="D476" s="185" t="s">
        <v>140</v>
      </c>
      <c r="E476" s="186" t="s">
        <v>687</v>
      </c>
      <c r="F476" s="187" t="s">
        <v>688</v>
      </c>
      <c r="G476" s="188" t="s">
        <v>673</v>
      </c>
      <c r="H476" s="189">
        <v>2100</v>
      </c>
      <c r="I476" s="190"/>
      <c r="J476" s="191">
        <f>ROUND(I476*H476,2)</f>
        <v>0</v>
      </c>
      <c r="K476" s="187" t="s">
        <v>144</v>
      </c>
      <c r="L476" s="38"/>
      <c r="M476" s="192" t="s">
        <v>1</v>
      </c>
      <c r="N476" s="193" t="s">
        <v>44</v>
      </c>
      <c r="O476" s="70"/>
      <c r="P476" s="194">
        <f>O476*H476</f>
        <v>0</v>
      </c>
      <c r="Q476" s="194">
        <v>0</v>
      </c>
      <c r="R476" s="194">
        <f>Q476*H476</f>
        <v>0</v>
      </c>
      <c r="S476" s="194">
        <v>0.001</v>
      </c>
      <c r="T476" s="195">
        <f>S476*H476</f>
        <v>2.1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96" t="s">
        <v>264</v>
      </c>
      <c r="AT476" s="196" t="s">
        <v>140</v>
      </c>
      <c r="AU476" s="196" t="s">
        <v>88</v>
      </c>
      <c r="AY476" s="16" t="s">
        <v>138</v>
      </c>
      <c r="BE476" s="197">
        <f>IF(N476="základní",J476,0)</f>
        <v>0</v>
      </c>
      <c r="BF476" s="197">
        <f>IF(N476="snížená",J476,0)</f>
        <v>0</v>
      </c>
      <c r="BG476" s="197">
        <f>IF(N476="zákl. přenesená",J476,0)</f>
        <v>0</v>
      </c>
      <c r="BH476" s="197">
        <f>IF(N476="sníž. přenesená",J476,0)</f>
        <v>0</v>
      </c>
      <c r="BI476" s="197">
        <f>IF(N476="nulová",J476,0)</f>
        <v>0</v>
      </c>
      <c r="BJ476" s="16" t="s">
        <v>21</v>
      </c>
      <c r="BK476" s="197">
        <f>ROUND(I476*H476,2)</f>
        <v>0</v>
      </c>
      <c r="BL476" s="16" t="s">
        <v>264</v>
      </c>
      <c r="BM476" s="196" t="s">
        <v>689</v>
      </c>
    </row>
    <row r="477" spans="1:47" s="2" customFormat="1" ht="19.5">
      <c r="A477" s="33"/>
      <c r="B477" s="34"/>
      <c r="C477" s="35"/>
      <c r="D477" s="198" t="s">
        <v>147</v>
      </c>
      <c r="E477" s="35"/>
      <c r="F477" s="199" t="s">
        <v>690</v>
      </c>
      <c r="G477" s="35"/>
      <c r="H477" s="35"/>
      <c r="I477" s="200"/>
      <c r="J477" s="35"/>
      <c r="K477" s="35"/>
      <c r="L477" s="38"/>
      <c r="M477" s="201"/>
      <c r="N477" s="202"/>
      <c r="O477" s="70"/>
      <c r="P477" s="70"/>
      <c r="Q477" s="70"/>
      <c r="R477" s="70"/>
      <c r="S477" s="70"/>
      <c r="T477" s="71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T477" s="16" t="s">
        <v>147</v>
      </c>
      <c r="AU477" s="16" t="s">
        <v>88</v>
      </c>
    </row>
    <row r="478" spans="1:65" s="2" customFormat="1" ht="24.2" customHeight="1">
      <c r="A478" s="33"/>
      <c r="B478" s="34"/>
      <c r="C478" s="185" t="s">
        <v>691</v>
      </c>
      <c r="D478" s="185" t="s">
        <v>140</v>
      </c>
      <c r="E478" s="186" t="s">
        <v>692</v>
      </c>
      <c r="F478" s="187" t="s">
        <v>693</v>
      </c>
      <c r="G478" s="188" t="s">
        <v>684</v>
      </c>
      <c r="H478" s="189">
        <v>1</v>
      </c>
      <c r="I478" s="190"/>
      <c r="J478" s="191">
        <f>ROUND(I478*H478,2)</f>
        <v>0</v>
      </c>
      <c r="K478" s="187" t="s">
        <v>1</v>
      </c>
      <c r="L478" s="38"/>
      <c r="M478" s="192" t="s">
        <v>1</v>
      </c>
      <c r="N478" s="193" t="s">
        <v>44</v>
      </c>
      <c r="O478" s="70"/>
      <c r="P478" s="194">
        <f>O478*H478</f>
        <v>0</v>
      </c>
      <c r="Q478" s="194">
        <v>0</v>
      </c>
      <c r="R478" s="194">
        <f>Q478*H478</f>
        <v>0</v>
      </c>
      <c r="S478" s="194">
        <v>0</v>
      </c>
      <c r="T478" s="195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96" t="s">
        <v>264</v>
      </c>
      <c r="AT478" s="196" t="s">
        <v>140</v>
      </c>
      <c r="AU478" s="196" t="s">
        <v>88</v>
      </c>
      <c r="AY478" s="16" t="s">
        <v>138</v>
      </c>
      <c r="BE478" s="197">
        <f>IF(N478="základní",J478,0)</f>
        <v>0</v>
      </c>
      <c r="BF478" s="197">
        <f>IF(N478="snížená",J478,0)</f>
        <v>0</v>
      </c>
      <c r="BG478" s="197">
        <f>IF(N478="zákl. přenesená",J478,0)</f>
        <v>0</v>
      </c>
      <c r="BH478" s="197">
        <f>IF(N478="sníž. přenesená",J478,0)</f>
        <v>0</v>
      </c>
      <c r="BI478" s="197">
        <f>IF(N478="nulová",J478,0)</f>
        <v>0</v>
      </c>
      <c r="BJ478" s="16" t="s">
        <v>21</v>
      </c>
      <c r="BK478" s="197">
        <f>ROUND(I478*H478,2)</f>
        <v>0</v>
      </c>
      <c r="BL478" s="16" t="s">
        <v>264</v>
      </c>
      <c r="BM478" s="196" t="s">
        <v>694</v>
      </c>
    </row>
    <row r="479" spans="1:47" s="2" customFormat="1" ht="19.5">
      <c r="A479" s="33"/>
      <c r="B479" s="34"/>
      <c r="C479" s="35"/>
      <c r="D479" s="198" t="s">
        <v>147</v>
      </c>
      <c r="E479" s="35"/>
      <c r="F479" s="199" t="s">
        <v>693</v>
      </c>
      <c r="G479" s="35"/>
      <c r="H479" s="35"/>
      <c r="I479" s="200"/>
      <c r="J479" s="35"/>
      <c r="K479" s="35"/>
      <c r="L479" s="38"/>
      <c r="M479" s="201"/>
      <c r="N479" s="202"/>
      <c r="O479" s="70"/>
      <c r="P479" s="70"/>
      <c r="Q479" s="70"/>
      <c r="R479" s="70"/>
      <c r="S479" s="70"/>
      <c r="T479" s="71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T479" s="16" t="s">
        <v>147</v>
      </c>
      <c r="AU479" s="16" t="s">
        <v>88</v>
      </c>
    </row>
    <row r="480" spans="2:63" s="12" customFormat="1" ht="22.9" customHeight="1">
      <c r="B480" s="169"/>
      <c r="C480" s="170"/>
      <c r="D480" s="171" t="s">
        <v>78</v>
      </c>
      <c r="E480" s="183" t="s">
        <v>695</v>
      </c>
      <c r="F480" s="183" t="s">
        <v>696</v>
      </c>
      <c r="G480" s="170"/>
      <c r="H480" s="170"/>
      <c r="I480" s="173"/>
      <c r="J480" s="184">
        <f>BK480</f>
        <v>0</v>
      </c>
      <c r="K480" s="170"/>
      <c r="L480" s="175"/>
      <c r="M480" s="176"/>
      <c r="N480" s="177"/>
      <c r="O480" s="177"/>
      <c r="P480" s="178">
        <f>SUM(P481:P486)</f>
        <v>0</v>
      </c>
      <c r="Q480" s="177"/>
      <c r="R480" s="178">
        <f>SUM(R481:R486)</f>
        <v>0.22349999999999998</v>
      </c>
      <c r="S480" s="177"/>
      <c r="T480" s="179">
        <f>SUM(T481:T486)</f>
        <v>0.0465</v>
      </c>
      <c r="AR480" s="180" t="s">
        <v>88</v>
      </c>
      <c r="AT480" s="181" t="s">
        <v>78</v>
      </c>
      <c r="AU480" s="181" t="s">
        <v>21</v>
      </c>
      <c r="AY480" s="180" t="s">
        <v>138</v>
      </c>
      <c r="BK480" s="182">
        <f>SUM(BK481:BK486)</f>
        <v>0</v>
      </c>
    </row>
    <row r="481" spans="1:65" s="2" customFormat="1" ht="16.5" customHeight="1">
      <c r="A481" s="33"/>
      <c r="B481" s="34"/>
      <c r="C481" s="185" t="s">
        <v>697</v>
      </c>
      <c r="D481" s="185" t="s">
        <v>140</v>
      </c>
      <c r="E481" s="186" t="s">
        <v>698</v>
      </c>
      <c r="F481" s="187" t="s">
        <v>699</v>
      </c>
      <c r="G481" s="188" t="s">
        <v>174</v>
      </c>
      <c r="H481" s="189">
        <v>150</v>
      </c>
      <c r="I481" s="190"/>
      <c r="J481" s="191">
        <f>ROUND(I481*H481,2)</f>
        <v>0</v>
      </c>
      <c r="K481" s="187" t="s">
        <v>144</v>
      </c>
      <c r="L481" s="38"/>
      <c r="M481" s="192" t="s">
        <v>1</v>
      </c>
      <c r="N481" s="193" t="s">
        <v>44</v>
      </c>
      <c r="O481" s="70"/>
      <c r="P481" s="194">
        <f>O481*H481</f>
        <v>0</v>
      </c>
      <c r="Q481" s="194">
        <v>0.001</v>
      </c>
      <c r="R481" s="194">
        <f>Q481*H481</f>
        <v>0.15</v>
      </c>
      <c r="S481" s="194">
        <v>0.00031</v>
      </c>
      <c r="T481" s="195">
        <f>S481*H481</f>
        <v>0.0465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96" t="s">
        <v>264</v>
      </c>
      <c r="AT481" s="196" t="s">
        <v>140</v>
      </c>
      <c r="AU481" s="196" t="s">
        <v>88</v>
      </c>
      <c r="AY481" s="16" t="s">
        <v>138</v>
      </c>
      <c r="BE481" s="197">
        <f>IF(N481="základní",J481,0)</f>
        <v>0</v>
      </c>
      <c r="BF481" s="197">
        <f>IF(N481="snížená",J481,0)</f>
        <v>0</v>
      </c>
      <c r="BG481" s="197">
        <f>IF(N481="zákl. přenesená",J481,0)</f>
        <v>0</v>
      </c>
      <c r="BH481" s="197">
        <f>IF(N481="sníž. přenesená",J481,0)</f>
        <v>0</v>
      </c>
      <c r="BI481" s="197">
        <f>IF(N481="nulová",J481,0)</f>
        <v>0</v>
      </c>
      <c r="BJ481" s="16" t="s">
        <v>21</v>
      </c>
      <c r="BK481" s="197">
        <f>ROUND(I481*H481,2)</f>
        <v>0</v>
      </c>
      <c r="BL481" s="16" t="s">
        <v>264</v>
      </c>
      <c r="BM481" s="196" t="s">
        <v>700</v>
      </c>
    </row>
    <row r="482" spans="1:47" s="2" customFormat="1" ht="11.25">
      <c r="A482" s="33"/>
      <c r="B482" s="34"/>
      <c r="C482" s="35"/>
      <c r="D482" s="198" t="s">
        <v>147</v>
      </c>
      <c r="E482" s="35"/>
      <c r="F482" s="199" t="s">
        <v>701</v>
      </c>
      <c r="G482" s="35"/>
      <c r="H482" s="35"/>
      <c r="I482" s="200"/>
      <c r="J482" s="35"/>
      <c r="K482" s="35"/>
      <c r="L482" s="38"/>
      <c r="M482" s="201"/>
      <c r="N482" s="202"/>
      <c r="O482" s="70"/>
      <c r="P482" s="70"/>
      <c r="Q482" s="70"/>
      <c r="R482" s="70"/>
      <c r="S482" s="70"/>
      <c r="T482" s="71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T482" s="16" t="s">
        <v>147</v>
      </c>
      <c r="AU482" s="16" t="s">
        <v>88</v>
      </c>
    </row>
    <row r="483" spans="1:65" s="2" customFormat="1" ht="24.2" customHeight="1">
      <c r="A483" s="33"/>
      <c r="B483" s="34"/>
      <c r="C483" s="185" t="s">
        <v>702</v>
      </c>
      <c r="D483" s="185" t="s">
        <v>140</v>
      </c>
      <c r="E483" s="186" t="s">
        <v>703</v>
      </c>
      <c r="F483" s="187" t="s">
        <v>704</v>
      </c>
      <c r="G483" s="188" t="s">
        <v>174</v>
      </c>
      <c r="H483" s="189">
        <v>150</v>
      </c>
      <c r="I483" s="190"/>
      <c r="J483" s="191">
        <f>ROUND(I483*H483,2)</f>
        <v>0</v>
      </c>
      <c r="K483" s="187" t="s">
        <v>144</v>
      </c>
      <c r="L483" s="38"/>
      <c r="M483" s="192" t="s">
        <v>1</v>
      </c>
      <c r="N483" s="193" t="s">
        <v>44</v>
      </c>
      <c r="O483" s="70"/>
      <c r="P483" s="194">
        <f>O483*H483</f>
        <v>0</v>
      </c>
      <c r="Q483" s="194">
        <v>0.0002</v>
      </c>
      <c r="R483" s="194">
        <f>Q483*H483</f>
        <v>0.030000000000000002</v>
      </c>
      <c r="S483" s="194">
        <v>0</v>
      </c>
      <c r="T483" s="195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96" t="s">
        <v>264</v>
      </c>
      <c r="AT483" s="196" t="s">
        <v>140</v>
      </c>
      <c r="AU483" s="196" t="s">
        <v>88</v>
      </c>
      <c r="AY483" s="16" t="s">
        <v>138</v>
      </c>
      <c r="BE483" s="197">
        <f>IF(N483="základní",J483,0)</f>
        <v>0</v>
      </c>
      <c r="BF483" s="197">
        <f>IF(N483="snížená",J483,0)</f>
        <v>0</v>
      </c>
      <c r="BG483" s="197">
        <f>IF(N483="zákl. přenesená",J483,0)</f>
        <v>0</v>
      </c>
      <c r="BH483" s="197">
        <f>IF(N483="sníž. přenesená",J483,0)</f>
        <v>0</v>
      </c>
      <c r="BI483" s="197">
        <f>IF(N483="nulová",J483,0)</f>
        <v>0</v>
      </c>
      <c r="BJ483" s="16" t="s">
        <v>21</v>
      </c>
      <c r="BK483" s="197">
        <f>ROUND(I483*H483,2)</f>
        <v>0</v>
      </c>
      <c r="BL483" s="16" t="s">
        <v>264</v>
      </c>
      <c r="BM483" s="196" t="s">
        <v>705</v>
      </c>
    </row>
    <row r="484" spans="1:47" s="2" customFormat="1" ht="19.5">
      <c r="A484" s="33"/>
      <c r="B484" s="34"/>
      <c r="C484" s="35"/>
      <c r="D484" s="198" t="s">
        <v>147</v>
      </c>
      <c r="E484" s="35"/>
      <c r="F484" s="199" t="s">
        <v>706</v>
      </c>
      <c r="G484" s="35"/>
      <c r="H484" s="35"/>
      <c r="I484" s="200"/>
      <c r="J484" s="35"/>
      <c r="K484" s="35"/>
      <c r="L484" s="38"/>
      <c r="M484" s="201"/>
      <c r="N484" s="202"/>
      <c r="O484" s="70"/>
      <c r="P484" s="70"/>
      <c r="Q484" s="70"/>
      <c r="R484" s="70"/>
      <c r="S484" s="70"/>
      <c r="T484" s="71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T484" s="16" t="s">
        <v>147</v>
      </c>
      <c r="AU484" s="16" t="s">
        <v>88</v>
      </c>
    </row>
    <row r="485" spans="1:65" s="2" customFormat="1" ht="24.2" customHeight="1">
      <c r="A485" s="33"/>
      <c r="B485" s="34"/>
      <c r="C485" s="185" t="s">
        <v>707</v>
      </c>
      <c r="D485" s="185" t="s">
        <v>140</v>
      </c>
      <c r="E485" s="186" t="s">
        <v>708</v>
      </c>
      <c r="F485" s="187" t="s">
        <v>709</v>
      </c>
      <c r="G485" s="188" t="s">
        <v>174</v>
      </c>
      <c r="H485" s="189">
        <v>150</v>
      </c>
      <c r="I485" s="190"/>
      <c r="J485" s="191">
        <f>ROUND(I485*H485,2)</f>
        <v>0</v>
      </c>
      <c r="K485" s="187" t="s">
        <v>144</v>
      </c>
      <c r="L485" s="38"/>
      <c r="M485" s="192" t="s">
        <v>1</v>
      </c>
      <c r="N485" s="193" t="s">
        <v>44</v>
      </c>
      <c r="O485" s="70"/>
      <c r="P485" s="194">
        <f>O485*H485</f>
        <v>0</v>
      </c>
      <c r="Q485" s="194">
        <v>0.00029</v>
      </c>
      <c r="R485" s="194">
        <f>Q485*H485</f>
        <v>0.0435</v>
      </c>
      <c r="S485" s="194">
        <v>0</v>
      </c>
      <c r="T485" s="195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96" t="s">
        <v>264</v>
      </c>
      <c r="AT485" s="196" t="s">
        <v>140</v>
      </c>
      <c r="AU485" s="196" t="s">
        <v>88</v>
      </c>
      <c r="AY485" s="16" t="s">
        <v>138</v>
      </c>
      <c r="BE485" s="197">
        <f>IF(N485="základní",J485,0)</f>
        <v>0</v>
      </c>
      <c r="BF485" s="197">
        <f>IF(N485="snížená",J485,0)</f>
        <v>0</v>
      </c>
      <c r="BG485" s="197">
        <f>IF(N485="zákl. přenesená",J485,0)</f>
        <v>0</v>
      </c>
      <c r="BH485" s="197">
        <f>IF(N485="sníž. přenesená",J485,0)</f>
        <v>0</v>
      </c>
      <c r="BI485" s="197">
        <f>IF(N485="nulová",J485,0)</f>
        <v>0</v>
      </c>
      <c r="BJ485" s="16" t="s">
        <v>21</v>
      </c>
      <c r="BK485" s="197">
        <f>ROUND(I485*H485,2)</f>
        <v>0</v>
      </c>
      <c r="BL485" s="16" t="s">
        <v>264</v>
      </c>
      <c r="BM485" s="196" t="s">
        <v>710</v>
      </c>
    </row>
    <row r="486" spans="1:47" s="2" customFormat="1" ht="19.5">
      <c r="A486" s="33"/>
      <c r="B486" s="34"/>
      <c r="C486" s="35"/>
      <c r="D486" s="198" t="s">
        <v>147</v>
      </c>
      <c r="E486" s="35"/>
      <c r="F486" s="199" t="s">
        <v>711</v>
      </c>
      <c r="G486" s="35"/>
      <c r="H486" s="35"/>
      <c r="I486" s="200"/>
      <c r="J486" s="35"/>
      <c r="K486" s="35"/>
      <c r="L486" s="38"/>
      <c r="M486" s="236"/>
      <c r="N486" s="237"/>
      <c r="O486" s="238"/>
      <c r="P486" s="238"/>
      <c r="Q486" s="238"/>
      <c r="R486" s="238"/>
      <c r="S486" s="238"/>
      <c r="T486" s="239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T486" s="16" t="s">
        <v>147</v>
      </c>
      <c r="AU486" s="16" t="s">
        <v>88</v>
      </c>
    </row>
    <row r="487" spans="1:31" s="2" customFormat="1" ht="6.95" customHeight="1">
      <c r="A487" s="33"/>
      <c r="B487" s="53"/>
      <c r="C487" s="54"/>
      <c r="D487" s="54"/>
      <c r="E487" s="54"/>
      <c r="F487" s="54"/>
      <c r="G487" s="54"/>
      <c r="H487" s="54"/>
      <c r="I487" s="54"/>
      <c r="J487" s="54"/>
      <c r="K487" s="54"/>
      <c r="L487" s="38"/>
      <c r="M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</row>
  </sheetData>
  <sheetProtection algorithmName="SHA-512" hashValue="/0WNGyDQF2B5lrS4HGeZKhehqcyjh/ODwWSMME0XSjPG9n7U7mV4ouvj+i+OKS2eLEa0SaDdOvkbwI+3leMVXw==" saltValue="14zbMOPG0/QcREYJSTGOTuvFYnzvcxxp3H6jK0sIKPTc6kDnYj4Zh+tnbCpcVOBwqmPBj62eXK04gjh6GVMexA==" spinCount="100000" sheet="1" objects="1" scenarios="1" formatColumns="0" formatRows="0" autoFilter="0"/>
  <autoFilter ref="C135:K486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6" t="s">
        <v>91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88</v>
      </c>
    </row>
    <row r="4" spans="2:46" s="1" customFormat="1" ht="24.95" customHeight="1">
      <c r="B4" s="19"/>
      <c r="D4" s="109" t="s">
        <v>95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4" t="str">
        <f>'Rekapitulace stavby'!K6</f>
        <v>ZŠ Vohradského ŠluknovR1</v>
      </c>
      <c r="F7" s="285"/>
      <c r="G7" s="285"/>
      <c r="H7" s="285"/>
      <c r="L7" s="19"/>
    </row>
    <row r="8" spans="1:31" s="2" customFormat="1" ht="12" customHeight="1">
      <c r="A8" s="33"/>
      <c r="B8" s="38"/>
      <c r="C8" s="33"/>
      <c r="D8" s="111" t="s">
        <v>96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6" t="s">
        <v>712</v>
      </c>
      <c r="F9" s="287"/>
      <c r="G9" s="287"/>
      <c r="H9" s="287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19</v>
      </c>
      <c r="E11" s="33"/>
      <c r="F11" s="112" t="s">
        <v>1</v>
      </c>
      <c r="G11" s="33"/>
      <c r="H11" s="33"/>
      <c r="I11" s="111" t="s">
        <v>20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22</v>
      </c>
      <c r="E12" s="33"/>
      <c r="F12" s="112" t="s">
        <v>23</v>
      </c>
      <c r="G12" s="33"/>
      <c r="H12" s="33"/>
      <c r="I12" s="111" t="s">
        <v>24</v>
      </c>
      <c r="J12" s="113">
        <f>'Rekapitulace stavby'!AN8</f>
        <v>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27</v>
      </c>
      <c r="E14" s="33"/>
      <c r="F14" s="33"/>
      <c r="G14" s="33"/>
      <c r="H14" s="33"/>
      <c r="I14" s="111" t="s">
        <v>28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29</v>
      </c>
      <c r="F15" s="33"/>
      <c r="G15" s="33"/>
      <c r="H15" s="33"/>
      <c r="I15" s="111" t="s">
        <v>30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31</v>
      </c>
      <c r="E17" s="33"/>
      <c r="F17" s="33"/>
      <c r="G17" s="33"/>
      <c r="H17" s="33"/>
      <c r="I17" s="111" t="s">
        <v>28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8" t="str">
        <f>'Rekapitulace stavby'!E14</f>
        <v>Vyplň údaj</v>
      </c>
      <c r="F18" s="289"/>
      <c r="G18" s="289"/>
      <c r="H18" s="289"/>
      <c r="I18" s="111" t="s">
        <v>30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33</v>
      </c>
      <c r="E20" s="33"/>
      <c r="F20" s="33"/>
      <c r="G20" s="33"/>
      <c r="H20" s="33"/>
      <c r="I20" s="111" t="s">
        <v>28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30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36</v>
      </c>
      <c r="E23" s="33"/>
      <c r="F23" s="33"/>
      <c r="G23" s="33"/>
      <c r="H23" s="33"/>
      <c r="I23" s="111" t="s">
        <v>28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37</v>
      </c>
      <c r="F24" s="33"/>
      <c r="G24" s="33"/>
      <c r="H24" s="33"/>
      <c r="I24" s="111" t="s">
        <v>30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38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23.25" customHeight="1">
      <c r="A27" s="114"/>
      <c r="B27" s="115"/>
      <c r="C27" s="114"/>
      <c r="D27" s="114"/>
      <c r="E27" s="290" t="s">
        <v>713</v>
      </c>
      <c r="F27" s="290"/>
      <c r="G27" s="290"/>
      <c r="H27" s="290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39</v>
      </c>
      <c r="E30" s="33"/>
      <c r="F30" s="33"/>
      <c r="G30" s="33"/>
      <c r="H30" s="33"/>
      <c r="I30" s="33"/>
      <c r="J30" s="119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41</v>
      </c>
      <c r="G32" s="33"/>
      <c r="H32" s="33"/>
      <c r="I32" s="120" t="s">
        <v>40</v>
      </c>
      <c r="J32" s="120" t="s">
        <v>42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43</v>
      </c>
      <c r="E33" s="111" t="s">
        <v>44</v>
      </c>
      <c r="F33" s="122">
        <f>ROUND((SUM(BE121:BE199)),2)</f>
        <v>0</v>
      </c>
      <c r="G33" s="33"/>
      <c r="H33" s="33"/>
      <c r="I33" s="123">
        <v>0.21</v>
      </c>
      <c r="J33" s="122">
        <f>ROUND(((SUM(BE121:BE199))*I33),2)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45</v>
      </c>
      <c r="F34" s="122">
        <f>ROUND((SUM(BF121:BF199)),2)</f>
        <v>0</v>
      </c>
      <c r="G34" s="33"/>
      <c r="H34" s="33"/>
      <c r="I34" s="123">
        <v>0.15</v>
      </c>
      <c r="J34" s="122">
        <f>ROUND(((SUM(BF121:BF199))*I34),2)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46</v>
      </c>
      <c r="F35" s="122">
        <f>ROUND((SUM(BG121:BG199)),2)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47</v>
      </c>
      <c r="F36" s="122">
        <f>ROUND((SUM(BH121:BH199)),2)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48</v>
      </c>
      <c r="F37" s="122">
        <f>ROUND((SUM(BI121:BI199)),2)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49</v>
      </c>
      <c r="E39" s="126"/>
      <c r="F39" s="126"/>
      <c r="G39" s="127" t="s">
        <v>50</v>
      </c>
      <c r="H39" s="128" t="s">
        <v>51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52</v>
      </c>
      <c r="E50" s="132"/>
      <c r="F50" s="132"/>
      <c r="G50" s="131" t="s">
        <v>53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54</v>
      </c>
      <c r="E61" s="134"/>
      <c r="F61" s="135" t="s">
        <v>55</v>
      </c>
      <c r="G61" s="133" t="s">
        <v>54</v>
      </c>
      <c r="H61" s="134"/>
      <c r="I61" s="134"/>
      <c r="J61" s="136" t="s">
        <v>55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56</v>
      </c>
      <c r="E65" s="137"/>
      <c r="F65" s="137"/>
      <c r="G65" s="131" t="s">
        <v>57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54</v>
      </c>
      <c r="E76" s="134"/>
      <c r="F76" s="135" t="s">
        <v>55</v>
      </c>
      <c r="G76" s="133" t="s">
        <v>54</v>
      </c>
      <c r="H76" s="134"/>
      <c r="I76" s="134"/>
      <c r="J76" s="136" t="s">
        <v>55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98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91" t="str">
        <f>E7</f>
        <v>ZŠ Vohradského ŠluknovR1</v>
      </c>
      <c r="F85" s="292"/>
      <c r="G85" s="292"/>
      <c r="H85" s="292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96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62" t="str">
        <f>E9</f>
        <v>20160501b - Dešťová kanalizaceR1</v>
      </c>
      <c r="F87" s="293"/>
      <c r="G87" s="293"/>
      <c r="H87" s="29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22</v>
      </c>
      <c r="D89" s="35"/>
      <c r="E89" s="35"/>
      <c r="F89" s="26" t="str">
        <f>F12</f>
        <v>Šluknov</v>
      </c>
      <c r="G89" s="35"/>
      <c r="H89" s="35"/>
      <c r="I89" s="28" t="s">
        <v>24</v>
      </c>
      <c r="J89" s="65">
        <f>IF(J12="","",J12)</f>
        <v>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27</v>
      </c>
      <c r="D91" s="35"/>
      <c r="E91" s="35"/>
      <c r="F91" s="26" t="str">
        <f>E15</f>
        <v>Město Šluknov</v>
      </c>
      <c r="G91" s="35"/>
      <c r="H91" s="35"/>
      <c r="I91" s="28" t="s">
        <v>33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31</v>
      </c>
      <c r="D92" s="35"/>
      <c r="E92" s="35"/>
      <c r="F92" s="26" t="str">
        <f>IF(E18="","",E18)</f>
        <v>Vyplň údaj</v>
      </c>
      <c r="G92" s="35"/>
      <c r="H92" s="35"/>
      <c r="I92" s="28" t="s">
        <v>36</v>
      </c>
      <c r="J92" s="31" t="str">
        <f>E24</f>
        <v>J. Nešněra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99</v>
      </c>
      <c r="D94" s="143"/>
      <c r="E94" s="143"/>
      <c r="F94" s="143"/>
      <c r="G94" s="143"/>
      <c r="H94" s="143"/>
      <c r="I94" s="143"/>
      <c r="J94" s="144" t="s">
        <v>100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101</v>
      </c>
      <c r="D96" s="35"/>
      <c r="E96" s="35"/>
      <c r="F96" s="35"/>
      <c r="G96" s="35"/>
      <c r="H96" s="35"/>
      <c r="I96" s="35"/>
      <c r="J96" s="83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102</v>
      </c>
    </row>
    <row r="97" spans="2:12" s="9" customFormat="1" ht="24.95" customHeight="1">
      <c r="B97" s="146"/>
      <c r="C97" s="147"/>
      <c r="D97" s="148" t="s">
        <v>103</v>
      </c>
      <c r="E97" s="149"/>
      <c r="F97" s="149"/>
      <c r="G97" s="149"/>
      <c r="H97" s="149"/>
      <c r="I97" s="149"/>
      <c r="J97" s="150">
        <f>J122</f>
        <v>0</v>
      </c>
      <c r="K97" s="147"/>
      <c r="L97" s="151"/>
    </row>
    <row r="98" spans="2:12" s="10" customFormat="1" ht="19.9" customHeight="1">
      <c r="B98" s="152"/>
      <c r="C98" s="153"/>
      <c r="D98" s="154" t="s">
        <v>104</v>
      </c>
      <c r="E98" s="155"/>
      <c r="F98" s="155"/>
      <c r="G98" s="155"/>
      <c r="H98" s="155"/>
      <c r="I98" s="155"/>
      <c r="J98" s="156">
        <f>J123</f>
        <v>0</v>
      </c>
      <c r="K98" s="153"/>
      <c r="L98" s="157"/>
    </row>
    <row r="99" spans="2:12" s="10" customFormat="1" ht="19.9" customHeight="1">
      <c r="B99" s="152"/>
      <c r="C99" s="153"/>
      <c r="D99" s="154" t="s">
        <v>107</v>
      </c>
      <c r="E99" s="155"/>
      <c r="F99" s="155"/>
      <c r="G99" s="155"/>
      <c r="H99" s="155"/>
      <c r="I99" s="155"/>
      <c r="J99" s="156">
        <f>J152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109</v>
      </c>
      <c r="E100" s="155"/>
      <c r="F100" s="155"/>
      <c r="G100" s="155"/>
      <c r="H100" s="155"/>
      <c r="I100" s="155"/>
      <c r="J100" s="156">
        <f>J160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112</v>
      </c>
      <c r="E101" s="155"/>
      <c r="F101" s="155"/>
      <c r="G101" s="155"/>
      <c r="H101" s="155"/>
      <c r="I101" s="155"/>
      <c r="J101" s="156">
        <f>J197</f>
        <v>0</v>
      </c>
      <c r="K101" s="153"/>
      <c r="L101" s="157"/>
    </row>
    <row r="102" spans="1:31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5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5" customHeight="1">
      <c r="A108" s="33"/>
      <c r="B108" s="34"/>
      <c r="C108" s="22" t="s">
        <v>123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5"/>
      <c r="D111" s="35"/>
      <c r="E111" s="291" t="str">
        <f>E7</f>
        <v>ZŠ Vohradského ŠluknovR1</v>
      </c>
      <c r="F111" s="292"/>
      <c r="G111" s="292"/>
      <c r="H111" s="292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96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62" t="str">
        <f>E9</f>
        <v>20160501b - Dešťová kanalizaceR1</v>
      </c>
      <c r="F113" s="293"/>
      <c r="G113" s="293"/>
      <c r="H113" s="293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22</v>
      </c>
      <c r="D115" s="35"/>
      <c r="E115" s="35"/>
      <c r="F115" s="26" t="str">
        <f>F12</f>
        <v>Šluknov</v>
      </c>
      <c r="G115" s="35"/>
      <c r="H115" s="35"/>
      <c r="I115" s="28" t="s">
        <v>24</v>
      </c>
      <c r="J115" s="65">
        <f>IF(J12="","",J12)</f>
        <v>0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27</v>
      </c>
      <c r="D117" s="35"/>
      <c r="E117" s="35"/>
      <c r="F117" s="26" t="str">
        <f>E15</f>
        <v>Město Šluknov</v>
      </c>
      <c r="G117" s="35"/>
      <c r="H117" s="35"/>
      <c r="I117" s="28" t="s">
        <v>33</v>
      </c>
      <c r="J117" s="31" t="str">
        <f>E21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31</v>
      </c>
      <c r="D118" s="35"/>
      <c r="E118" s="35"/>
      <c r="F118" s="26" t="str">
        <f>IF(E18="","",E18)</f>
        <v>Vyplň údaj</v>
      </c>
      <c r="G118" s="35"/>
      <c r="H118" s="35"/>
      <c r="I118" s="28" t="s">
        <v>36</v>
      </c>
      <c r="J118" s="31" t="str">
        <f>E24</f>
        <v>J. Nešněra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58"/>
      <c r="B120" s="159"/>
      <c r="C120" s="160" t="s">
        <v>124</v>
      </c>
      <c r="D120" s="161" t="s">
        <v>64</v>
      </c>
      <c r="E120" s="161" t="s">
        <v>60</v>
      </c>
      <c r="F120" s="161" t="s">
        <v>61</v>
      </c>
      <c r="G120" s="161" t="s">
        <v>125</v>
      </c>
      <c r="H120" s="161" t="s">
        <v>126</v>
      </c>
      <c r="I120" s="161" t="s">
        <v>127</v>
      </c>
      <c r="J120" s="161" t="s">
        <v>100</v>
      </c>
      <c r="K120" s="162" t="s">
        <v>128</v>
      </c>
      <c r="L120" s="163"/>
      <c r="M120" s="74" t="s">
        <v>1</v>
      </c>
      <c r="N120" s="75" t="s">
        <v>43</v>
      </c>
      <c r="O120" s="75" t="s">
        <v>129</v>
      </c>
      <c r="P120" s="75" t="s">
        <v>130</v>
      </c>
      <c r="Q120" s="75" t="s">
        <v>131</v>
      </c>
      <c r="R120" s="75" t="s">
        <v>132</v>
      </c>
      <c r="S120" s="75" t="s">
        <v>133</v>
      </c>
      <c r="T120" s="76" t="s">
        <v>134</v>
      </c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</row>
    <row r="121" spans="1:63" s="2" customFormat="1" ht="22.9" customHeight="1">
      <c r="A121" s="33"/>
      <c r="B121" s="34"/>
      <c r="C121" s="81" t="s">
        <v>135</v>
      </c>
      <c r="D121" s="35"/>
      <c r="E121" s="35"/>
      <c r="F121" s="35"/>
      <c r="G121" s="35"/>
      <c r="H121" s="35"/>
      <c r="I121" s="35"/>
      <c r="J121" s="164">
        <f>BK121</f>
        <v>0</v>
      </c>
      <c r="K121" s="35"/>
      <c r="L121" s="38"/>
      <c r="M121" s="77"/>
      <c r="N121" s="165"/>
      <c r="O121" s="78"/>
      <c r="P121" s="166">
        <f>P122</f>
        <v>0</v>
      </c>
      <c r="Q121" s="78"/>
      <c r="R121" s="166">
        <f>R122</f>
        <v>49.725337</v>
      </c>
      <c r="S121" s="78"/>
      <c r="T121" s="167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78</v>
      </c>
      <c r="AU121" s="16" t="s">
        <v>102</v>
      </c>
      <c r="BK121" s="168">
        <f>BK122</f>
        <v>0</v>
      </c>
    </row>
    <row r="122" spans="2:63" s="12" customFormat="1" ht="25.9" customHeight="1">
      <c r="B122" s="169"/>
      <c r="C122" s="170"/>
      <c r="D122" s="171" t="s">
        <v>78</v>
      </c>
      <c r="E122" s="172" t="s">
        <v>136</v>
      </c>
      <c r="F122" s="172" t="s">
        <v>137</v>
      </c>
      <c r="G122" s="170"/>
      <c r="H122" s="170"/>
      <c r="I122" s="173"/>
      <c r="J122" s="174">
        <f>BK122</f>
        <v>0</v>
      </c>
      <c r="K122" s="170"/>
      <c r="L122" s="175"/>
      <c r="M122" s="176"/>
      <c r="N122" s="177"/>
      <c r="O122" s="177"/>
      <c r="P122" s="178">
        <f>P123+P152+P160+P197</f>
        <v>0</v>
      </c>
      <c r="Q122" s="177"/>
      <c r="R122" s="178">
        <f>R123+R152+R160+R197</f>
        <v>49.725337</v>
      </c>
      <c r="S122" s="177"/>
      <c r="T122" s="179">
        <f>T123+T152+T160+T197</f>
        <v>0</v>
      </c>
      <c r="AR122" s="180" t="s">
        <v>21</v>
      </c>
      <c r="AT122" s="181" t="s">
        <v>78</v>
      </c>
      <c r="AU122" s="181" t="s">
        <v>79</v>
      </c>
      <c r="AY122" s="180" t="s">
        <v>138</v>
      </c>
      <c r="BK122" s="182">
        <f>BK123+BK152+BK160+BK197</f>
        <v>0</v>
      </c>
    </row>
    <row r="123" spans="2:63" s="12" customFormat="1" ht="22.9" customHeight="1">
      <c r="B123" s="169"/>
      <c r="C123" s="170"/>
      <c r="D123" s="171" t="s">
        <v>78</v>
      </c>
      <c r="E123" s="183" t="s">
        <v>21</v>
      </c>
      <c r="F123" s="183" t="s">
        <v>139</v>
      </c>
      <c r="G123" s="170"/>
      <c r="H123" s="170"/>
      <c r="I123" s="173"/>
      <c r="J123" s="184">
        <f>BK123</f>
        <v>0</v>
      </c>
      <c r="K123" s="170"/>
      <c r="L123" s="175"/>
      <c r="M123" s="176"/>
      <c r="N123" s="177"/>
      <c r="O123" s="177"/>
      <c r="P123" s="178">
        <f>SUM(P124:P151)</f>
        <v>0</v>
      </c>
      <c r="Q123" s="177"/>
      <c r="R123" s="178">
        <f>SUM(R124:R151)</f>
        <v>47.92</v>
      </c>
      <c r="S123" s="177"/>
      <c r="T123" s="179">
        <f>SUM(T124:T151)</f>
        <v>0</v>
      </c>
      <c r="AR123" s="180" t="s">
        <v>21</v>
      </c>
      <c r="AT123" s="181" t="s">
        <v>78</v>
      </c>
      <c r="AU123" s="181" t="s">
        <v>21</v>
      </c>
      <c r="AY123" s="180" t="s">
        <v>138</v>
      </c>
      <c r="BK123" s="182">
        <f>SUM(BK124:BK151)</f>
        <v>0</v>
      </c>
    </row>
    <row r="124" spans="1:65" s="2" customFormat="1" ht="33" customHeight="1">
      <c r="A124" s="33"/>
      <c r="B124" s="34"/>
      <c r="C124" s="185" t="s">
        <v>21</v>
      </c>
      <c r="D124" s="185" t="s">
        <v>140</v>
      </c>
      <c r="E124" s="186" t="s">
        <v>714</v>
      </c>
      <c r="F124" s="187" t="s">
        <v>715</v>
      </c>
      <c r="G124" s="188" t="s">
        <v>143</v>
      </c>
      <c r="H124" s="189">
        <v>73.8</v>
      </c>
      <c r="I124" s="190"/>
      <c r="J124" s="191">
        <f>ROUND(I124*H124,2)</f>
        <v>0</v>
      </c>
      <c r="K124" s="187" t="s">
        <v>144</v>
      </c>
      <c r="L124" s="38"/>
      <c r="M124" s="192" t="s">
        <v>1</v>
      </c>
      <c r="N124" s="193" t="s">
        <v>44</v>
      </c>
      <c r="O124" s="70"/>
      <c r="P124" s="194">
        <f>O124*H124</f>
        <v>0</v>
      </c>
      <c r="Q124" s="194">
        <v>0</v>
      </c>
      <c r="R124" s="194">
        <f>Q124*H124</f>
        <v>0</v>
      </c>
      <c r="S124" s="194">
        <v>0</v>
      </c>
      <c r="T124" s="195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6" t="s">
        <v>145</v>
      </c>
      <c r="AT124" s="196" t="s">
        <v>140</v>
      </c>
      <c r="AU124" s="196" t="s">
        <v>88</v>
      </c>
      <c r="AY124" s="16" t="s">
        <v>138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16" t="s">
        <v>21</v>
      </c>
      <c r="BK124" s="197">
        <f>ROUND(I124*H124,2)</f>
        <v>0</v>
      </c>
      <c r="BL124" s="16" t="s">
        <v>145</v>
      </c>
      <c r="BM124" s="196" t="s">
        <v>716</v>
      </c>
    </row>
    <row r="125" spans="1:47" s="2" customFormat="1" ht="29.25">
      <c r="A125" s="33"/>
      <c r="B125" s="34"/>
      <c r="C125" s="35"/>
      <c r="D125" s="198" t="s">
        <v>147</v>
      </c>
      <c r="E125" s="35"/>
      <c r="F125" s="199" t="s">
        <v>717</v>
      </c>
      <c r="G125" s="35"/>
      <c r="H125" s="35"/>
      <c r="I125" s="200"/>
      <c r="J125" s="35"/>
      <c r="K125" s="35"/>
      <c r="L125" s="38"/>
      <c r="M125" s="201"/>
      <c r="N125" s="202"/>
      <c r="O125" s="70"/>
      <c r="P125" s="70"/>
      <c r="Q125" s="70"/>
      <c r="R125" s="70"/>
      <c r="S125" s="70"/>
      <c r="T125" s="71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147</v>
      </c>
      <c r="AU125" s="16" t="s">
        <v>88</v>
      </c>
    </row>
    <row r="126" spans="2:51" s="13" customFormat="1" ht="11.25">
      <c r="B126" s="203"/>
      <c r="C126" s="204"/>
      <c r="D126" s="198" t="s">
        <v>149</v>
      </c>
      <c r="E126" s="205" t="s">
        <v>1</v>
      </c>
      <c r="F126" s="206" t="s">
        <v>718</v>
      </c>
      <c r="G126" s="204"/>
      <c r="H126" s="207">
        <v>6.6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149</v>
      </c>
      <c r="AU126" s="213" t="s">
        <v>88</v>
      </c>
      <c r="AV126" s="13" t="s">
        <v>88</v>
      </c>
      <c r="AW126" s="13" t="s">
        <v>35</v>
      </c>
      <c r="AX126" s="13" t="s">
        <v>79</v>
      </c>
      <c r="AY126" s="213" t="s">
        <v>138</v>
      </c>
    </row>
    <row r="127" spans="2:51" s="13" customFormat="1" ht="11.25">
      <c r="B127" s="203"/>
      <c r="C127" s="204"/>
      <c r="D127" s="198" t="s">
        <v>149</v>
      </c>
      <c r="E127" s="205" t="s">
        <v>1</v>
      </c>
      <c r="F127" s="206" t="s">
        <v>719</v>
      </c>
      <c r="G127" s="204"/>
      <c r="H127" s="207">
        <v>5.6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149</v>
      </c>
      <c r="AU127" s="213" t="s">
        <v>88</v>
      </c>
      <c r="AV127" s="13" t="s">
        <v>88</v>
      </c>
      <c r="AW127" s="13" t="s">
        <v>35</v>
      </c>
      <c r="AX127" s="13" t="s">
        <v>79</v>
      </c>
      <c r="AY127" s="213" t="s">
        <v>138</v>
      </c>
    </row>
    <row r="128" spans="2:51" s="13" customFormat="1" ht="11.25">
      <c r="B128" s="203"/>
      <c r="C128" s="204"/>
      <c r="D128" s="198" t="s">
        <v>149</v>
      </c>
      <c r="E128" s="205" t="s">
        <v>1</v>
      </c>
      <c r="F128" s="206" t="s">
        <v>720</v>
      </c>
      <c r="G128" s="204"/>
      <c r="H128" s="207">
        <v>26.4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149</v>
      </c>
      <c r="AU128" s="213" t="s">
        <v>88</v>
      </c>
      <c r="AV128" s="13" t="s">
        <v>88</v>
      </c>
      <c r="AW128" s="13" t="s">
        <v>35</v>
      </c>
      <c r="AX128" s="13" t="s">
        <v>79</v>
      </c>
      <c r="AY128" s="213" t="s">
        <v>138</v>
      </c>
    </row>
    <row r="129" spans="2:51" s="13" customFormat="1" ht="11.25">
      <c r="B129" s="203"/>
      <c r="C129" s="204"/>
      <c r="D129" s="198" t="s">
        <v>149</v>
      </c>
      <c r="E129" s="205" t="s">
        <v>1</v>
      </c>
      <c r="F129" s="206" t="s">
        <v>721</v>
      </c>
      <c r="G129" s="204"/>
      <c r="H129" s="207">
        <v>35.2</v>
      </c>
      <c r="I129" s="208"/>
      <c r="J129" s="204"/>
      <c r="K129" s="204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149</v>
      </c>
      <c r="AU129" s="213" t="s">
        <v>88</v>
      </c>
      <c r="AV129" s="13" t="s">
        <v>88</v>
      </c>
      <c r="AW129" s="13" t="s">
        <v>35</v>
      </c>
      <c r="AX129" s="13" t="s">
        <v>79</v>
      </c>
      <c r="AY129" s="213" t="s">
        <v>138</v>
      </c>
    </row>
    <row r="130" spans="2:51" s="14" customFormat="1" ht="11.25">
      <c r="B130" s="214"/>
      <c r="C130" s="215"/>
      <c r="D130" s="198" t="s">
        <v>149</v>
      </c>
      <c r="E130" s="216" t="s">
        <v>1</v>
      </c>
      <c r="F130" s="217" t="s">
        <v>171</v>
      </c>
      <c r="G130" s="215"/>
      <c r="H130" s="218">
        <v>73.8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149</v>
      </c>
      <c r="AU130" s="224" t="s">
        <v>88</v>
      </c>
      <c r="AV130" s="14" t="s">
        <v>145</v>
      </c>
      <c r="AW130" s="14" t="s">
        <v>35</v>
      </c>
      <c r="AX130" s="14" t="s">
        <v>21</v>
      </c>
      <c r="AY130" s="224" t="s">
        <v>138</v>
      </c>
    </row>
    <row r="131" spans="1:65" s="2" customFormat="1" ht="37.9" customHeight="1">
      <c r="A131" s="33"/>
      <c r="B131" s="34"/>
      <c r="C131" s="185" t="s">
        <v>88</v>
      </c>
      <c r="D131" s="185" t="s">
        <v>140</v>
      </c>
      <c r="E131" s="186" t="s">
        <v>206</v>
      </c>
      <c r="F131" s="187" t="s">
        <v>207</v>
      </c>
      <c r="G131" s="188" t="s">
        <v>143</v>
      </c>
      <c r="H131" s="189">
        <v>30.4</v>
      </c>
      <c r="I131" s="190"/>
      <c r="J131" s="191">
        <f>ROUND(I131*H131,2)</f>
        <v>0</v>
      </c>
      <c r="K131" s="187" t="s">
        <v>144</v>
      </c>
      <c r="L131" s="38"/>
      <c r="M131" s="192" t="s">
        <v>1</v>
      </c>
      <c r="N131" s="193" t="s">
        <v>44</v>
      </c>
      <c r="O131" s="70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6" t="s">
        <v>145</v>
      </c>
      <c r="AT131" s="196" t="s">
        <v>140</v>
      </c>
      <c r="AU131" s="196" t="s">
        <v>88</v>
      </c>
      <c r="AY131" s="16" t="s">
        <v>138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6" t="s">
        <v>21</v>
      </c>
      <c r="BK131" s="197">
        <f>ROUND(I131*H131,2)</f>
        <v>0</v>
      </c>
      <c r="BL131" s="16" t="s">
        <v>145</v>
      </c>
      <c r="BM131" s="196" t="s">
        <v>722</v>
      </c>
    </row>
    <row r="132" spans="1:47" s="2" customFormat="1" ht="39">
      <c r="A132" s="33"/>
      <c r="B132" s="34"/>
      <c r="C132" s="35"/>
      <c r="D132" s="198" t="s">
        <v>147</v>
      </c>
      <c r="E132" s="35"/>
      <c r="F132" s="199" t="s">
        <v>209</v>
      </c>
      <c r="G132" s="35"/>
      <c r="H132" s="35"/>
      <c r="I132" s="200"/>
      <c r="J132" s="35"/>
      <c r="K132" s="35"/>
      <c r="L132" s="38"/>
      <c r="M132" s="201"/>
      <c r="N132" s="202"/>
      <c r="O132" s="70"/>
      <c r="P132" s="70"/>
      <c r="Q132" s="70"/>
      <c r="R132" s="70"/>
      <c r="S132" s="70"/>
      <c r="T132" s="7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147</v>
      </c>
      <c r="AU132" s="16" t="s">
        <v>88</v>
      </c>
    </row>
    <row r="133" spans="2:51" s="13" customFormat="1" ht="11.25">
      <c r="B133" s="203"/>
      <c r="C133" s="204"/>
      <c r="D133" s="198" t="s">
        <v>149</v>
      </c>
      <c r="E133" s="205" t="s">
        <v>1</v>
      </c>
      <c r="F133" s="206" t="s">
        <v>723</v>
      </c>
      <c r="G133" s="204"/>
      <c r="H133" s="207">
        <v>30.4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149</v>
      </c>
      <c r="AU133" s="213" t="s">
        <v>88</v>
      </c>
      <c r="AV133" s="13" t="s">
        <v>88</v>
      </c>
      <c r="AW133" s="13" t="s">
        <v>35</v>
      </c>
      <c r="AX133" s="13" t="s">
        <v>21</v>
      </c>
      <c r="AY133" s="213" t="s">
        <v>138</v>
      </c>
    </row>
    <row r="134" spans="1:65" s="2" customFormat="1" ht="16.5" customHeight="1">
      <c r="A134" s="33"/>
      <c r="B134" s="34"/>
      <c r="C134" s="185" t="s">
        <v>190</v>
      </c>
      <c r="D134" s="185" t="s">
        <v>140</v>
      </c>
      <c r="E134" s="186" t="s">
        <v>212</v>
      </c>
      <c r="F134" s="187" t="s">
        <v>213</v>
      </c>
      <c r="G134" s="188" t="s">
        <v>143</v>
      </c>
      <c r="H134" s="189">
        <v>30.4</v>
      </c>
      <c r="I134" s="190"/>
      <c r="J134" s="191">
        <f>ROUND(I134*H134,2)</f>
        <v>0</v>
      </c>
      <c r="K134" s="187" t="s">
        <v>144</v>
      </c>
      <c r="L134" s="38"/>
      <c r="M134" s="192" t="s">
        <v>1</v>
      </c>
      <c r="N134" s="193" t="s">
        <v>44</v>
      </c>
      <c r="O134" s="70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6" t="s">
        <v>145</v>
      </c>
      <c r="AT134" s="196" t="s">
        <v>140</v>
      </c>
      <c r="AU134" s="196" t="s">
        <v>88</v>
      </c>
      <c r="AY134" s="16" t="s">
        <v>138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6" t="s">
        <v>21</v>
      </c>
      <c r="BK134" s="197">
        <f>ROUND(I134*H134,2)</f>
        <v>0</v>
      </c>
      <c r="BL134" s="16" t="s">
        <v>145</v>
      </c>
      <c r="BM134" s="196" t="s">
        <v>724</v>
      </c>
    </row>
    <row r="135" spans="1:47" s="2" customFormat="1" ht="11.25">
      <c r="A135" s="33"/>
      <c r="B135" s="34"/>
      <c r="C135" s="35"/>
      <c r="D135" s="198" t="s">
        <v>147</v>
      </c>
      <c r="E135" s="35"/>
      <c r="F135" s="199" t="s">
        <v>213</v>
      </c>
      <c r="G135" s="35"/>
      <c r="H135" s="35"/>
      <c r="I135" s="200"/>
      <c r="J135" s="35"/>
      <c r="K135" s="35"/>
      <c r="L135" s="38"/>
      <c r="M135" s="201"/>
      <c r="N135" s="202"/>
      <c r="O135" s="70"/>
      <c r="P135" s="70"/>
      <c r="Q135" s="70"/>
      <c r="R135" s="70"/>
      <c r="S135" s="70"/>
      <c r="T135" s="71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147</v>
      </c>
      <c r="AU135" s="16" t="s">
        <v>88</v>
      </c>
    </row>
    <row r="136" spans="1:65" s="2" customFormat="1" ht="33" customHeight="1">
      <c r="A136" s="33"/>
      <c r="B136" s="34"/>
      <c r="C136" s="185" t="s">
        <v>145</v>
      </c>
      <c r="D136" s="185" t="s">
        <v>140</v>
      </c>
      <c r="E136" s="186" t="s">
        <v>217</v>
      </c>
      <c r="F136" s="187" t="s">
        <v>218</v>
      </c>
      <c r="G136" s="188" t="s">
        <v>219</v>
      </c>
      <c r="H136" s="189">
        <v>54.72</v>
      </c>
      <c r="I136" s="190"/>
      <c r="J136" s="191">
        <f>ROUND(I136*H136,2)</f>
        <v>0</v>
      </c>
      <c r="K136" s="187" t="s">
        <v>144</v>
      </c>
      <c r="L136" s="38"/>
      <c r="M136" s="192" t="s">
        <v>1</v>
      </c>
      <c r="N136" s="193" t="s">
        <v>44</v>
      </c>
      <c r="O136" s="70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6" t="s">
        <v>145</v>
      </c>
      <c r="AT136" s="196" t="s">
        <v>140</v>
      </c>
      <c r="AU136" s="196" t="s">
        <v>88</v>
      </c>
      <c r="AY136" s="16" t="s">
        <v>138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6" t="s">
        <v>21</v>
      </c>
      <c r="BK136" s="197">
        <f>ROUND(I136*H136,2)</f>
        <v>0</v>
      </c>
      <c r="BL136" s="16" t="s">
        <v>145</v>
      </c>
      <c r="BM136" s="196" t="s">
        <v>725</v>
      </c>
    </row>
    <row r="137" spans="1:47" s="2" customFormat="1" ht="29.25">
      <c r="A137" s="33"/>
      <c r="B137" s="34"/>
      <c r="C137" s="35"/>
      <c r="D137" s="198" t="s">
        <v>147</v>
      </c>
      <c r="E137" s="35"/>
      <c r="F137" s="199" t="s">
        <v>221</v>
      </c>
      <c r="G137" s="35"/>
      <c r="H137" s="35"/>
      <c r="I137" s="200"/>
      <c r="J137" s="35"/>
      <c r="K137" s="35"/>
      <c r="L137" s="38"/>
      <c r="M137" s="201"/>
      <c r="N137" s="202"/>
      <c r="O137" s="70"/>
      <c r="P137" s="70"/>
      <c r="Q137" s="70"/>
      <c r="R137" s="70"/>
      <c r="S137" s="70"/>
      <c r="T137" s="71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147</v>
      </c>
      <c r="AU137" s="16" t="s">
        <v>88</v>
      </c>
    </row>
    <row r="138" spans="2:51" s="13" customFormat="1" ht="11.25">
      <c r="B138" s="203"/>
      <c r="C138" s="204"/>
      <c r="D138" s="198" t="s">
        <v>149</v>
      </c>
      <c r="E138" s="205" t="s">
        <v>1</v>
      </c>
      <c r="F138" s="206" t="s">
        <v>726</v>
      </c>
      <c r="G138" s="204"/>
      <c r="H138" s="207">
        <v>54.72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149</v>
      </c>
      <c r="AU138" s="213" t="s">
        <v>88</v>
      </c>
      <c r="AV138" s="13" t="s">
        <v>88</v>
      </c>
      <c r="AW138" s="13" t="s">
        <v>35</v>
      </c>
      <c r="AX138" s="13" t="s">
        <v>21</v>
      </c>
      <c r="AY138" s="213" t="s">
        <v>138</v>
      </c>
    </row>
    <row r="139" spans="1:65" s="2" customFormat="1" ht="24.2" customHeight="1">
      <c r="A139" s="33"/>
      <c r="B139" s="34"/>
      <c r="C139" s="185" t="s">
        <v>200</v>
      </c>
      <c r="D139" s="185" t="s">
        <v>140</v>
      </c>
      <c r="E139" s="186" t="s">
        <v>224</v>
      </c>
      <c r="F139" s="187" t="s">
        <v>225</v>
      </c>
      <c r="G139" s="188" t="s">
        <v>143</v>
      </c>
      <c r="H139" s="189">
        <v>43.4</v>
      </c>
      <c r="I139" s="190"/>
      <c r="J139" s="191">
        <f>ROUND(I139*H139,2)</f>
        <v>0</v>
      </c>
      <c r="K139" s="187" t="s">
        <v>144</v>
      </c>
      <c r="L139" s="38"/>
      <c r="M139" s="192" t="s">
        <v>1</v>
      </c>
      <c r="N139" s="193" t="s">
        <v>44</v>
      </c>
      <c r="O139" s="70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6" t="s">
        <v>145</v>
      </c>
      <c r="AT139" s="196" t="s">
        <v>140</v>
      </c>
      <c r="AU139" s="196" t="s">
        <v>88</v>
      </c>
      <c r="AY139" s="16" t="s">
        <v>138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6" t="s">
        <v>21</v>
      </c>
      <c r="BK139" s="197">
        <f>ROUND(I139*H139,2)</f>
        <v>0</v>
      </c>
      <c r="BL139" s="16" t="s">
        <v>145</v>
      </c>
      <c r="BM139" s="196" t="s">
        <v>727</v>
      </c>
    </row>
    <row r="140" spans="1:47" s="2" customFormat="1" ht="29.25">
      <c r="A140" s="33"/>
      <c r="B140" s="34"/>
      <c r="C140" s="35"/>
      <c r="D140" s="198" t="s">
        <v>147</v>
      </c>
      <c r="E140" s="35"/>
      <c r="F140" s="199" t="s">
        <v>227</v>
      </c>
      <c r="G140" s="35"/>
      <c r="H140" s="35"/>
      <c r="I140" s="200"/>
      <c r="J140" s="35"/>
      <c r="K140" s="35"/>
      <c r="L140" s="38"/>
      <c r="M140" s="201"/>
      <c r="N140" s="202"/>
      <c r="O140" s="70"/>
      <c r="P140" s="70"/>
      <c r="Q140" s="70"/>
      <c r="R140" s="70"/>
      <c r="S140" s="70"/>
      <c r="T140" s="71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147</v>
      </c>
      <c r="AU140" s="16" t="s">
        <v>88</v>
      </c>
    </row>
    <row r="141" spans="2:51" s="13" customFormat="1" ht="11.25">
      <c r="B141" s="203"/>
      <c r="C141" s="204"/>
      <c r="D141" s="198" t="s">
        <v>149</v>
      </c>
      <c r="E141" s="205" t="s">
        <v>1</v>
      </c>
      <c r="F141" s="206" t="s">
        <v>728</v>
      </c>
      <c r="G141" s="204"/>
      <c r="H141" s="207">
        <v>43.4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149</v>
      </c>
      <c r="AU141" s="213" t="s">
        <v>88</v>
      </c>
      <c r="AV141" s="13" t="s">
        <v>88</v>
      </c>
      <c r="AW141" s="13" t="s">
        <v>35</v>
      </c>
      <c r="AX141" s="13" t="s">
        <v>21</v>
      </c>
      <c r="AY141" s="213" t="s">
        <v>138</v>
      </c>
    </row>
    <row r="142" spans="1:65" s="2" customFormat="1" ht="24.2" customHeight="1">
      <c r="A142" s="33"/>
      <c r="B142" s="34"/>
      <c r="C142" s="185" t="s">
        <v>205</v>
      </c>
      <c r="D142" s="185" t="s">
        <v>140</v>
      </c>
      <c r="E142" s="186" t="s">
        <v>729</v>
      </c>
      <c r="F142" s="187" t="s">
        <v>730</v>
      </c>
      <c r="G142" s="188" t="s">
        <v>143</v>
      </c>
      <c r="H142" s="189">
        <v>23.96</v>
      </c>
      <c r="I142" s="190"/>
      <c r="J142" s="191">
        <f>ROUND(I142*H142,2)</f>
        <v>0</v>
      </c>
      <c r="K142" s="187" t="s">
        <v>144</v>
      </c>
      <c r="L142" s="38"/>
      <c r="M142" s="192" t="s">
        <v>1</v>
      </c>
      <c r="N142" s="193" t="s">
        <v>44</v>
      </c>
      <c r="O142" s="70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6" t="s">
        <v>145</v>
      </c>
      <c r="AT142" s="196" t="s">
        <v>140</v>
      </c>
      <c r="AU142" s="196" t="s">
        <v>88</v>
      </c>
      <c r="AY142" s="16" t="s">
        <v>138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6" t="s">
        <v>21</v>
      </c>
      <c r="BK142" s="197">
        <f>ROUND(I142*H142,2)</f>
        <v>0</v>
      </c>
      <c r="BL142" s="16" t="s">
        <v>145</v>
      </c>
      <c r="BM142" s="196" t="s">
        <v>731</v>
      </c>
    </row>
    <row r="143" spans="1:47" s="2" customFormat="1" ht="39">
      <c r="A143" s="33"/>
      <c r="B143" s="34"/>
      <c r="C143" s="35"/>
      <c r="D143" s="198" t="s">
        <v>147</v>
      </c>
      <c r="E143" s="35"/>
      <c r="F143" s="199" t="s">
        <v>732</v>
      </c>
      <c r="G143" s="35"/>
      <c r="H143" s="35"/>
      <c r="I143" s="200"/>
      <c r="J143" s="35"/>
      <c r="K143" s="35"/>
      <c r="L143" s="38"/>
      <c r="M143" s="201"/>
      <c r="N143" s="202"/>
      <c r="O143" s="70"/>
      <c r="P143" s="70"/>
      <c r="Q143" s="70"/>
      <c r="R143" s="70"/>
      <c r="S143" s="70"/>
      <c r="T143" s="71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147</v>
      </c>
      <c r="AU143" s="16" t="s">
        <v>88</v>
      </c>
    </row>
    <row r="144" spans="2:51" s="13" customFormat="1" ht="11.25">
      <c r="B144" s="203"/>
      <c r="C144" s="204"/>
      <c r="D144" s="198" t="s">
        <v>149</v>
      </c>
      <c r="E144" s="205" t="s">
        <v>1</v>
      </c>
      <c r="F144" s="206" t="s">
        <v>733</v>
      </c>
      <c r="G144" s="204"/>
      <c r="H144" s="207">
        <v>1.76</v>
      </c>
      <c r="I144" s="208"/>
      <c r="J144" s="204"/>
      <c r="K144" s="204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149</v>
      </c>
      <c r="AU144" s="213" t="s">
        <v>88</v>
      </c>
      <c r="AV144" s="13" t="s">
        <v>88</v>
      </c>
      <c r="AW144" s="13" t="s">
        <v>35</v>
      </c>
      <c r="AX144" s="13" t="s">
        <v>79</v>
      </c>
      <c r="AY144" s="213" t="s">
        <v>138</v>
      </c>
    </row>
    <row r="145" spans="2:51" s="13" customFormat="1" ht="11.25">
      <c r="B145" s="203"/>
      <c r="C145" s="204"/>
      <c r="D145" s="198" t="s">
        <v>149</v>
      </c>
      <c r="E145" s="205" t="s">
        <v>1</v>
      </c>
      <c r="F145" s="206" t="s">
        <v>734</v>
      </c>
      <c r="G145" s="204"/>
      <c r="H145" s="207">
        <v>1.4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149</v>
      </c>
      <c r="AU145" s="213" t="s">
        <v>88</v>
      </c>
      <c r="AV145" s="13" t="s">
        <v>88</v>
      </c>
      <c r="AW145" s="13" t="s">
        <v>35</v>
      </c>
      <c r="AX145" s="13" t="s">
        <v>79</v>
      </c>
      <c r="AY145" s="213" t="s">
        <v>138</v>
      </c>
    </row>
    <row r="146" spans="2:51" s="13" customFormat="1" ht="11.25">
      <c r="B146" s="203"/>
      <c r="C146" s="204"/>
      <c r="D146" s="198" t="s">
        <v>149</v>
      </c>
      <c r="E146" s="205" t="s">
        <v>1</v>
      </c>
      <c r="F146" s="206" t="s">
        <v>735</v>
      </c>
      <c r="G146" s="204"/>
      <c r="H146" s="207">
        <v>9.6</v>
      </c>
      <c r="I146" s="208"/>
      <c r="J146" s="204"/>
      <c r="K146" s="204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149</v>
      </c>
      <c r="AU146" s="213" t="s">
        <v>88</v>
      </c>
      <c r="AV146" s="13" t="s">
        <v>88</v>
      </c>
      <c r="AW146" s="13" t="s">
        <v>35</v>
      </c>
      <c r="AX146" s="13" t="s">
        <v>79</v>
      </c>
      <c r="AY146" s="213" t="s">
        <v>138</v>
      </c>
    </row>
    <row r="147" spans="2:51" s="13" customFormat="1" ht="11.25">
      <c r="B147" s="203"/>
      <c r="C147" s="204"/>
      <c r="D147" s="198" t="s">
        <v>149</v>
      </c>
      <c r="E147" s="205" t="s">
        <v>1</v>
      </c>
      <c r="F147" s="206" t="s">
        <v>736</v>
      </c>
      <c r="G147" s="204"/>
      <c r="H147" s="207">
        <v>11.2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149</v>
      </c>
      <c r="AU147" s="213" t="s">
        <v>88</v>
      </c>
      <c r="AV147" s="13" t="s">
        <v>88</v>
      </c>
      <c r="AW147" s="13" t="s">
        <v>35</v>
      </c>
      <c r="AX147" s="13" t="s">
        <v>79</v>
      </c>
      <c r="AY147" s="213" t="s">
        <v>138</v>
      </c>
    </row>
    <row r="148" spans="2:51" s="14" customFormat="1" ht="11.25">
      <c r="B148" s="214"/>
      <c r="C148" s="215"/>
      <c r="D148" s="198" t="s">
        <v>149</v>
      </c>
      <c r="E148" s="216" t="s">
        <v>1</v>
      </c>
      <c r="F148" s="217" t="s">
        <v>171</v>
      </c>
      <c r="G148" s="215"/>
      <c r="H148" s="218">
        <v>23.96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149</v>
      </c>
      <c r="AU148" s="224" t="s">
        <v>88</v>
      </c>
      <c r="AV148" s="14" t="s">
        <v>145</v>
      </c>
      <c r="AW148" s="14" t="s">
        <v>35</v>
      </c>
      <c r="AX148" s="14" t="s">
        <v>21</v>
      </c>
      <c r="AY148" s="224" t="s">
        <v>138</v>
      </c>
    </row>
    <row r="149" spans="1:65" s="2" customFormat="1" ht="16.5" customHeight="1">
      <c r="A149" s="33"/>
      <c r="B149" s="34"/>
      <c r="C149" s="225" t="s">
        <v>211</v>
      </c>
      <c r="D149" s="225" t="s">
        <v>229</v>
      </c>
      <c r="E149" s="226" t="s">
        <v>230</v>
      </c>
      <c r="F149" s="227" t="s">
        <v>231</v>
      </c>
      <c r="G149" s="228" t="s">
        <v>219</v>
      </c>
      <c r="H149" s="229">
        <v>47.92</v>
      </c>
      <c r="I149" s="230"/>
      <c r="J149" s="231">
        <f>ROUND(I149*H149,2)</f>
        <v>0</v>
      </c>
      <c r="K149" s="227" t="s">
        <v>144</v>
      </c>
      <c r="L149" s="232"/>
      <c r="M149" s="233" t="s">
        <v>1</v>
      </c>
      <c r="N149" s="234" t="s">
        <v>44</v>
      </c>
      <c r="O149" s="70"/>
      <c r="P149" s="194">
        <f>O149*H149</f>
        <v>0</v>
      </c>
      <c r="Q149" s="194">
        <v>1</v>
      </c>
      <c r="R149" s="194">
        <f>Q149*H149</f>
        <v>47.92</v>
      </c>
      <c r="S149" s="194">
        <v>0</v>
      </c>
      <c r="T149" s="195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6" t="s">
        <v>216</v>
      </c>
      <c r="AT149" s="196" t="s">
        <v>229</v>
      </c>
      <c r="AU149" s="196" t="s">
        <v>88</v>
      </c>
      <c r="AY149" s="16" t="s">
        <v>138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6" t="s">
        <v>21</v>
      </c>
      <c r="BK149" s="197">
        <f>ROUND(I149*H149,2)</f>
        <v>0</v>
      </c>
      <c r="BL149" s="16" t="s">
        <v>145</v>
      </c>
      <c r="BM149" s="196" t="s">
        <v>737</v>
      </c>
    </row>
    <row r="150" spans="1:47" s="2" customFormat="1" ht="11.25">
      <c r="A150" s="33"/>
      <c r="B150" s="34"/>
      <c r="C150" s="35"/>
      <c r="D150" s="198" t="s">
        <v>147</v>
      </c>
      <c r="E150" s="35"/>
      <c r="F150" s="199" t="s">
        <v>231</v>
      </c>
      <c r="G150" s="35"/>
      <c r="H150" s="35"/>
      <c r="I150" s="200"/>
      <c r="J150" s="35"/>
      <c r="K150" s="35"/>
      <c r="L150" s="38"/>
      <c r="M150" s="201"/>
      <c r="N150" s="202"/>
      <c r="O150" s="70"/>
      <c r="P150" s="70"/>
      <c r="Q150" s="70"/>
      <c r="R150" s="70"/>
      <c r="S150" s="70"/>
      <c r="T150" s="71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147</v>
      </c>
      <c r="AU150" s="16" t="s">
        <v>88</v>
      </c>
    </row>
    <row r="151" spans="2:51" s="13" customFormat="1" ht="11.25">
      <c r="B151" s="203"/>
      <c r="C151" s="204"/>
      <c r="D151" s="198" t="s">
        <v>149</v>
      </c>
      <c r="E151" s="205" t="s">
        <v>1</v>
      </c>
      <c r="F151" s="206" t="s">
        <v>738</v>
      </c>
      <c r="G151" s="204"/>
      <c r="H151" s="207">
        <v>47.92</v>
      </c>
      <c r="I151" s="208"/>
      <c r="J151" s="204"/>
      <c r="K151" s="204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149</v>
      </c>
      <c r="AU151" s="213" t="s">
        <v>88</v>
      </c>
      <c r="AV151" s="13" t="s">
        <v>88</v>
      </c>
      <c r="AW151" s="13" t="s">
        <v>35</v>
      </c>
      <c r="AX151" s="13" t="s">
        <v>21</v>
      </c>
      <c r="AY151" s="213" t="s">
        <v>138</v>
      </c>
    </row>
    <row r="152" spans="2:63" s="12" customFormat="1" ht="22.9" customHeight="1">
      <c r="B152" s="169"/>
      <c r="C152" s="170"/>
      <c r="D152" s="171" t="s">
        <v>78</v>
      </c>
      <c r="E152" s="183" t="s">
        <v>145</v>
      </c>
      <c r="F152" s="183" t="s">
        <v>298</v>
      </c>
      <c r="G152" s="170"/>
      <c r="H152" s="170"/>
      <c r="I152" s="173"/>
      <c r="J152" s="184">
        <f>BK152</f>
        <v>0</v>
      </c>
      <c r="K152" s="170"/>
      <c r="L152" s="175"/>
      <c r="M152" s="176"/>
      <c r="N152" s="177"/>
      <c r="O152" s="177"/>
      <c r="P152" s="178">
        <f>SUM(P153:P159)</f>
        <v>0</v>
      </c>
      <c r="Q152" s="177"/>
      <c r="R152" s="178">
        <f>SUM(R153:R159)</f>
        <v>0</v>
      </c>
      <c r="S152" s="177"/>
      <c r="T152" s="179">
        <f>SUM(T153:T159)</f>
        <v>0</v>
      </c>
      <c r="AR152" s="180" t="s">
        <v>21</v>
      </c>
      <c r="AT152" s="181" t="s">
        <v>78</v>
      </c>
      <c r="AU152" s="181" t="s">
        <v>21</v>
      </c>
      <c r="AY152" s="180" t="s">
        <v>138</v>
      </c>
      <c r="BK152" s="182">
        <f>SUM(BK153:BK159)</f>
        <v>0</v>
      </c>
    </row>
    <row r="153" spans="1:65" s="2" customFormat="1" ht="24.2" customHeight="1">
      <c r="A153" s="33"/>
      <c r="B153" s="34"/>
      <c r="C153" s="185" t="s">
        <v>216</v>
      </c>
      <c r="D153" s="185" t="s">
        <v>140</v>
      </c>
      <c r="E153" s="186" t="s">
        <v>739</v>
      </c>
      <c r="F153" s="187" t="s">
        <v>740</v>
      </c>
      <c r="G153" s="188" t="s">
        <v>143</v>
      </c>
      <c r="H153" s="189">
        <v>6.44</v>
      </c>
      <c r="I153" s="190"/>
      <c r="J153" s="191">
        <f>ROUND(I153*H153,2)</f>
        <v>0</v>
      </c>
      <c r="K153" s="187" t="s">
        <v>144</v>
      </c>
      <c r="L153" s="38"/>
      <c r="M153" s="192" t="s">
        <v>1</v>
      </c>
      <c r="N153" s="193" t="s">
        <v>44</v>
      </c>
      <c r="O153" s="70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6" t="s">
        <v>145</v>
      </c>
      <c r="AT153" s="196" t="s">
        <v>140</v>
      </c>
      <c r="AU153" s="196" t="s">
        <v>88</v>
      </c>
      <c r="AY153" s="16" t="s">
        <v>138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6" t="s">
        <v>21</v>
      </c>
      <c r="BK153" s="197">
        <f>ROUND(I153*H153,2)</f>
        <v>0</v>
      </c>
      <c r="BL153" s="16" t="s">
        <v>145</v>
      </c>
      <c r="BM153" s="196" t="s">
        <v>741</v>
      </c>
    </row>
    <row r="154" spans="1:47" s="2" customFormat="1" ht="19.5">
      <c r="A154" s="33"/>
      <c r="B154" s="34"/>
      <c r="C154" s="35"/>
      <c r="D154" s="198" t="s">
        <v>147</v>
      </c>
      <c r="E154" s="35"/>
      <c r="F154" s="199" t="s">
        <v>742</v>
      </c>
      <c r="G154" s="35"/>
      <c r="H154" s="35"/>
      <c r="I154" s="200"/>
      <c r="J154" s="35"/>
      <c r="K154" s="35"/>
      <c r="L154" s="38"/>
      <c r="M154" s="201"/>
      <c r="N154" s="202"/>
      <c r="O154" s="70"/>
      <c r="P154" s="70"/>
      <c r="Q154" s="70"/>
      <c r="R154" s="70"/>
      <c r="S154" s="70"/>
      <c r="T154" s="71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147</v>
      </c>
      <c r="AU154" s="16" t="s">
        <v>88</v>
      </c>
    </row>
    <row r="155" spans="2:51" s="13" customFormat="1" ht="11.25">
      <c r="B155" s="203"/>
      <c r="C155" s="204"/>
      <c r="D155" s="198" t="s">
        <v>149</v>
      </c>
      <c r="E155" s="205" t="s">
        <v>1</v>
      </c>
      <c r="F155" s="206" t="s">
        <v>743</v>
      </c>
      <c r="G155" s="204"/>
      <c r="H155" s="207">
        <v>0.44</v>
      </c>
      <c r="I155" s="208"/>
      <c r="J155" s="204"/>
      <c r="K155" s="204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149</v>
      </c>
      <c r="AU155" s="213" t="s">
        <v>88</v>
      </c>
      <c r="AV155" s="13" t="s">
        <v>88</v>
      </c>
      <c r="AW155" s="13" t="s">
        <v>35</v>
      </c>
      <c r="AX155" s="13" t="s">
        <v>79</v>
      </c>
      <c r="AY155" s="213" t="s">
        <v>138</v>
      </c>
    </row>
    <row r="156" spans="2:51" s="13" customFormat="1" ht="11.25">
      <c r="B156" s="203"/>
      <c r="C156" s="204"/>
      <c r="D156" s="198" t="s">
        <v>149</v>
      </c>
      <c r="E156" s="205" t="s">
        <v>1</v>
      </c>
      <c r="F156" s="206" t="s">
        <v>744</v>
      </c>
      <c r="G156" s="204"/>
      <c r="H156" s="207">
        <v>0.4</v>
      </c>
      <c r="I156" s="208"/>
      <c r="J156" s="204"/>
      <c r="K156" s="204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149</v>
      </c>
      <c r="AU156" s="213" t="s">
        <v>88</v>
      </c>
      <c r="AV156" s="13" t="s">
        <v>88</v>
      </c>
      <c r="AW156" s="13" t="s">
        <v>35</v>
      </c>
      <c r="AX156" s="13" t="s">
        <v>79</v>
      </c>
      <c r="AY156" s="213" t="s">
        <v>138</v>
      </c>
    </row>
    <row r="157" spans="2:51" s="13" customFormat="1" ht="11.25">
      <c r="B157" s="203"/>
      <c r="C157" s="204"/>
      <c r="D157" s="198" t="s">
        <v>149</v>
      </c>
      <c r="E157" s="205" t="s">
        <v>1</v>
      </c>
      <c r="F157" s="206" t="s">
        <v>745</v>
      </c>
      <c r="G157" s="204"/>
      <c r="H157" s="207">
        <v>2.4</v>
      </c>
      <c r="I157" s="208"/>
      <c r="J157" s="204"/>
      <c r="K157" s="204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149</v>
      </c>
      <c r="AU157" s="213" t="s">
        <v>88</v>
      </c>
      <c r="AV157" s="13" t="s">
        <v>88</v>
      </c>
      <c r="AW157" s="13" t="s">
        <v>35</v>
      </c>
      <c r="AX157" s="13" t="s">
        <v>79</v>
      </c>
      <c r="AY157" s="213" t="s">
        <v>138</v>
      </c>
    </row>
    <row r="158" spans="2:51" s="13" customFormat="1" ht="11.25">
      <c r="B158" s="203"/>
      <c r="C158" s="204"/>
      <c r="D158" s="198" t="s">
        <v>149</v>
      </c>
      <c r="E158" s="205" t="s">
        <v>1</v>
      </c>
      <c r="F158" s="206" t="s">
        <v>746</v>
      </c>
      <c r="G158" s="204"/>
      <c r="H158" s="207">
        <v>3.2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149</v>
      </c>
      <c r="AU158" s="213" t="s">
        <v>88</v>
      </c>
      <c r="AV158" s="13" t="s">
        <v>88</v>
      </c>
      <c r="AW158" s="13" t="s">
        <v>35</v>
      </c>
      <c r="AX158" s="13" t="s">
        <v>79</v>
      </c>
      <c r="AY158" s="213" t="s">
        <v>138</v>
      </c>
    </row>
    <row r="159" spans="2:51" s="14" customFormat="1" ht="11.25">
      <c r="B159" s="214"/>
      <c r="C159" s="215"/>
      <c r="D159" s="198" t="s">
        <v>149</v>
      </c>
      <c r="E159" s="216" t="s">
        <v>1</v>
      </c>
      <c r="F159" s="217" t="s">
        <v>171</v>
      </c>
      <c r="G159" s="215"/>
      <c r="H159" s="218">
        <v>6.44</v>
      </c>
      <c r="I159" s="219"/>
      <c r="J159" s="215"/>
      <c r="K159" s="215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149</v>
      </c>
      <c r="AU159" s="224" t="s">
        <v>88</v>
      </c>
      <c r="AV159" s="14" t="s">
        <v>145</v>
      </c>
      <c r="AW159" s="14" t="s">
        <v>35</v>
      </c>
      <c r="AX159" s="14" t="s">
        <v>21</v>
      </c>
      <c r="AY159" s="224" t="s">
        <v>138</v>
      </c>
    </row>
    <row r="160" spans="2:63" s="12" customFormat="1" ht="22.9" customHeight="1">
      <c r="B160" s="169"/>
      <c r="C160" s="170"/>
      <c r="D160" s="171" t="s">
        <v>78</v>
      </c>
      <c r="E160" s="183" t="s">
        <v>216</v>
      </c>
      <c r="F160" s="183" t="s">
        <v>382</v>
      </c>
      <c r="G160" s="170"/>
      <c r="H160" s="170"/>
      <c r="I160" s="173"/>
      <c r="J160" s="184">
        <f>BK160</f>
        <v>0</v>
      </c>
      <c r="K160" s="170"/>
      <c r="L160" s="175"/>
      <c r="M160" s="176"/>
      <c r="N160" s="177"/>
      <c r="O160" s="177"/>
      <c r="P160" s="178">
        <f>SUM(P161:P196)</f>
        <v>0</v>
      </c>
      <c r="Q160" s="177"/>
      <c r="R160" s="178">
        <f>SUM(R161:R196)</f>
        <v>1.8053369999999997</v>
      </c>
      <c r="S160" s="177"/>
      <c r="T160" s="179">
        <f>SUM(T161:T196)</f>
        <v>0</v>
      </c>
      <c r="AR160" s="180" t="s">
        <v>21</v>
      </c>
      <c r="AT160" s="181" t="s">
        <v>78</v>
      </c>
      <c r="AU160" s="181" t="s">
        <v>21</v>
      </c>
      <c r="AY160" s="180" t="s">
        <v>138</v>
      </c>
      <c r="BK160" s="182">
        <f>SUM(BK161:BK196)</f>
        <v>0</v>
      </c>
    </row>
    <row r="161" spans="1:65" s="2" customFormat="1" ht="24.2" customHeight="1">
      <c r="A161" s="33"/>
      <c r="B161" s="34"/>
      <c r="C161" s="185" t="s">
        <v>223</v>
      </c>
      <c r="D161" s="185" t="s">
        <v>140</v>
      </c>
      <c r="E161" s="186" t="s">
        <v>747</v>
      </c>
      <c r="F161" s="187" t="s">
        <v>748</v>
      </c>
      <c r="G161" s="188" t="s">
        <v>386</v>
      </c>
      <c r="H161" s="189">
        <v>9</v>
      </c>
      <c r="I161" s="190"/>
      <c r="J161" s="191">
        <f>ROUND(I161*H161,2)</f>
        <v>0</v>
      </c>
      <c r="K161" s="187" t="s">
        <v>564</v>
      </c>
      <c r="L161" s="38"/>
      <c r="M161" s="192" t="s">
        <v>1</v>
      </c>
      <c r="N161" s="193" t="s">
        <v>44</v>
      </c>
      <c r="O161" s="70"/>
      <c r="P161" s="194">
        <f>O161*H161</f>
        <v>0</v>
      </c>
      <c r="Q161" s="194">
        <v>0.00273</v>
      </c>
      <c r="R161" s="194">
        <f>Q161*H161</f>
        <v>0.024569999999999998</v>
      </c>
      <c r="S161" s="194">
        <v>0</v>
      </c>
      <c r="T161" s="195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6" t="s">
        <v>145</v>
      </c>
      <c r="AT161" s="196" t="s">
        <v>140</v>
      </c>
      <c r="AU161" s="196" t="s">
        <v>88</v>
      </c>
      <c r="AY161" s="16" t="s">
        <v>138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6" t="s">
        <v>21</v>
      </c>
      <c r="BK161" s="197">
        <f>ROUND(I161*H161,2)</f>
        <v>0</v>
      </c>
      <c r="BL161" s="16" t="s">
        <v>145</v>
      </c>
      <c r="BM161" s="196" t="s">
        <v>749</v>
      </c>
    </row>
    <row r="162" spans="1:47" s="2" customFormat="1" ht="19.5">
      <c r="A162" s="33"/>
      <c r="B162" s="34"/>
      <c r="C162" s="35"/>
      <c r="D162" s="198" t="s">
        <v>147</v>
      </c>
      <c r="E162" s="35"/>
      <c r="F162" s="199" t="s">
        <v>750</v>
      </c>
      <c r="G162" s="35"/>
      <c r="H162" s="35"/>
      <c r="I162" s="200"/>
      <c r="J162" s="35"/>
      <c r="K162" s="35"/>
      <c r="L162" s="38"/>
      <c r="M162" s="201"/>
      <c r="N162" s="202"/>
      <c r="O162" s="70"/>
      <c r="P162" s="70"/>
      <c r="Q162" s="70"/>
      <c r="R162" s="70"/>
      <c r="S162" s="70"/>
      <c r="T162" s="71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147</v>
      </c>
      <c r="AU162" s="16" t="s">
        <v>88</v>
      </c>
    </row>
    <row r="163" spans="1:65" s="2" customFormat="1" ht="24.2" customHeight="1">
      <c r="A163" s="33"/>
      <c r="B163" s="34"/>
      <c r="C163" s="185" t="s">
        <v>25</v>
      </c>
      <c r="D163" s="185" t="s">
        <v>140</v>
      </c>
      <c r="E163" s="186" t="s">
        <v>751</v>
      </c>
      <c r="F163" s="187" t="s">
        <v>752</v>
      </c>
      <c r="G163" s="188" t="s">
        <v>386</v>
      </c>
      <c r="H163" s="189">
        <v>3</v>
      </c>
      <c r="I163" s="190"/>
      <c r="J163" s="191">
        <f>ROUND(I163*H163,2)</f>
        <v>0</v>
      </c>
      <c r="K163" s="187" t="s">
        <v>564</v>
      </c>
      <c r="L163" s="38"/>
      <c r="M163" s="192" t="s">
        <v>1</v>
      </c>
      <c r="N163" s="193" t="s">
        <v>44</v>
      </c>
      <c r="O163" s="70"/>
      <c r="P163" s="194">
        <f>O163*H163</f>
        <v>0</v>
      </c>
      <c r="Q163" s="194">
        <v>0.00318</v>
      </c>
      <c r="R163" s="194">
        <f>Q163*H163</f>
        <v>0.00954</v>
      </c>
      <c r="S163" s="194">
        <v>0</v>
      </c>
      <c r="T163" s="19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6" t="s">
        <v>145</v>
      </c>
      <c r="AT163" s="196" t="s">
        <v>140</v>
      </c>
      <c r="AU163" s="196" t="s">
        <v>88</v>
      </c>
      <c r="AY163" s="16" t="s">
        <v>138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6" t="s">
        <v>21</v>
      </c>
      <c r="BK163" s="197">
        <f>ROUND(I163*H163,2)</f>
        <v>0</v>
      </c>
      <c r="BL163" s="16" t="s">
        <v>145</v>
      </c>
      <c r="BM163" s="196" t="s">
        <v>753</v>
      </c>
    </row>
    <row r="164" spans="1:47" s="2" customFormat="1" ht="19.5">
      <c r="A164" s="33"/>
      <c r="B164" s="34"/>
      <c r="C164" s="35"/>
      <c r="D164" s="198" t="s">
        <v>147</v>
      </c>
      <c r="E164" s="35"/>
      <c r="F164" s="199" t="s">
        <v>754</v>
      </c>
      <c r="G164" s="35"/>
      <c r="H164" s="35"/>
      <c r="I164" s="200"/>
      <c r="J164" s="35"/>
      <c r="K164" s="35"/>
      <c r="L164" s="38"/>
      <c r="M164" s="201"/>
      <c r="N164" s="202"/>
      <c r="O164" s="70"/>
      <c r="P164" s="70"/>
      <c r="Q164" s="70"/>
      <c r="R164" s="70"/>
      <c r="S164" s="70"/>
      <c r="T164" s="71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147</v>
      </c>
      <c r="AU164" s="16" t="s">
        <v>88</v>
      </c>
    </row>
    <row r="165" spans="1:65" s="2" customFormat="1" ht="24.2" customHeight="1">
      <c r="A165" s="33"/>
      <c r="B165" s="34"/>
      <c r="C165" s="185" t="s">
        <v>234</v>
      </c>
      <c r="D165" s="185" t="s">
        <v>140</v>
      </c>
      <c r="E165" s="186" t="s">
        <v>755</v>
      </c>
      <c r="F165" s="187" t="s">
        <v>756</v>
      </c>
      <c r="G165" s="188" t="s">
        <v>255</v>
      </c>
      <c r="H165" s="189">
        <v>44.7</v>
      </c>
      <c r="I165" s="190"/>
      <c r="J165" s="191">
        <f>ROUND(I165*H165,2)</f>
        <v>0</v>
      </c>
      <c r="K165" s="187" t="s">
        <v>144</v>
      </c>
      <c r="L165" s="38"/>
      <c r="M165" s="192" t="s">
        <v>1</v>
      </c>
      <c r="N165" s="193" t="s">
        <v>44</v>
      </c>
      <c r="O165" s="70"/>
      <c r="P165" s="194">
        <f>O165*H165</f>
        <v>0</v>
      </c>
      <c r="Q165" s="194">
        <v>0.00746</v>
      </c>
      <c r="R165" s="194">
        <f>Q165*H165</f>
        <v>0.333462</v>
      </c>
      <c r="S165" s="194">
        <v>0</v>
      </c>
      <c r="T165" s="195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6" t="s">
        <v>145</v>
      </c>
      <c r="AT165" s="196" t="s">
        <v>140</v>
      </c>
      <c r="AU165" s="196" t="s">
        <v>88</v>
      </c>
      <c r="AY165" s="16" t="s">
        <v>138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6" t="s">
        <v>21</v>
      </c>
      <c r="BK165" s="197">
        <f>ROUND(I165*H165,2)</f>
        <v>0</v>
      </c>
      <c r="BL165" s="16" t="s">
        <v>145</v>
      </c>
      <c r="BM165" s="196" t="s">
        <v>757</v>
      </c>
    </row>
    <row r="166" spans="1:47" s="2" customFormat="1" ht="19.5">
      <c r="A166" s="33"/>
      <c r="B166" s="34"/>
      <c r="C166" s="35"/>
      <c r="D166" s="198" t="s">
        <v>147</v>
      </c>
      <c r="E166" s="35"/>
      <c r="F166" s="199" t="s">
        <v>758</v>
      </c>
      <c r="G166" s="35"/>
      <c r="H166" s="35"/>
      <c r="I166" s="200"/>
      <c r="J166" s="35"/>
      <c r="K166" s="35"/>
      <c r="L166" s="38"/>
      <c r="M166" s="201"/>
      <c r="N166" s="202"/>
      <c r="O166" s="70"/>
      <c r="P166" s="70"/>
      <c r="Q166" s="70"/>
      <c r="R166" s="70"/>
      <c r="S166" s="70"/>
      <c r="T166" s="71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147</v>
      </c>
      <c r="AU166" s="16" t="s">
        <v>88</v>
      </c>
    </row>
    <row r="167" spans="2:51" s="13" customFormat="1" ht="11.25">
      <c r="B167" s="203"/>
      <c r="C167" s="204"/>
      <c r="D167" s="198" t="s">
        <v>149</v>
      </c>
      <c r="E167" s="205" t="s">
        <v>1</v>
      </c>
      <c r="F167" s="206" t="s">
        <v>759</v>
      </c>
      <c r="G167" s="204"/>
      <c r="H167" s="207">
        <v>44.7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149</v>
      </c>
      <c r="AU167" s="213" t="s">
        <v>88</v>
      </c>
      <c r="AV167" s="13" t="s">
        <v>88</v>
      </c>
      <c r="AW167" s="13" t="s">
        <v>35</v>
      </c>
      <c r="AX167" s="13" t="s">
        <v>21</v>
      </c>
      <c r="AY167" s="213" t="s">
        <v>138</v>
      </c>
    </row>
    <row r="168" spans="1:65" s="2" customFormat="1" ht="24.2" customHeight="1">
      <c r="A168" s="33"/>
      <c r="B168" s="34"/>
      <c r="C168" s="185" t="s">
        <v>242</v>
      </c>
      <c r="D168" s="185" t="s">
        <v>140</v>
      </c>
      <c r="E168" s="186" t="s">
        <v>760</v>
      </c>
      <c r="F168" s="187" t="s">
        <v>761</v>
      </c>
      <c r="G168" s="188" t="s">
        <v>255</v>
      </c>
      <c r="H168" s="189">
        <v>34.5</v>
      </c>
      <c r="I168" s="190"/>
      <c r="J168" s="191">
        <f>ROUND(I168*H168,2)</f>
        <v>0</v>
      </c>
      <c r="K168" s="187" t="s">
        <v>144</v>
      </c>
      <c r="L168" s="38"/>
      <c r="M168" s="192" t="s">
        <v>1</v>
      </c>
      <c r="N168" s="193" t="s">
        <v>44</v>
      </c>
      <c r="O168" s="70"/>
      <c r="P168" s="194">
        <f>O168*H168</f>
        <v>0</v>
      </c>
      <c r="Q168" s="194">
        <v>0.01969</v>
      </c>
      <c r="R168" s="194">
        <f>Q168*H168</f>
        <v>0.6793049999999999</v>
      </c>
      <c r="S168" s="194">
        <v>0</v>
      </c>
      <c r="T168" s="195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6" t="s">
        <v>145</v>
      </c>
      <c r="AT168" s="196" t="s">
        <v>140</v>
      </c>
      <c r="AU168" s="196" t="s">
        <v>88</v>
      </c>
      <c r="AY168" s="16" t="s">
        <v>138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6" t="s">
        <v>21</v>
      </c>
      <c r="BK168" s="197">
        <f>ROUND(I168*H168,2)</f>
        <v>0</v>
      </c>
      <c r="BL168" s="16" t="s">
        <v>145</v>
      </c>
      <c r="BM168" s="196" t="s">
        <v>762</v>
      </c>
    </row>
    <row r="169" spans="1:47" s="2" customFormat="1" ht="19.5">
      <c r="A169" s="33"/>
      <c r="B169" s="34"/>
      <c r="C169" s="35"/>
      <c r="D169" s="198" t="s">
        <v>147</v>
      </c>
      <c r="E169" s="35"/>
      <c r="F169" s="199" t="s">
        <v>763</v>
      </c>
      <c r="G169" s="35"/>
      <c r="H169" s="35"/>
      <c r="I169" s="200"/>
      <c r="J169" s="35"/>
      <c r="K169" s="35"/>
      <c r="L169" s="38"/>
      <c r="M169" s="201"/>
      <c r="N169" s="202"/>
      <c r="O169" s="70"/>
      <c r="P169" s="70"/>
      <c r="Q169" s="70"/>
      <c r="R169" s="70"/>
      <c r="S169" s="70"/>
      <c r="T169" s="71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6" t="s">
        <v>147</v>
      </c>
      <c r="AU169" s="16" t="s">
        <v>88</v>
      </c>
    </row>
    <row r="170" spans="2:51" s="13" customFormat="1" ht="11.25">
      <c r="B170" s="203"/>
      <c r="C170" s="204"/>
      <c r="D170" s="198" t="s">
        <v>149</v>
      </c>
      <c r="E170" s="205" t="s">
        <v>1</v>
      </c>
      <c r="F170" s="206" t="s">
        <v>764</v>
      </c>
      <c r="G170" s="204"/>
      <c r="H170" s="207">
        <v>34.5</v>
      </c>
      <c r="I170" s="208"/>
      <c r="J170" s="204"/>
      <c r="K170" s="204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149</v>
      </c>
      <c r="AU170" s="213" t="s">
        <v>88</v>
      </c>
      <c r="AV170" s="13" t="s">
        <v>88</v>
      </c>
      <c r="AW170" s="13" t="s">
        <v>35</v>
      </c>
      <c r="AX170" s="13" t="s">
        <v>21</v>
      </c>
      <c r="AY170" s="213" t="s">
        <v>138</v>
      </c>
    </row>
    <row r="171" spans="1:65" s="2" customFormat="1" ht="24.2" customHeight="1">
      <c r="A171" s="33"/>
      <c r="B171" s="34"/>
      <c r="C171" s="185" t="s">
        <v>246</v>
      </c>
      <c r="D171" s="185" t="s">
        <v>140</v>
      </c>
      <c r="E171" s="186" t="s">
        <v>765</v>
      </c>
      <c r="F171" s="187" t="s">
        <v>766</v>
      </c>
      <c r="G171" s="188" t="s">
        <v>386</v>
      </c>
      <c r="H171" s="189">
        <v>16</v>
      </c>
      <c r="I171" s="190"/>
      <c r="J171" s="191">
        <f>ROUND(I171*H171,2)</f>
        <v>0</v>
      </c>
      <c r="K171" s="187" t="s">
        <v>144</v>
      </c>
      <c r="L171" s="38"/>
      <c r="M171" s="192" t="s">
        <v>1</v>
      </c>
      <c r="N171" s="193" t="s">
        <v>44</v>
      </c>
      <c r="O171" s="70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6" t="s">
        <v>145</v>
      </c>
      <c r="AT171" s="196" t="s">
        <v>140</v>
      </c>
      <c r="AU171" s="196" t="s">
        <v>88</v>
      </c>
      <c r="AY171" s="16" t="s">
        <v>138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6" t="s">
        <v>21</v>
      </c>
      <c r="BK171" s="197">
        <f>ROUND(I171*H171,2)</f>
        <v>0</v>
      </c>
      <c r="BL171" s="16" t="s">
        <v>145</v>
      </c>
      <c r="BM171" s="196" t="s">
        <v>767</v>
      </c>
    </row>
    <row r="172" spans="1:47" s="2" customFormat="1" ht="29.25">
      <c r="A172" s="33"/>
      <c r="B172" s="34"/>
      <c r="C172" s="35"/>
      <c r="D172" s="198" t="s">
        <v>147</v>
      </c>
      <c r="E172" s="35"/>
      <c r="F172" s="199" t="s">
        <v>768</v>
      </c>
      <c r="G172" s="35"/>
      <c r="H172" s="35"/>
      <c r="I172" s="200"/>
      <c r="J172" s="35"/>
      <c r="K172" s="35"/>
      <c r="L172" s="38"/>
      <c r="M172" s="201"/>
      <c r="N172" s="202"/>
      <c r="O172" s="70"/>
      <c r="P172" s="70"/>
      <c r="Q172" s="70"/>
      <c r="R172" s="70"/>
      <c r="S172" s="70"/>
      <c r="T172" s="71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147</v>
      </c>
      <c r="AU172" s="16" t="s">
        <v>88</v>
      </c>
    </row>
    <row r="173" spans="1:65" s="2" customFormat="1" ht="16.5" customHeight="1">
      <c r="A173" s="33"/>
      <c r="B173" s="34"/>
      <c r="C173" s="225" t="s">
        <v>252</v>
      </c>
      <c r="D173" s="225" t="s">
        <v>229</v>
      </c>
      <c r="E173" s="226" t="s">
        <v>769</v>
      </c>
      <c r="F173" s="227" t="s">
        <v>770</v>
      </c>
      <c r="G173" s="228" t="s">
        <v>386</v>
      </c>
      <c r="H173" s="229">
        <v>16</v>
      </c>
      <c r="I173" s="230"/>
      <c r="J173" s="231">
        <f>ROUND(I173*H173,2)</f>
        <v>0</v>
      </c>
      <c r="K173" s="227" t="s">
        <v>144</v>
      </c>
      <c r="L173" s="232"/>
      <c r="M173" s="233" t="s">
        <v>1</v>
      </c>
      <c r="N173" s="234" t="s">
        <v>44</v>
      </c>
      <c r="O173" s="70"/>
      <c r="P173" s="194">
        <f>O173*H173</f>
        <v>0</v>
      </c>
      <c r="Q173" s="194">
        <v>0.0255</v>
      </c>
      <c r="R173" s="194">
        <f>Q173*H173</f>
        <v>0.408</v>
      </c>
      <c r="S173" s="194">
        <v>0</v>
      </c>
      <c r="T173" s="19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6" t="s">
        <v>216</v>
      </c>
      <c r="AT173" s="196" t="s">
        <v>229</v>
      </c>
      <c r="AU173" s="196" t="s">
        <v>88</v>
      </c>
      <c r="AY173" s="16" t="s">
        <v>138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6" t="s">
        <v>21</v>
      </c>
      <c r="BK173" s="197">
        <f>ROUND(I173*H173,2)</f>
        <v>0</v>
      </c>
      <c r="BL173" s="16" t="s">
        <v>145</v>
      </c>
      <c r="BM173" s="196" t="s">
        <v>771</v>
      </c>
    </row>
    <row r="174" spans="1:47" s="2" customFormat="1" ht="11.25">
      <c r="A174" s="33"/>
      <c r="B174" s="34"/>
      <c r="C174" s="35"/>
      <c r="D174" s="198" t="s">
        <v>147</v>
      </c>
      <c r="E174" s="35"/>
      <c r="F174" s="199" t="s">
        <v>770</v>
      </c>
      <c r="G174" s="35"/>
      <c r="H174" s="35"/>
      <c r="I174" s="200"/>
      <c r="J174" s="35"/>
      <c r="K174" s="35"/>
      <c r="L174" s="38"/>
      <c r="M174" s="201"/>
      <c r="N174" s="202"/>
      <c r="O174" s="70"/>
      <c r="P174" s="70"/>
      <c r="Q174" s="70"/>
      <c r="R174" s="70"/>
      <c r="S174" s="70"/>
      <c r="T174" s="71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147</v>
      </c>
      <c r="AU174" s="16" t="s">
        <v>88</v>
      </c>
    </row>
    <row r="175" spans="1:65" s="2" customFormat="1" ht="33" customHeight="1">
      <c r="A175" s="33"/>
      <c r="B175" s="34"/>
      <c r="C175" s="185" t="s">
        <v>8</v>
      </c>
      <c r="D175" s="185" t="s">
        <v>140</v>
      </c>
      <c r="E175" s="186" t="s">
        <v>772</v>
      </c>
      <c r="F175" s="187" t="s">
        <v>773</v>
      </c>
      <c r="G175" s="188" t="s">
        <v>386</v>
      </c>
      <c r="H175" s="189">
        <v>3</v>
      </c>
      <c r="I175" s="190"/>
      <c r="J175" s="191">
        <f>ROUND(I175*H175,2)</f>
        <v>0</v>
      </c>
      <c r="K175" s="187" t="s">
        <v>144</v>
      </c>
      <c r="L175" s="38"/>
      <c r="M175" s="192" t="s">
        <v>1</v>
      </c>
      <c r="N175" s="193" t="s">
        <v>44</v>
      </c>
      <c r="O175" s="70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6" t="s">
        <v>145</v>
      </c>
      <c r="AT175" s="196" t="s">
        <v>140</v>
      </c>
      <c r="AU175" s="196" t="s">
        <v>88</v>
      </c>
      <c r="AY175" s="16" t="s">
        <v>138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6" t="s">
        <v>21</v>
      </c>
      <c r="BK175" s="197">
        <f>ROUND(I175*H175,2)</f>
        <v>0</v>
      </c>
      <c r="BL175" s="16" t="s">
        <v>145</v>
      </c>
      <c r="BM175" s="196" t="s">
        <v>774</v>
      </c>
    </row>
    <row r="176" spans="1:47" s="2" customFormat="1" ht="29.25">
      <c r="A176" s="33"/>
      <c r="B176" s="34"/>
      <c r="C176" s="35"/>
      <c r="D176" s="198" t="s">
        <v>147</v>
      </c>
      <c r="E176" s="35"/>
      <c r="F176" s="199" t="s">
        <v>775</v>
      </c>
      <c r="G176" s="35"/>
      <c r="H176" s="35"/>
      <c r="I176" s="200"/>
      <c r="J176" s="35"/>
      <c r="K176" s="35"/>
      <c r="L176" s="38"/>
      <c r="M176" s="201"/>
      <c r="N176" s="202"/>
      <c r="O176" s="70"/>
      <c r="P176" s="70"/>
      <c r="Q176" s="70"/>
      <c r="R176" s="70"/>
      <c r="S176" s="70"/>
      <c r="T176" s="71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147</v>
      </c>
      <c r="AU176" s="16" t="s">
        <v>88</v>
      </c>
    </row>
    <row r="177" spans="1:65" s="2" customFormat="1" ht="16.5" customHeight="1">
      <c r="A177" s="33"/>
      <c r="B177" s="34"/>
      <c r="C177" s="225" t="s">
        <v>264</v>
      </c>
      <c r="D177" s="225" t="s">
        <v>229</v>
      </c>
      <c r="E177" s="226" t="s">
        <v>776</v>
      </c>
      <c r="F177" s="227" t="s">
        <v>777</v>
      </c>
      <c r="G177" s="228" t="s">
        <v>386</v>
      </c>
      <c r="H177" s="229">
        <v>1</v>
      </c>
      <c r="I177" s="230"/>
      <c r="J177" s="231">
        <f>ROUND(I177*H177,2)</f>
        <v>0</v>
      </c>
      <c r="K177" s="227" t="s">
        <v>144</v>
      </c>
      <c r="L177" s="232"/>
      <c r="M177" s="233" t="s">
        <v>1</v>
      </c>
      <c r="N177" s="234" t="s">
        <v>44</v>
      </c>
      <c r="O177" s="70"/>
      <c r="P177" s="194">
        <f>O177*H177</f>
        <v>0</v>
      </c>
      <c r="Q177" s="194">
        <v>0.00029</v>
      </c>
      <c r="R177" s="194">
        <f>Q177*H177</f>
        <v>0.00029</v>
      </c>
      <c r="S177" s="194">
        <v>0</v>
      </c>
      <c r="T177" s="195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6" t="s">
        <v>216</v>
      </c>
      <c r="AT177" s="196" t="s">
        <v>229</v>
      </c>
      <c r="AU177" s="196" t="s">
        <v>88</v>
      </c>
      <c r="AY177" s="16" t="s">
        <v>138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6" t="s">
        <v>21</v>
      </c>
      <c r="BK177" s="197">
        <f>ROUND(I177*H177,2)</f>
        <v>0</v>
      </c>
      <c r="BL177" s="16" t="s">
        <v>145</v>
      </c>
      <c r="BM177" s="196" t="s">
        <v>778</v>
      </c>
    </row>
    <row r="178" spans="1:47" s="2" customFormat="1" ht="11.25">
      <c r="A178" s="33"/>
      <c r="B178" s="34"/>
      <c r="C178" s="35"/>
      <c r="D178" s="198" t="s">
        <v>147</v>
      </c>
      <c r="E178" s="35"/>
      <c r="F178" s="199" t="s">
        <v>777</v>
      </c>
      <c r="G178" s="35"/>
      <c r="H178" s="35"/>
      <c r="I178" s="200"/>
      <c r="J178" s="35"/>
      <c r="K178" s="35"/>
      <c r="L178" s="38"/>
      <c r="M178" s="201"/>
      <c r="N178" s="202"/>
      <c r="O178" s="70"/>
      <c r="P178" s="70"/>
      <c r="Q178" s="70"/>
      <c r="R178" s="70"/>
      <c r="S178" s="70"/>
      <c r="T178" s="71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6" t="s">
        <v>147</v>
      </c>
      <c r="AU178" s="16" t="s">
        <v>88</v>
      </c>
    </row>
    <row r="179" spans="2:51" s="13" customFormat="1" ht="11.25">
      <c r="B179" s="203"/>
      <c r="C179" s="204"/>
      <c r="D179" s="198" t="s">
        <v>149</v>
      </c>
      <c r="E179" s="205" t="s">
        <v>1</v>
      </c>
      <c r="F179" s="206" t="s">
        <v>21</v>
      </c>
      <c r="G179" s="204"/>
      <c r="H179" s="207">
        <v>1</v>
      </c>
      <c r="I179" s="208"/>
      <c r="J179" s="204"/>
      <c r="K179" s="204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149</v>
      </c>
      <c r="AU179" s="213" t="s">
        <v>88</v>
      </c>
      <c r="AV179" s="13" t="s">
        <v>88</v>
      </c>
      <c r="AW179" s="13" t="s">
        <v>35</v>
      </c>
      <c r="AX179" s="13" t="s">
        <v>21</v>
      </c>
      <c r="AY179" s="213" t="s">
        <v>138</v>
      </c>
    </row>
    <row r="180" spans="1:65" s="2" customFormat="1" ht="16.5" customHeight="1">
      <c r="A180" s="33"/>
      <c r="B180" s="34"/>
      <c r="C180" s="225" t="s">
        <v>270</v>
      </c>
      <c r="D180" s="225" t="s">
        <v>229</v>
      </c>
      <c r="E180" s="226" t="s">
        <v>779</v>
      </c>
      <c r="F180" s="227" t="s">
        <v>780</v>
      </c>
      <c r="G180" s="228" t="s">
        <v>386</v>
      </c>
      <c r="H180" s="229">
        <v>1</v>
      </c>
      <c r="I180" s="230"/>
      <c r="J180" s="231">
        <f>ROUND(I180*H180,2)</f>
        <v>0</v>
      </c>
      <c r="K180" s="227" t="s">
        <v>144</v>
      </c>
      <c r="L180" s="232"/>
      <c r="M180" s="233" t="s">
        <v>1</v>
      </c>
      <c r="N180" s="234" t="s">
        <v>44</v>
      </c>
      <c r="O180" s="70"/>
      <c r="P180" s="194">
        <f>O180*H180</f>
        <v>0</v>
      </c>
      <c r="Q180" s="194">
        <v>0.00034</v>
      </c>
      <c r="R180" s="194">
        <f>Q180*H180</f>
        <v>0.00034</v>
      </c>
      <c r="S180" s="194">
        <v>0</v>
      </c>
      <c r="T180" s="195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6" t="s">
        <v>216</v>
      </c>
      <c r="AT180" s="196" t="s">
        <v>229</v>
      </c>
      <c r="AU180" s="196" t="s">
        <v>88</v>
      </c>
      <c r="AY180" s="16" t="s">
        <v>138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16" t="s">
        <v>21</v>
      </c>
      <c r="BK180" s="197">
        <f>ROUND(I180*H180,2)</f>
        <v>0</v>
      </c>
      <c r="BL180" s="16" t="s">
        <v>145</v>
      </c>
      <c r="BM180" s="196" t="s">
        <v>781</v>
      </c>
    </row>
    <row r="181" spans="1:47" s="2" customFormat="1" ht="11.25">
      <c r="A181" s="33"/>
      <c r="B181" s="34"/>
      <c r="C181" s="35"/>
      <c r="D181" s="198" t="s">
        <v>147</v>
      </c>
      <c r="E181" s="35"/>
      <c r="F181" s="199" t="s">
        <v>780</v>
      </c>
      <c r="G181" s="35"/>
      <c r="H181" s="35"/>
      <c r="I181" s="200"/>
      <c r="J181" s="35"/>
      <c r="K181" s="35"/>
      <c r="L181" s="38"/>
      <c r="M181" s="201"/>
      <c r="N181" s="202"/>
      <c r="O181" s="70"/>
      <c r="P181" s="70"/>
      <c r="Q181" s="70"/>
      <c r="R181" s="70"/>
      <c r="S181" s="70"/>
      <c r="T181" s="71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6" t="s">
        <v>147</v>
      </c>
      <c r="AU181" s="16" t="s">
        <v>88</v>
      </c>
    </row>
    <row r="182" spans="1:65" s="2" customFormat="1" ht="16.5" customHeight="1">
      <c r="A182" s="33"/>
      <c r="B182" s="34"/>
      <c r="C182" s="225" t="s">
        <v>279</v>
      </c>
      <c r="D182" s="225" t="s">
        <v>229</v>
      </c>
      <c r="E182" s="226" t="s">
        <v>782</v>
      </c>
      <c r="F182" s="227" t="s">
        <v>783</v>
      </c>
      <c r="G182" s="228" t="s">
        <v>386</v>
      </c>
      <c r="H182" s="229">
        <v>1</v>
      </c>
      <c r="I182" s="230"/>
      <c r="J182" s="231">
        <f>ROUND(I182*H182,2)</f>
        <v>0</v>
      </c>
      <c r="K182" s="227" t="s">
        <v>144</v>
      </c>
      <c r="L182" s="232"/>
      <c r="M182" s="233" t="s">
        <v>1</v>
      </c>
      <c r="N182" s="234" t="s">
        <v>44</v>
      </c>
      <c r="O182" s="70"/>
      <c r="P182" s="194">
        <f>O182*H182</f>
        <v>0</v>
      </c>
      <c r="Q182" s="194">
        <v>0.00035</v>
      </c>
      <c r="R182" s="194">
        <f>Q182*H182</f>
        <v>0.00035</v>
      </c>
      <c r="S182" s="194">
        <v>0</v>
      </c>
      <c r="T182" s="195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6" t="s">
        <v>216</v>
      </c>
      <c r="AT182" s="196" t="s">
        <v>229</v>
      </c>
      <c r="AU182" s="196" t="s">
        <v>88</v>
      </c>
      <c r="AY182" s="16" t="s">
        <v>138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16" t="s">
        <v>21</v>
      </c>
      <c r="BK182" s="197">
        <f>ROUND(I182*H182,2)</f>
        <v>0</v>
      </c>
      <c r="BL182" s="16" t="s">
        <v>145</v>
      </c>
      <c r="BM182" s="196" t="s">
        <v>784</v>
      </c>
    </row>
    <row r="183" spans="1:47" s="2" customFormat="1" ht="11.25">
      <c r="A183" s="33"/>
      <c r="B183" s="34"/>
      <c r="C183" s="35"/>
      <c r="D183" s="198" t="s">
        <v>147</v>
      </c>
      <c r="E183" s="35"/>
      <c r="F183" s="199" t="s">
        <v>783</v>
      </c>
      <c r="G183" s="35"/>
      <c r="H183" s="35"/>
      <c r="I183" s="200"/>
      <c r="J183" s="35"/>
      <c r="K183" s="35"/>
      <c r="L183" s="38"/>
      <c r="M183" s="201"/>
      <c r="N183" s="202"/>
      <c r="O183" s="70"/>
      <c r="P183" s="70"/>
      <c r="Q183" s="70"/>
      <c r="R183" s="70"/>
      <c r="S183" s="70"/>
      <c r="T183" s="71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6" t="s">
        <v>147</v>
      </c>
      <c r="AU183" s="16" t="s">
        <v>88</v>
      </c>
    </row>
    <row r="184" spans="1:65" s="2" customFormat="1" ht="33" customHeight="1">
      <c r="A184" s="33"/>
      <c r="B184" s="34"/>
      <c r="C184" s="185" t="s">
        <v>286</v>
      </c>
      <c r="D184" s="185" t="s">
        <v>140</v>
      </c>
      <c r="E184" s="186" t="s">
        <v>785</v>
      </c>
      <c r="F184" s="187" t="s">
        <v>786</v>
      </c>
      <c r="G184" s="188" t="s">
        <v>386</v>
      </c>
      <c r="H184" s="189">
        <v>3</v>
      </c>
      <c r="I184" s="190"/>
      <c r="J184" s="191">
        <f>ROUND(I184*H184,2)</f>
        <v>0</v>
      </c>
      <c r="K184" s="187" t="s">
        <v>144</v>
      </c>
      <c r="L184" s="38"/>
      <c r="M184" s="192" t="s">
        <v>1</v>
      </c>
      <c r="N184" s="193" t="s">
        <v>44</v>
      </c>
      <c r="O184" s="70"/>
      <c r="P184" s="194">
        <f>O184*H184</f>
        <v>0</v>
      </c>
      <c r="Q184" s="194">
        <v>1E-05</v>
      </c>
      <c r="R184" s="194">
        <f>Q184*H184</f>
        <v>3.0000000000000004E-05</v>
      </c>
      <c r="S184" s="194">
        <v>0</v>
      </c>
      <c r="T184" s="195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6" t="s">
        <v>145</v>
      </c>
      <c r="AT184" s="196" t="s">
        <v>140</v>
      </c>
      <c r="AU184" s="196" t="s">
        <v>88</v>
      </c>
      <c r="AY184" s="16" t="s">
        <v>138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16" t="s">
        <v>21</v>
      </c>
      <c r="BK184" s="197">
        <f>ROUND(I184*H184,2)</f>
        <v>0</v>
      </c>
      <c r="BL184" s="16" t="s">
        <v>145</v>
      </c>
      <c r="BM184" s="196" t="s">
        <v>787</v>
      </c>
    </row>
    <row r="185" spans="1:47" s="2" customFormat="1" ht="29.25">
      <c r="A185" s="33"/>
      <c r="B185" s="34"/>
      <c r="C185" s="35"/>
      <c r="D185" s="198" t="s">
        <v>147</v>
      </c>
      <c r="E185" s="35"/>
      <c r="F185" s="199" t="s">
        <v>788</v>
      </c>
      <c r="G185" s="35"/>
      <c r="H185" s="35"/>
      <c r="I185" s="200"/>
      <c r="J185" s="35"/>
      <c r="K185" s="35"/>
      <c r="L185" s="38"/>
      <c r="M185" s="201"/>
      <c r="N185" s="202"/>
      <c r="O185" s="70"/>
      <c r="P185" s="70"/>
      <c r="Q185" s="70"/>
      <c r="R185" s="70"/>
      <c r="S185" s="70"/>
      <c r="T185" s="71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6" t="s">
        <v>147</v>
      </c>
      <c r="AU185" s="16" t="s">
        <v>88</v>
      </c>
    </row>
    <row r="186" spans="1:65" s="2" customFormat="1" ht="16.5" customHeight="1">
      <c r="A186" s="33"/>
      <c r="B186" s="34"/>
      <c r="C186" s="225" t="s">
        <v>292</v>
      </c>
      <c r="D186" s="225" t="s">
        <v>229</v>
      </c>
      <c r="E186" s="226" t="s">
        <v>789</v>
      </c>
      <c r="F186" s="227" t="s">
        <v>790</v>
      </c>
      <c r="G186" s="228" t="s">
        <v>386</v>
      </c>
      <c r="H186" s="229">
        <v>1</v>
      </c>
      <c r="I186" s="230"/>
      <c r="J186" s="231">
        <f>ROUND(I186*H186,2)</f>
        <v>0</v>
      </c>
      <c r="K186" s="227" t="s">
        <v>144</v>
      </c>
      <c r="L186" s="232"/>
      <c r="M186" s="233" t="s">
        <v>1</v>
      </c>
      <c r="N186" s="234" t="s">
        <v>44</v>
      </c>
      <c r="O186" s="70"/>
      <c r="P186" s="194">
        <f>O186*H186</f>
        <v>0</v>
      </c>
      <c r="Q186" s="194">
        <v>0.0011</v>
      </c>
      <c r="R186" s="194">
        <f>Q186*H186</f>
        <v>0.0011</v>
      </c>
      <c r="S186" s="194">
        <v>0</v>
      </c>
      <c r="T186" s="195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6" t="s">
        <v>216</v>
      </c>
      <c r="AT186" s="196" t="s">
        <v>229</v>
      </c>
      <c r="AU186" s="196" t="s">
        <v>88</v>
      </c>
      <c r="AY186" s="16" t="s">
        <v>138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6" t="s">
        <v>21</v>
      </c>
      <c r="BK186" s="197">
        <f>ROUND(I186*H186,2)</f>
        <v>0</v>
      </c>
      <c r="BL186" s="16" t="s">
        <v>145</v>
      </c>
      <c r="BM186" s="196" t="s">
        <v>791</v>
      </c>
    </row>
    <row r="187" spans="1:47" s="2" customFormat="1" ht="11.25">
      <c r="A187" s="33"/>
      <c r="B187" s="34"/>
      <c r="C187" s="35"/>
      <c r="D187" s="198" t="s">
        <v>147</v>
      </c>
      <c r="E187" s="35"/>
      <c r="F187" s="199" t="s">
        <v>790</v>
      </c>
      <c r="G187" s="35"/>
      <c r="H187" s="35"/>
      <c r="I187" s="200"/>
      <c r="J187" s="35"/>
      <c r="K187" s="35"/>
      <c r="L187" s="38"/>
      <c r="M187" s="201"/>
      <c r="N187" s="202"/>
      <c r="O187" s="70"/>
      <c r="P187" s="70"/>
      <c r="Q187" s="70"/>
      <c r="R187" s="70"/>
      <c r="S187" s="70"/>
      <c r="T187" s="71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147</v>
      </c>
      <c r="AU187" s="16" t="s">
        <v>88</v>
      </c>
    </row>
    <row r="188" spans="1:65" s="2" customFormat="1" ht="16.5" customHeight="1">
      <c r="A188" s="33"/>
      <c r="B188" s="34"/>
      <c r="C188" s="225" t="s">
        <v>7</v>
      </c>
      <c r="D188" s="225" t="s">
        <v>229</v>
      </c>
      <c r="E188" s="226" t="s">
        <v>792</v>
      </c>
      <c r="F188" s="227" t="s">
        <v>793</v>
      </c>
      <c r="G188" s="228" t="s">
        <v>386</v>
      </c>
      <c r="H188" s="229">
        <v>2</v>
      </c>
      <c r="I188" s="230"/>
      <c r="J188" s="231">
        <f>ROUND(I188*H188,2)</f>
        <v>0</v>
      </c>
      <c r="K188" s="227" t="s">
        <v>144</v>
      </c>
      <c r="L188" s="232"/>
      <c r="M188" s="233" t="s">
        <v>1</v>
      </c>
      <c r="N188" s="234" t="s">
        <v>44</v>
      </c>
      <c r="O188" s="70"/>
      <c r="P188" s="194">
        <f>O188*H188</f>
        <v>0</v>
      </c>
      <c r="Q188" s="194">
        <v>0.0014</v>
      </c>
      <c r="R188" s="194">
        <f>Q188*H188</f>
        <v>0.0028</v>
      </c>
      <c r="S188" s="194">
        <v>0</v>
      </c>
      <c r="T188" s="19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6" t="s">
        <v>216</v>
      </c>
      <c r="AT188" s="196" t="s">
        <v>229</v>
      </c>
      <c r="AU188" s="196" t="s">
        <v>88</v>
      </c>
      <c r="AY188" s="16" t="s">
        <v>138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16" t="s">
        <v>21</v>
      </c>
      <c r="BK188" s="197">
        <f>ROUND(I188*H188,2)</f>
        <v>0</v>
      </c>
      <c r="BL188" s="16" t="s">
        <v>145</v>
      </c>
      <c r="BM188" s="196" t="s">
        <v>794</v>
      </c>
    </row>
    <row r="189" spans="1:47" s="2" customFormat="1" ht="11.25">
      <c r="A189" s="33"/>
      <c r="B189" s="34"/>
      <c r="C189" s="35"/>
      <c r="D189" s="198" t="s">
        <v>147</v>
      </c>
      <c r="E189" s="35"/>
      <c r="F189" s="199" t="s">
        <v>793</v>
      </c>
      <c r="G189" s="35"/>
      <c r="H189" s="35"/>
      <c r="I189" s="200"/>
      <c r="J189" s="35"/>
      <c r="K189" s="35"/>
      <c r="L189" s="38"/>
      <c r="M189" s="201"/>
      <c r="N189" s="202"/>
      <c r="O189" s="70"/>
      <c r="P189" s="70"/>
      <c r="Q189" s="70"/>
      <c r="R189" s="70"/>
      <c r="S189" s="70"/>
      <c r="T189" s="71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147</v>
      </c>
      <c r="AU189" s="16" t="s">
        <v>88</v>
      </c>
    </row>
    <row r="190" spans="1:65" s="2" customFormat="1" ht="33" customHeight="1">
      <c r="A190" s="33"/>
      <c r="B190" s="34"/>
      <c r="C190" s="185" t="s">
        <v>304</v>
      </c>
      <c r="D190" s="185" t="s">
        <v>140</v>
      </c>
      <c r="E190" s="186" t="s">
        <v>795</v>
      </c>
      <c r="F190" s="187" t="s">
        <v>796</v>
      </c>
      <c r="G190" s="188" t="s">
        <v>386</v>
      </c>
      <c r="H190" s="189">
        <v>1</v>
      </c>
      <c r="I190" s="190"/>
      <c r="J190" s="191">
        <f>ROUND(I190*H190,2)</f>
        <v>0</v>
      </c>
      <c r="K190" s="187" t="s">
        <v>144</v>
      </c>
      <c r="L190" s="38"/>
      <c r="M190" s="192" t="s">
        <v>1</v>
      </c>
      <c r="N190" s="193" t="s">
        <v>44</v>
      </c>
      <c r="O190" s="70"/>
      <c r="P190" s="194">
        <f>O190*H190</f>
        <v>0</v>
      </c>
      <c r="Q190" s="194">
        <v>1E-05</v>
      </c>
      <c r="R190" s="194">
        <f>Q190*H190</f>
        <v>1E-05</v>
      </c>
      <c r="S190" s="194">
        <v>0</v>
      </c>
      <c r="T190" s="195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6" t="s">
        <v>145</v>
      </c>
      <c r="AT190" s="196" t="s">
        <v>140</v>
      </c>
      <c r="AU190" s="196" t="s">
        <v>88</v>
      </c>
      <c r="AY190" s="16" t="s">
        <v>138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6" t="s">
        <v>21</v>
      </c>
      <c r="BK190" s="197">
        <f>ROUND(I190*H190,2)</f>
        <v>0</v>
      </c>
      <c r="BL190" s="16" t="s">
        <v>145</v>
      </c>
      <c r="BM190" s="196" t="s">
        <v>797</v>
      </c>
    </row>
    <row r="191" spans="1:47" s="2" customFormat="1" ht="29.25">
      <c r="A191" s="33"/>
      <c r="B191" s="34"/>
      <c r="C191" s="35"/>
      <c r="D191" s="198" t="s">
        <v>147</v>
      </c>
      <c r="E191" s="35"/>
      <c r="F191" s="199" t="s">
        <v>798</v>
      </c>
      <c r="G191" s="35"/>
      <c r="H191" s="35"/>
      <c r="I191" s="200"/>
      <c r="J191" s="35"/>
      <c r="K191" s="35"/>
      <c r="L191" s="38"/>
      <c r="M191" s="201"/>
      <c r="N191" s="202"/>
      <c r="O191" s="70"/>
      <c r="P191" s="70"/>
      <c r="Q191" s="70"/>
      <c r="R191" s="70"/>
      <c r="S191" s="70"/>
      <c r="T191" s="71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6" t="s">
        <v>147</v>
      </c>
      <c r="AU191" s="16" t="s">
        <v>88</v>
      </c>
    </row>
    <row r="192" spans="1:65" s="2" customFormat="1" ht="24.2" customHeight="1">
      <c r="A192" s="33"/>
      <c r="B192" s="34"/>
      <c r="C192" s="225" t="s">
        <v>311</v>
      </c>
      <c r="D192" s="225" t="s">
        <v>229</v>
      </c>
      <c r="E192" s="226" t="s">
        <v>799</v>
      </c>
      <c r="F192" s="227" t="s">
        <v>800</v>
      </c>
      <c r="G192" s="228" t="s">
        <v>386</v>
      </c>
      <c r="H192" s="229">
        <v>1</v>
      </c>
      <c r="I192" s="230"/>
      <c r="J192" s="231">
        <f>ROUND(I192*H192,2)</f>
        <v>0</v>
      </c>
      <c r="K192" s="227" t="s">
        <v>144</v>
      </c>
      <c r="L192" s="232"/>
      <c r="M192" s="233" t="s">
        <v>1</v>
      </c>
      <c r="N192" s="234" t="s">
        <v>44</v>
      </c>
      <c r="O192" s="70"/>
      <c r="P192" s="194">
        <f>O192*H192</f>
        <v>0</v>
      </c>
      <c r="Q192" s="194">
        <v>0.00247</v>
      </c>
      <c r="R192" s="194">
        <f>Q192*H192</f>
        <v>0.00247</v>
      </c>
      <c r="S192" s="194">
        <v>0</v>
      </c>
      <c r="T192" s="195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6" t="s">
        <v>216</v>
      </c>
      <c r="AT192" s="196" t="s">
        <v>229</v>
      </c>
      <c r="AU192" s="196" t="s">
        <v>88</v>
      </c>
      <c r="AY192" s="16" t="s">
        <v>138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16" t="s">
        <v>21</v>
      </c>
      <c r="BK192" s="197">
        <f>ROUND(I192*H192,2)</f>
        <v>0</v>
      </c>
      <c r="BL192" s="16" t="s">
        <v>145</v>
      </c>
      <c r="BM192" s="196" t="s">
        <v>801</v>
      </c>
    </row>
    <row r="193" spans="1:47" s="2" customFormat="1" ht="11.25">
      <c r="A193" s="33"/>
      <c r="B193" s="34"/>
      <c r="C193" s="35"/>
      <c r="D193" s="198" t="s">
        <v>147</v>
      </c>
      <c r="E193" s="35"/>
      <c r="F193" s="199" t="s">
        <v>800</v>
      </c>
      <c r="G193" s="35"/>
      <c r="H193" s="35"/>
      <c r="I193" s="200"/>
      <c r="J193" s="35"/>
      <c r="K193" s="35"/>
      <c r="L193" s="38"/>
      <c r="M193" s="201"/>
      <c r="N193" s="202"/>
      <c r="O193" s="70"/>
      <c r="P193" s="70"/>
      <c r="Q193" s="70"/>
      <c r="R193" s="70"/>
      <c r="S193" s="70"/>
      <c r="T193" s="71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6" t="s">
        <v>147</v>
      </c>
      <c r="AU193" s="16" t="s">
        <v>88</v>
      </c>
    </row>
    <row r="194" spans="1:65" s="2" customFormat="1" ht="24.2" customHeight="1">
      <c r="A194" s="33"/>
      <c r="B194" s="34"/>
      <c r="C194" s="185" t="s">
        <v>324</v>
      </c>
      <c r="D194" s="185" t="s">
        <v>140</v>
      </c>
      <c r="E194" s="186" t="s">
        <v>802</v>
      </c>
      <c r="F194" s="187" t="s">
        <v>803</v>
      </c>
      <c r="G194" s="188" t="s">
        <v>386</v>
      </c>
      <c r="H194" s="189">
        <v>13</v>
      </c>
      <c r="I194" s="190"/>
      <c r="J194" s="191">
        <f>ROUND(I194*H194,2)</f>
        <v>0</v>
      </c>
      <c r="K194" s="187" t="s">
        <v>144</v>
      </c>
      <c r="L194" s="38"/>
      <c r="M194" s="192" t="s">
        <v>1</v>
      </c>
      <c r="N194" s="193" t="s">
        <v>44</v>
      </c>
      <c r="O194" s="70"/>
      <c r="P194" s="194">
        <f>O194*H194</f>
        <v>0</v>
      </c>
      <c r="Q194" s="194">
        <v>0.02639</v>
      </c>
      <c r="R194" s="194">
        <f>Q194*H194</f>
        <v>0.34307</v>
      </c>
      <c r="S194" s="194">
        <v>0</v>
      </c>
      <c r="T194" s="195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6" t="s">
        <v>145</v>
      </c>
      <c r="AT194" s="196" t="s">
        <v>140</v>
      </c>
      <c r="AU194" s="196" t="s">
        <v>88</v>
      </c>
      <c r="AY194" s="16" t="s">
        <v>138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6" t="s">
        <v>21</v>
      </c>
      <c r="BK194" s="197">
        <f>ROUND(I194*H194,2)</f>
        <v>0</v>
      </c>
      <c r="BL194" s="16" t="s">
        <v>145</v>
      </c>
      <c r="BM194" s="196" t="s">
        <v>804</v>
      </c>
    </row>
    <row r="195" spans="1:47" s="2" customFormat="1" ht="29.25">
      <c r="A195" s="33"/>
      <c r="B195" s="34"/>
      <c r="C195" s="35"/>
      <c r="D195" s="198" t="s">
        <v>147</v>
      </c>
      <c r="E195" s="35"/>
      <c r="F195" s="199" t="s">
        <v>805</v>
      </c>
      <c r="G195" s="35"/>
      <c r="H195" s="35"/>
      <c r="I195" s="200"/>
      <c r="J195" s="35"/>
      <c r="K195" s="35"/>
      <c r="L195" s="38"/>
      <c r="M195" s="201"/>
      <c r="N195" s="202"/>
      <c r="O195" s="70"/>
      <c r="P195" s="70"/>
      <c r="Q195" s="70"/>
      <c r="R195" s="70"/>
      <c r="S195" s="70"/>
      <c r="T195" s="71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6" t="s">
        <v>147</v>
      </c>
      <c r="AU195" s="16" t="s">
        <v>88</v>
      </c>
    </row>
    <row r="196" spans="2:51" s="13" customFormat="1" ht="11.25">
      <c r="B196" s="203"/>
      <c r="C196" s="204"/>
      <c r="D196" s="198" t="s">
        <v>149</v>
      </c>
      <c r="E196" s="205" t="s">
        <v>1</v>
      </c>
      <c r="F196" s="206" t="s">
        <v>246</v>
      </c>
      <c r="G196" s="204"/>
      <c r="H196" s="207">
        <v>13</v>
      </c>
      <c r="I196" s="208"/>
      <c r="J196" s="204"/>
      <c r="K196" s="204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149</v>
      </c>
      <c r="AU196" s="213" t="s">
        <v>88</v>
      </c>
      <c r="AV196" s="13" t="s">
        <v>88</v>
      </c>
      <c r="AW196" s="13" t="s">
        <v>35</v>
      </c>
      <c r="AX196" s="13" t="s">
        <v>21</v>
      </c>
      <c r="AY196" s="213" t="s">
        <v>138</v>
      </c>
    </row>
    <row r="197" spans="2:63" s="12" customFormat="1" ht="22.9" customHeight="1">
      <c r="B197" s="169"/>
      <c r="C197" s="170"/>
      <c r="D197" s="171" t="s">
        <v>78</v>
      </c>
      <c r="E197" s="183" t="s">
        <v>527</v>
      </c>
      <c r="F197" s="183" t="s">
        <v>528</v>
      </c>
      <c r="G197" s="170"/>
      <c r="H197" s="170"/>
      <c r="I197" s="173"/>
      <c r="J197" s="184">
        <f>BK197</f>
        <v>0</v>
      </c>
      <c r="K197" s="170"/>
      <c r="L197" s="175"/>
      <c r="M197" s="176"/>
      <c r="N197" s="177"/>
      <c r="O197" s="177"/>
      <c r="P197" s="178">
        <f>SUM(P198:P199)</f>
        <v>0</v>
      </c>
      <c r="Q197" s="177"/>
      <c r="R197" s="178">
        <f>SUM(R198:R199)</f>
        <v>0</v>
      </c>
      <c r="S197" s="177"/>
      <c r="T197" s="179">
        <f>SUM(T198:T199)</f>
        <v>0</v>
      </c>
      <c r="AR197" s="180" t="s">
        <v>21</v>
      </c>
      <c r="AT197" s="181" t="s">
        <v>78</v>
      </c>
      <c r="AU197" s="181" t="s">
        <v>21</v>
      </c>
      <c r="AY197" s="180" t="s">
        <v>138</v>
      </c>
      <c r="BK197" s="182">
        <f>SUM(BK198:BK199)</f>
        <v>0</v>
      </c>
    </row>
    <row r="198" spans="1:65" s="2" customFormat="1" ht="24.2" customHeight="1">
      <c r="A198" s="33"/>
      <c r="B198" s="34"/>
      <c r="C198" s="185" t="s">
        <v>330</v>
      </c>
      <c r="D198" s="185" t="s">
        <v>140</v>
      </c>
      <c r="E198" s="186" t="s">
        <v>806</v>
      </c>
      <c r="F198" s="187" t="s">
        <v>807</v>
      </c>
      <c r="G198" s="188" t="s">
        <v>219</v>
      </c>
      <c r="H198" s="189">
        <v>49.725</v>
      </c>
      <c r="I198" s="190"/>
      <c r="J198" s="191">
        <f>ROUND(I198*H198,2)</f>
        <v>0</v>
      </c>
      <c r="K198" s="187" t="s">
        <v>144</v>
      </c>
      <c r="L198" s="38"/>
      <c r="M198" s="192" t="s">
        <v>1</v>
      </c>
      <c r="N198" s="193" t="s">
        <v>44</v>
      </c>
      <c r="O198" s="70"/>
      <c r="P198" s="194">
        <f>O198*H198</f>
        <v>0</v>
      </c>
      <c r="Q198" s="194">
        <v>0</v>
      </c>
      <c r="R198" s="194">
        <f>Q198*H198</f>
        <v>0</v>
      </c>
      <c r="S198" s="194">
        <v>0</v>
      </c>
      <c r="T198" s="195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6" t="s">
        <v>145</v>
      </c>
      <c r="AT198" s="196" t="s">
        <v>140</v>
      </c>
      <c r="AU198" s="196" t="s">
        <v>88</v>
      </c>
      <c r="AY198" s="16" t="s">
        <v>138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16" t="s">
        <v>21</v>
      </c>
      <c r="BK198" s="197">
        <f>ROUND(I198*H198,2)</f>
        <v>0</v>
      </c>
      <c r="BL198" s="16" t="s">
        <v>145</v>
      </c>
      <c r="BM198" s="196" t="s">
        <v>808</v>
      </c>
    </row>
    <row r="199" spans="1:47" s="2" customFormat="1" ht="29.25">
      <c r="A199" s="33"/>
      <c r="B199" s="34"/>
      <c r="C199" s="35"/>
      <c r="D199" s="198" t="s">
        <v>147</v>
      </c>
      <c r="E199" s="35"/>
      <c r="F199" s="199" t="s">
        <v>809</v>
      </c>
      <c r="G199" s="35"/>
      <c r="H199" s="35"/>
      <c r="I199" s="200"/>
      <c r="J199" s="35"/>
      <c r="K199" s="35"/>
      <c r="L199" s="38"/>
      <c r="M199" s="236"/>
      <c r="N199" s="237"/>
      <c r="O199" s="238"/>
      <c r="P199" s="238"/>
      <c r="Q199" s="238"/>
      <c r="R199" s="238"/>
      <c r="S199" s="238"/>
      <c r="T199" s="239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147</v>
      </c>
      <c r="AU199" s="16" t="s">
        <v>88</v>
      </c>
    </row>
    <row r="200" spans="1:31" s="2" customFormat="1" ht="6.95" customHeight="1">
      <c r="A200" s="33"/>
      <c r="B200" s="53"/>
      <c r="C200" s="54"/>
      <c r="D200" s="54"/>
      <c r="E200" s="54"/>
      <c r="F200" s="54"/>
      <c r="G200" s="54"/>
      <c r="H200" s="54"/>
      <c r="I200" s="54"/>
      <c r="J200" s="54"/>
      <c r="K200" s="54"/>
      <c r="L200" s="38"/>
      <c r="M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</sheetData>
  <sheetProtection algorithmName="SHA-512" hashValue="EoLo6Sx1qeHmM3I3HVKLV+TwQvoEdFTQuDKuSGfVJ121IiBwftX8q1FwTBnpbQnyGPnnk8SK/ZrmxO1UOQyXwQ==" saltValue="mfOf3oiORl5kXGncNSmRZ7C3weX498bpgpwlMqtwPVvp6/FDA9RF4qmFrPFdWavvVKQSzVao0K8jtQ9yePqMBA==" spinCount="100000" sheet="1" objects="1" scenarios="1" formatColumns="0" formatRows="0" autoFilter="0"/>
  <autoFilter ref="C120:K19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6" t="s">
        <v>94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88</v>
      </c>
    </row>
    <row r="4" spans="2:46" s="1" customFormat="1" ht="24.95" customHeight="1">
      <c r="B4" s="19"/>
      <c r="D4" s="109" t="s">
        <v>95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4" t="str">
        <f>'Rekapitulace stavby'!K6</f>
        <v>ZŠ Vohradského ŠluknovR1</v>
      </c>
      <c r="F7" s="285"/>
      <c r="G7" s="285"/>
      <c r="H7" s="285"/>
      <c r="L7" s="19"/>
    </row>
    <row r="8" spans="1:31" s="2" customFormat="1" ht="12" customHeight="1">
      <c r="A8" s="33"/>
      <c r="B8" s="38"/>
      <c r="C8" s="33"/>
      <c r="D8" s="111" t="s">
        <v>96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6" t="s">
        <v>810</v>
      </c>
      <c r="F9" s="287"/>
      <c r="G9" s="287"/>
      <c r="H9" s="287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19</v>
      </c>
      <c r="E11" s="33"/>
      <c r="F11" s="112" t="s">
        <v>1</v>
      </c>
      <c r="G11" s="33"/>
      <c r="H11" s="33"/>
      <c r="I11" s="111" t="s">
        <v>20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22</v>
      </c>
      <c r="E12" s="33"/>
      <c r="F12" s="112" t="s">
        <v>23</v>
      </c>
      <c r="G12" s="33"/>
      <c r="H12" s="33"/>
      <c r="I12" s="111" t="s">
        <v>24</v>
      </c>
      <c r="J12" s="113">
        <f>'Rekapitulace stavby'!AN8</f>
        <v>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27</v>
      </c>
      <c r="E14" s="33"/>
      <c r="F14" s="33"/>
      <c r="G14" s="33"/>
      <c r="H14" s="33"/>
      <c r="I14" s="111" t="s">
        <v>28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29</v>
      </c>
      <c r="F15" s="33"/>
      <c r="G15" s="33"/>
      <c r="H15" s="33"/>
      <c r="I15" s="111" t="s">
        <v>30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31</v>
      </c>
      <c r="E17" s="33"/>
      <c r="F17" s="33"/>
      <c r="G17" s="33"/>
      <c r="H17" s="33"/>
      <c r="I17" s="111" t="s">
        <v>28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8" t="str">
        <f>'Rekapitulace stavby'!E14</f>
        <v>Vyplň údaj</v>
      </c>
      <c r="F18" s="289"/>
      <c r="G18" s="289"/>
      <c r="H18" s="289"/>
      <c r="I18" s="111" t="s">
        <v>30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33</v>
      </c>
      <c r="E20" s="33"/>
      <c r="F20" s="33"/>
      <c r="G20" s="33"/>
      <c r="H20" s="33"/>
      <c r="I20" s="111" t="s">
        <v>28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30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36</v>
      </c>
      <c r="E23" s="33"/>
      <c r="F23" s="33"/>
      <c r="G23" s="33"/>
      <c r="H23" s="33"/>
      <c r="I23" s="111" t="s">
        <v>28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37</v>
      </c>
      <c r="F24" s="33"/>
      <c r="G24" s="33"/>
      <c r="H24" s="33"/>
      <c r="I24" s="111" t="s">
        <v>30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38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90" t="s">
        <v>1</v>
      </c>
      <c r="F27" s="290"/>
      <c r="G27" s="290"/>
      <c r="H27" s="290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39</v>
      </c>
      <c r="E30" s="33"/>
      <c r="F30" s="33"/>
      <c r="G30" s="33"/>
      <c r="H30" s="33"/>
      <c r="I30" s="33"/>
      <c r="J30" s="119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41</v>
      </c>
      <c r="G32" s="33"/>
      <c r="H32" s="33"/>
      <c r="I32" s="120" t="s">
        <v>40</v>
      </c>
      <c r="J32" s="120" t="s">
        <v>42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43</v>
      </c>
      <c r="E33" s="111" t="s">
        <v>44</v>
      </c>
      <c r="F33" s="122">
        <f>ROUND((SUM(BE121:BE141)),2)</f>
        <v>0</v>
      </c>
      <c r="G33" s="33"/>
      <c r="H33" s="33"/>
      <c r="I33" s="123">
        <v>0.21</v>
      </c>
      <c r="J33" s="122">
        <f>ROUND(((SUM(BE121:BE141))*I33),2)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45</v>
      </c>
      <c r="F34" s="122">
        <f>ROUND((SUM(BF121:BF141)),2)</f>
        <v>0</v>
      </c>
      <c r="G34" s="33"/>
      <c r="H34" s="33"/>
      <c r="I34" s="123">
        <v>0.15</v>
      </c>
      <c r="J34" s="122">
        <f>ROUND(((SUM(BF121:BF141))*I34),2)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46</v>
      </c>
      <c r="F35" s="122">
        <f>ROUND((SUM(BG121:BG141)),2)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47</v>
      </c>
      <c r="F36" s="122">
        <f>ROUND((SUM(BH121:BH141)),2)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48</v>
      </c>
      <c r="F37" s="122">
        <f>ROUND((SUM(BI121:BI141)),2)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49</v>
      </c>
      <c r="E39" s="126"/>
      <c r="F39" s="126"/>
      <c r="G39" s="127" t="s">
        <v>50</v>
      </c>
      <c r="H39" s="128" t="s">
        <v>51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52</v>
      </c>
      <c r="E50" s="132"/>
      <c r="F50" s="132"/>
      <c r="G50" s="131" t="s">
        <v>53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54</v>
      </c>
      <c r="E61" s="134"/>
      <c r="F61" s="135" t="s">
        <v>55</v>
      </c>
      <c r="G61" s="133" t="s">
        <v>54</v>
      </c>
      <c r="H61" s="134"/>
      <c r="I61" s="134"/>
      <c r="J61" s="136" t="s">
        <v>55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56</v>
      </c>
      <c r="E65" s="137"/>
      <c r="F65" s="137"/>
      <c r="G65" s="131" t="s">
        <v>57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54</v>
      </c>
      <c r="E76" s="134"/>
      <c r="F76" s="135" t="s">
        <v>55</v>
      </c>
      <c r="G76" s="133" t="s">
        <v>54</v>
      </c>
      <c r="H76" s="134"/>
      <c r="I76" s="134"/>
      <c r="J76" s="136" t="s">
        <v>55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98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91" t="str">
        <f>E7</f>
        <v>ZŠ Vohradského ŠluknovR1</v>
      </c>
      <c r="F85" s="292"/>
      <c r="G85" s="292"/>
      <c r="H85" s="292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96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62" t="str">
        <f>E9</f>
        <v>20160501c - VRN</v>
      </c>
      <c r="F87" s="293"/>
      <c r="G87" s="293"/>
      <c r="H87" s="29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22</v>
      </c>
      <c r="D89" s="35"/>
      <c r="E89" s="35"/>
      <c r="F89" s="26" t="str">
        <f>F12</f>
        <v>Šluknov</v>
      </c>
      <c r="G89" s="35"/>
      <c r="H89" s="35"/>
      <c r="I89" s="28" t="s">
        <v>24</v>
      </c>
      <c r="J89" s="65">
        <f>IF(J12="","",J12)</f>
        <v>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27</v>
      </c>
      <c r="D91" s="35"/>
      <c r="E91" s="35"/>
      <c r="F91" s="26" t="str">
        <f>E15</f>
        <v>Město Šluknov</v>
      </c>
      <c r="G91" s="35"/>
      <c r="H91" s="35"/>
      <c r="I91" s="28" t="s">
        <v>33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31</v>
      </c>
      <c r="D92" s="35"/>
      <c r="E92" s="35"/>
      <c r="F92" s="26" t="str">
        <f>IF(E18="","",E18)</f>
        <v>Vyplň údaj</v>
      </c>
      <c r="G92" s="35"/>
      <c r="H92" s="35"/>
      <c r="I92" s="28" t="s">
        <v>36</v>
      </c>
      <c r="J92" s="31" t="str">
        <f>E24</f>
        <v>J. Nešněra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99</v>
      </c>
      <c r="D94" s="143"/>
      <c r="E94" s="143"/>
      <c r="F94" s="143"/>
      <c r="G94" s="143"/>
      <c r="H94" s="143"/>
      <c r="I94" s="143"/>
      <c r="J94" s="144" t="s">
        <v>100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101</v>
      </c>
      <c r="D96" s="35"/>
      <c r="E96" s="35"/>
      <c r="F96" s="35"/>
      <c r="G96" s="35"/>
      <c r="H96" s="35"/>
      <c r="I96" s="35"/>
      <c r="J96" s="83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102</v>
      </c>
    </row>
    <row r="97" spans="2:12" s="9" customFormat="1" ht="24.95" customHeight="1">
      <c r="B97" s="146"/>
      <c r="C97" s="147"/>
      <c r="D97" s="148" t="s">
        <v>811</v>
      </c>
      <c r="E97" s="149"/>
      <c r="F97" s="149"/>
      <c r="G97" s="149"/>
      <c r="H97" s="149"/>
      <c r="I97" s="149"/>
      <c r="J97" s="150">
        <f>J122</f>
        <v>0</v>
      </c>
      <c r="K97" s="147"/>
      <c r="L97" s="151"/>
    </row>
    <row r="98" spans="2:12" s="10" customFormat="1" ht="19.9" customHeight="1">
      <c r="B98" s="152"/>
      <c r="C98" s="153"/>
      <c r="D98" s="154" t="s">
        <v>812</v>
      </c>
      <c r="E98" s="155"/>
      <c r="F98" s="155"/>
      <c r="G98" s="155"/>
      <c r="H98" s="155"/>
      <c r="I98" s="155"/>
      <c r="J98" s="156">
        <f>J123</f>
        <v>0</v>
      </c>
      <c r="K98" s="153"/>
      <c r="L98" s="157"/>
    </row>
    <row r="99" spans="2:12" s="10" customFormat="1" ht="19.9" customHeight="1">
      <c r="B99" s="152"/>
      <c r="C99" s="153"/>
      <c r="D99" s="154" t="s">
        <v>813</v>
      </c>
      <c r="E99" s="155"/>
      <c r="F99" s="155"/>
      <c r="G99" s="155"/>
      <c r="H99" s="155"/>
      <c r="I99" s="155"/>
      <c r="J99" s="156">
        <f>J128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814</v>
      </c>
      <c r="E100" s="155"/>
      <c r="F100" s="155"/>
      <c r="G100" s="155"/>
      <c r="H100" s="155"/>
      <c r="I100" s="155"/>
      <c r="J100" s="156">
        <f>J135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815</v>
      </c>
      <c r="E101" s="155"/>
      <c r="F101" s="155"/>
      <c r="G101" s="155"/>
      <c r="H101" s="155"/>
      <c r="I101" s="155"/>
      <c r="J101" s="156">
        <f>J138</f>
        <v>0</v>
      </c>
      <c r="K101" s="153"/>
      <c r="L101" s="157"/>
    </row>
    <row r="102" spans="1:31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5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5" customHeight="1">
      <c r="A108" s="33"/>
      <c r="B108" s="34"/>
      <c r="C108" s="22" t="s">
        <v>123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5"/>
      <c r="D111" s="35"/>
      <c r="E111" s="291" t="str">
        <f>E7</f>
        <v>ZŠ Vohradského ŠluknovR1</v>
      </c>
      <c r="F111" s="292"/>
      <c r="G111" s="292"/>
      <c r="H111" s="292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96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62" t="str">
        <f>E9</f>
        <v>20160501c - VRN</v>
      </c>
      <c r="F113" s="293"/>
      <c r="G113" s="293"/>
      <c r="H113" s="293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22</v>
      </c>
      <c r="D115" s="35"/>
      <c r="E115" s="35"/>
      <c r="F115" s="26" t="str">
        <f>F12</f>
        <v>Šluknov</v>
      </c>
      <c r="G115" s="35"/>
      <c r="H115" s="35"/>
      <c r="I115" s="28" t="s">
        <v>24</v>
      </c>
      <c r="J115" s="65">
        <f>IF(J12="","",J12)</f>
        <v>0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27</v>
      </c>
      <c r="D117" s="35"/>
      <c r="E117" s="35"/>
      <c r="F117" s="26" t="str">
        <f>E15</f>
        <v>Město Šluknov</v>
      </c>
      <c r="G117" s="35"/>
      <c r="H117" s="35"/>
      <c r="I117" s="28" t="s">
        <v>33</v>
      </c>
      <c r="J117" s="31" t="str">
        <f>E21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31</v>
      </c>
      <c r="D118" s="35"/>
      <c r="E118" s="35"/>
      <c r="F118" s="26" t="str">
        <f>IF(E18="","",E18)</f>
        <v>Vyplň údaj</v>
      </c>
      <c r="G118" s="35"/>
      <c r="H118" s="35"/>
      <c r="I118" s="28" t="s">
        <v>36</v>
      </c>
      <c r="J118" s="31" t="str">
        <f>E24</f>
        <v>J. Nešněra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58"/>
      <c r="B120" s="159"/>
      <c r="C120" s="160" t="s">
        <v>124</v>
      </c>
      <c r="D120" s="161" t="s">
        <v>64</v>
      </c>
      <c r="E120" s="161" t="s">
        <v>60</v>
      </c>
      <c r="F120" s="161" t="s">
        <v>61</v>
      </c>
      <c r="G120" s="161" t="s">
        <v>125</v>
      </c>
      <c r="H120" s="161" t="s">
        <v>126</v>
      </c>
      <c r="I120" s="161" t="s">
        <v>127</v>
      </c>
      <c r="J120" s="161" t="s">
        <v>100</v>
      </c>
      <c r="K120" s="162" t="s">
        <v>128</v>
      </c>
      <c r="L120" s="163"/>
      <c r="M120" s="74" t="s">
        <v>1</v>
      </c>
      <c r="N120" s="75" t="s">
        <v>43</v>
      </c>
      <c r="O120" s="75" t="s">
        <v>129</v>
      </c>
      <c r="P120" s="75" t="s">
        <v>130</v>
      </c>
      <c r="Q120" s="75" t="s">
        <v>131</v>
      </c>
      <c r="R120" s="75" t="s">
        <v>132</v>
      </c>
      <c r="S120" s="75" t="s">
        <v>133</v>
      </c>
      <c r="T120" s="76" t="s">
        <v>134</v>
      </c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</row>
    <row r="121" spans="1:63" s="2" customFormat="1" ht="22.9" customHeight="1">
      <c r="A121" s="33"/>
      <c r="B121" s="34"/>
      <c r="C121" s="81" t="s">
        <v>135</v>
      </c>
      <c r="D121" s="35"/>
      <c r="E121" s="35"/>
      <c r="F121" s="35"/>
      <c r="G121" s="35"/>
      <c r="H121" s="35"/>
      <c r="I121" s="35"/>
      <c r="J121" s="164">
        <f>BK121</f>
        <v>0</v>
      </c>
      <c r="K121" s="35"/>
      <c r="L121" s="38"/>
      <c r="M121" s="77"/>
      <c r="N121" s="165"/>
      <c r="O121" s="78"/>
      <c r="P121" s="166">
        <f>P122</f>
        <v>0</v>
      </c>
      <c r="Q121" s="78"/>
      <c r="R121" s="166">
        <f>R122</f>
        <v>0</v>
      </c>
      <c r="S121" s="78"/>
      <c r="T121" s="167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78</v>
      </c>
      <c r="AU121" s="16" t="s">
        <v>102</v>
      </c>
      <c r="BK121" s="168">
        <f>BK122</f>
        <v>0</v>
      </c>
    </row>
    <row r="122" spans="2:63" s="12" customFormat="1" ht="25.9" customHeight="1">
      <c r="B122" s="169"/>
      <c r="C122" s="170"/>
      <c r="D122" s="171" t="s">
        <v>78</v>
      </c>
      <c r="E122" s="172" t="s">
        <v>93</v>
      </c>
      <c r="F122" s="172" t="s">
        <v>816</v>
      </c>
      <c r="G122" s="170"/>
      <c r="H122" s="170"/>
      <c r="I122" s="173"/>
      <c r="J122" s="174">
        <f>BK122</f>
        <v>0</v>
      </c>
      <c r="K122" s="170"/>
      <c r="L122" s="175"/>
      <c r="M122" s="176"/>
      <c r="N122" s="177"/>
      <c r="O122" s="177"/>
      <c r="P122" s="178">
        <f>P123+P128+P135+P138</f>
        <v>0</v>
      </c>
      <c r="Q122" s="177"/>
      <c r="R122" s="178">
        <f>R123+R128+R135+R138</f>
        <v>0</v>
      </c>
      <c r="S122" s="177"/>
      <c r="T122" s="179">
        <f>T123+T128+T135+T138</f>
        <v>0</v>
      </c>
      <c r="AR122" s="180" t="s">
        <v>200</v>
      </c>
      <c r="AT122" s="181" t="s">
        <v>78</v>
      </c>
      <c r="AU122" s="181" t="s">
        <v>79</v>
      </c>
      <c r="AY122" s="180" t="s">
        <v>138</v>
      </c>
      <c r="BK122" s="182">
        <f>BK123+BK128+BK135+BK138</f>
        <v>0</v>
      </c>
    </row>
    <row r="123" spans="2:63" s="12" customFormat="1" ht="22.9" customHeight="1">
      <c r="B123" s="169"/>
      <c r="C123" s="170"/>
      <c r="D123" s="171" t="s">
        <v>78</v>
      </c>
      <c r="E123" s="183" t="s">
        <v>817</v>
      </c>
      <c r="F123" s="183" t="s">
        <v>818</v>
      </c>
      <c r="G123" s="170"/>
      <c r="H123" s="170"/>
      <c r="I123" s="173"/>
      <c r="J123" s="184">
        <f>BK123</f>
        <v>0</v>
      </c>
      <c r="K123" s="170"/>
      <c r="L123" s="175"/>
      <c r="M123" s="176"/>
      <c r="N123" s="177"/>
      <c r="O123" s="177"/>
      <c r="P123" s="178">
        <f>SUM(P124:P127)</f>
        <v>0</v>
      </c>
      <c r="Q123" s="177"/>
      <c r="R123" s="178">
        <f>SUM(R124:R127)</f>
        <v>0</v>
      </c>
      <c r="S123" s="177"/>
      <c r="T123" s="179">
        <f>SUM(T124:T127)</f>
        <v>0</v>
      </c>
      <c r="AR123" s="180" t="s">
        <v>200</v>
      </c>
      <c r="AT123" s="181" t="s">
        <v>78</v>
      </c>
      <c r="AU123" s="181" t="s">
        <v>21</v>
      </c>
      <c r="AY123" s="180" t="s">
        <v>138</v>
      </c>
      <c r="BK123" s="182">
        <f>SUM(BK124:BK127)</f>
        <v>0</v>
      </c>
    </row>
    <row r="124" spans="1:65" s="2" customFormat="1" ht="16.5" customHeight="1">
      <c r="A124" s="33"/>
      <c r="B124" s="34"/>
      <c r="C124" s="185" t="s">
        <v>21</v>
      </c>
      <c r="D124" s="185" t="s">
        <v>140</v>
      </c>
      <c r="E124" s="186" t="s">
        <v>819</v>
      </c>
      <c r="F124" s="187" t="s">
        <v>820</v>
      </c>
      <c r="G124" s="188" t="s">
        <v>684</v>
      </c>
      <c r="H124" s="189">
        <v>1</v>
      </c>
      <c r="I124" s="190"/>
      <c r="J124" s="191">
        <f>ROUND(I124*H124,2)</f>
        <v>0</v>
      </c>
      <c r="K124" s="187" t="s">
        <v>564</v>
      </c>
      <c r="L124" s="38"/>
      <c r="M124" s="192" t="s">
        <v>1</v>
      </c>
      <c r="N124" s="193" t="s">
        <v>44</v>
      </c>
      <c r="O124" s="70"/>
      <c r="P124" s="194">
        <f>O124*H124</f>
        <v>0</v>
      </c>
      <c r="Q124" s="194">
        <v>0</v>
      </c>
      <c r="R124" s="194">
        <f>Q124*H124</f>
        <v>0</v>
      </c>
      <c r="S124" s="194">
        <v>0</v>
      </c>
      <c r="T124" s="195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6" t="s">
        <v>821</v>
      </c>
      <c r="AT124" s="196" t="s">
        <v>140</v>
      </c>
      <c r="AU124" s="196" t="s">
        <v>88</v>
      </c>
      <c r="AY124" s="16" t="s">
        <v>138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16" t="s">
        <v>21</v>
      </c>
      <c r="BK124" s="197">
        <f>ROUND(I124*H124,2)</f>
        <v>0</v>
      </c>
      <c r="BL124" s="16" t="s">
        <v>821</v>
      </c>
      <c r="BM124" s="196" t="s">
        <v>822</v>
      </c>
    </row>
    <row r="125" spans="1:47" s="2" customFormat="1" ht="19.5">
      <c r="A125" s="33"/>
      <c r="B125" s="34"/>
      <c r="C125" s="35"/>
      <c r="D125" s="198" t="s">
        <v>147</v>
      </c>
      <c r="E125" s="35"/>
      <c r="F125" s="199" t="s">
        <v>823</v>
      </c>
      <c r="G125" s="35"/>
      <c r="H125" s="35"/>
      <c r="I125" s="200"/>
      <c r="J125" s="35"/>
      <c r="K125" s="35"/>
      <c r="L125" s="38"/>
      <c r="M125" s="201"/>
      <c r="N125" s="202"/>
      <c r="O125" s="70"/>
      <c r="P125" s="70"/>
      <c r="Q125" s="70"/>
      <c r="R125" s="70"/>
      <c r="S125" s="70"/>
      <c r="T125" s="71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147</v>
      </c>
      <c r="AU125" s="16" t="s">
        <v>88</v>
      </c>
    </row>
    <row r="126" spans="1:65" s="2" customFormat="1" ht="16.5" customHeight="1">
      <c r="A126" s="33"/>
      <c r="B126" s="34"/>
      <c r="C126" s="185" t="s">
        <v>88</v>
      </c>
      <c r="D126" s="185" t="s">
        <v>140</v>
      </c>
      <c r="E126" s="186" t="s">
        <v>824</v>
      </c>
      <c r="F126" s="187" t="s">
        <v>825</v>
      </c>
      <c r="G126" s="188" t="s">
        <v>684</v>
      </c>
      <c r="H126" s="189">
        <v>1</v>
      </c>
      <c r="I126" s="190"/>
      <c r="J126" s="191">
        <f>ROUND(I126*H126,2)</f>
        <v>0</v>
      </c>
      <c r="K126" s="187" t="s">
        <v>564</v>
      </c>
      <c r="L126" s="38"/>
      <c r="M126" s="192" t="s">
        <v>1</v>
      </c>
      <c r="N126" s="193" t="s">
        <v>44</v>
      </c>
      <c r="O126" s="70"/>
      <c r="P126" s="194">
        <f>O126*H126</f>
        <v>0</v>
      </c>
      <c r="Q126" s="194">
        <v>0</v>
      </c>
      <c r="R126" s="194">
        <f>Q126*H126</f>
        <v>0</v>
      </c>
      <c r="S126" s="194">
        <v>0</v>
      </c>
      <c r="T126" s="195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6" t="s">
        <v>821</v>
      </c>
      <c r="AT126" s="196" t="s">
        <v>140</v>
      </c>
      <c r="AU126" s="196" t="s">
        <v>88</v>
      </c>
      <c r="AY126" s="16" t="s">
        <v>138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16" t="s">
        <v>21</v>
      </c>
      <c r="BK126" s="197">
        <f>ROUND(I126*H126,2)</f>
        <v>0</v>
      </c>
      <c r="BL126" s="16" t="s">
        <v>821</v>
      </c>
      <c r="BM126" s="196" t="s">
        <v>826</v>
      </c>
    </row>
    <row r="127" spans="1:47" s="2" customFormat="1" ht="29.25">
      <c r="A127" s="33"/>
      <c r="B127" s="34"/>
      <c r="C127" s="35"/>
      <c r="D127" s="198" t="s">
        <v>147</v>
      </c>
      <c r="E127" s="35"/>
      <c r="F127" s="199" t="s">
        <v>827</v>
      </c>
      <c r="G127" s="35"/>
      <c r="H127" s="35"/>
      <c r="I127" s="200"/>
      <c r="J127" s="35"/>
      <c r="K127" s="35"/>
      <c r="L127" s="38"/>
      <c r="M127" s="201"/>
      <c r="N127" s="202"/>
      <c r="O127" s="70"/>
      <c r="P127" s="70"/>
      <c r="Q127" s="70"/>
      <c r="R127" s="70"/>
      <c r="S127" s="70"/>
      <c r="T127" s="71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147</v>
      </c>
      <c r="AU127" s="16" t="s">
        <v>88</v>
      </c>
    </row>
    <row r="128" spans="2:63" s="12" customFormat="1" ht="22.9" customHeight="1">
      <c r="B128" s="169"/>
      <c r="C128" s="170"/>
      <c r="D128" s="171" t="s">
        <v>78</v>
      </c>
      <c r="E128" s="183" t="s">
        <v>828</v>
      </c>
      <c r="F128" s="183" t="s">
        <v>829</v>
      </c>
      <c r="G128" s="170"/>
      <c r="H128" s="170"/>
      <c r="I128" s="173"/>
      <c r="J128" s="184">
        <f>BK128</f>
        <v>0</v>
      </c>
      <c r="K128" s="170"/>
      <c r="L128" s="175"/>
      <c r="M128" s="176"/>
      <c r="N128" s="177"/>
      <c r="O128" s="177"/>
      <c r="P128" s="178">
        <f>SUM(P129:P134)</f>
        <v>0</v>
      </c>
      <c r="Q128" s="177"/>
      <c r="R128" s="178">
        <f>SUM(R129:R134)</f>
        <v>0</v>
      </c>
      <c r="S128" s="177"/>
      <c r="T128" s="179">
        <f>SUM(T129:T134)</f>
        <v>0</v>
      </c>
      <c r="AR128" s="180" t="s">
        <v>200</v>
      </c>
      <c r="AT128" s="181" t="s">
        <v>78</v>
      </c>
      <c r="AU128" s="181" t="s">
        <v>21</v>
      </c>
      <c r="AY128" s="180" t="s">
        <v>138</v>
      </c>
      <c r="BK128" s="182">
        <f>SUM(BK129:BK134)</f>
        <v>0</v>
      </c>
    </row>
    <row r="129" spans="1:65" s="2" customFormat="1" ht="16.5" customHeight="1">
      <c r="A129" s="33"/>
      <c r="B129" s="34"/>
      <c r="C129" s="185" t="s">
        <v>190</v>
      </c>
      <c r="D129" s="185" t="s">
        <v>140</v>
      </c>
      <c r="E129" s="186" t="s">
        <v>830</v>
      </c>
      <c r="F129" s="187" t="s">
        <v>831</v>
      </c>
      <c r="G129" s="188" t="s">
        <v>684</v>
      </c>
      <c r="H129" s="189">
        <v>1</v>
      </c>
      <c r="I129" s="190"/>
      <c r="J129" s="191">
        <f>ROUND(I129*H129,2)</f>
        <v>0</v>
      </c>
      <c r="K129" s="187" t="s">
        <v>564</v>
      </c>
      <c r="L129" s="38"/>
      <c r="M129" s="192" t="s">
        <v>1</v>
      </c>
      <c r="N129" s="193" t="s">
        <v>44</v>
      </c>
      <c r="O129" s="70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6" t="s">
        <v>821</v>
      </c>
      <c r="AT129" s="196" t="s">
        <v>140</v>
      </c>
      <c r="AU129" s="196" t="s">
        <v>88</v>
      </c>
      <c r="AY129" s="16" t="s">
        <v>138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6" t="s">
        <v>21</v>
      </c>
      <c r="BK129" s="197">
        <f>ROUND(I129*H129,2)</f>
        <v>0</v>
      </c>
      <c r="BL129" s="16" t="s">
        <v>821</v>
      </c>
      <c r="BM129" s="196" t="s">
        <v>832</v>
      </c>
    </row>
    <row r="130" spans="1:47" s="2" customFormat="1" ht="19.5">
      <c r="A130" s="33"/>
      <c r="B130" s="34"/>
      <c r="C130" s="35"/>
      <c r="D130" s="198" t="s">
        <v>147</v>
      </c>
      <c r="E130" s="35"/>
      <c r="F130" s="199" t="s">
        <v>833</v>
      </c>
      <c r="G130" s="35"/>
      <c r="H130" s="35"/>
      <c r="I130" s="200"/>
      <c r="J130" s="35"/>
      <c r="K130" s="35"/>
      <c r="L130" s="38"/>
      <c r="M130" s="201"/>
      <c r="N130" s="202"/>
      <c r="O130" s="70"/>
      <c r="P130" s="70"/>
      <c r="Q130" s="70"/>
      <c r="R130" s="70"/>
      <c r="S130" s="70"/>
      <c r="T130" s="71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147</v>
      </c>
      <c r="AU130" s="16" t="s">
        <v>88</v>
      </c>
    </row>
    <row r="131" spans="1:65" s="2" customFormat="1" ht="16.5" customHeight="1">
      <c r="A131" s="33"/>
      <c r="B131" s="34"/>
      <c r="C131" s="185" t="s">
        <v>145</v>
      </c>
      <c r="D131" s="185" t="s">
        <v>140</v>
      </c>
      <c r="E131" s="186" t="s">
        <v>834</v>
      </c>
      <c r="F131" s="187" t="s">
        <v>835</v>
      </c>
      <c r="G131" s="188" t="s">
        <v>684</v>
      </c>
      <c r="H131" s="189">
        <v>1</v>
      </c>
      <c r="I131" s="190"/>
      <c r="J131" s="191">
        <f>ROUND(I131*H131,2)</f>
        <v>0</v>
      </c>
      <c r="K131" s="187" t="s">
        <v>564</v>
      </c>
      <c r="L131" s="38"/>
      <c r="M131" s="192" t="s">
        <v>1</v>
      </c>
      <c r="N131" s="193" t="s">
        <v>44</v>
      </c>
      <c r="O131" s="70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6" t="s">
        <v>821</v>
      </c>
      <c r="AT131" s="196" t="s">
        <v>140</v>
      </c>
      <c r="AU131" s="196" t="s">
        <v>88</v>
      </c>
      <c r="AY131" s="16" t="s">
        <v>138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6" t="s">
        <v>21</v>
      </c>
      <c r="BK131" s="197">
        <f>ROUND(I131*H131,2)</f>
        <v>0</v>
      </c>
      <c r="BL131" s="16" t="s">
        <v>821</v>
      </c>
      <c r="BM131" s="196" t="s">
        <v>836</v>
      </c>
    </row>
    <row r="132" spans="1:47" s="2" customFormat="1" ht="11.25">
      <c r="A132" s="33"/>
      <c r="B132" s="34"/>
      <c r="C132" s="35"/>
      <c r="D132" s="198" t="s">
        <v>147</v>
      </c>
      <c r="E132" s="35"/>
      <c r="F132" s="199" t="s">
        <v>837</v>
      </c>
      <c r="G132" s="35"/>
      <c r="H132" s="35"/>
      <c r="I132" s="200"/>
      <c r="J132" s="35"/>
      <c r="K132" s="35"/>
      <c r="L132" s="38"/>
      <c r="M132" s="201"/>
      <c r="N132" s="202"/>
      <c r="O132" s="70"/>
      <c r="P132" s="70"/>
      <c r="Q132" s="70"/>
      <c r="R132" s="70"/>
      <c r="S132" s="70"/>
      <c r="T132" s="7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147</v>
      </c>
      <c r="AU132" s="16" t="s">
        <v>88</v>
      </c>
    </row>
    <row r="133" spans="1:65" s="2" customFormat="1" ht="16.5" customHeight="1">
      <c r="A133" s="33"/>
      <c r="B133" s="34"/>
      <c r="C133" s="185" t="s">
        <v>200</v>
      </c>
      <c r="D133" s="185" t="s">
        <v>140</v>
      </c>
      <c r="E133" s="186" t="s">
        <v>838</v>
      </c>
      <c r="F133" s="187" t="s">
        <v>839</v>
      </c>
      <c r="G133" s="188" t="s">
        <v>684</v>
      </c>
      <c r="H133" s="189">
        <v>1</v>
      </c>
      <c r="I133" s="190"/>
      <c r="J133" s="191">
        <f>ROUND(I133*H133,2)</f>
        <v>0</v>
      </c>
      <c r="K133" s="187" t="s">
        <v>564</v>
      </c>
      <c r="L133" s="38"/>
      <c r="M133" s="192" t="s">
        <v>1</v>
      </c>
      <c r="N133" s="193" t="s">
        <v>44</v>
      </c>
      <c r="O133" s="70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6" t="s">
        <v>821</v>
      </c>
      <c r="AT133" s="196" t="s">
        <v>140</v>
      </c>
      <c r="AU133" s="196" t="s">
        <v>88</v>
      </c>
      <c r="AY133" s="16" t="s">
        <v>138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6" t="s">
        <v>21</v>
      </c>
      <c r="BK133" s="197">
        <f>ROUND(I133*H133,2)</f>
        <v>0</v>
      </c>
      <c r="BL133" s="16" t="s">
        <v>821</v>
      </c>
      <c r="BM133" s="196" t="s">
        <v>840</v>
      </c>
    </row>
    <row r="134" spans="1:47" s="2" customFormat="1" ht="11.25">
      <c r="A134" s="33"/>
      <c r="B134" s="34"/>
      <c r="C134" s="35"/>
      <c r="D134" s="198" t="s">
        <v>147</v>
      </c>
      <c r="E134" s="35"/>
      <c r="F134" s="199" t="s">
        <v>841</v>
      </c>
      <c r="G134" s="35"/>
      <c r="H134" s="35"/>
      <c r="I134" s="200"/>
      <c r="J134" s="35"/>
      <c r="K134" s="35"/>
      <c r="L134" s="38"/>
      <c r="M134" s="201"/>
      <c r="N134" s="202"/>
      <c r="O134" s="70"/>
      <c r="P134" s="70"/>
      <c r="Q134" s="70"/>
      <c r="R134" s="70"/>
      <c r="S134" s="70"/>
      <c r="T134" s="7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147</v>
      </c>
      <c r="AU134" s="16" t="s">
        <v>88</v>
      </c>
    </row>
    <row r="135" spans="2:63" s="12" customFormat="1" ht="22.9" customHeight="1">
      <c r="B135" s="169"/>
      <c r="C135" s="170"/>
      <c r="D135" s="171" t="s">
        <v>78</v>
      </c>
      <c r="E135" s="183" t="s">
        <v>842</v>
      </c>
      <c r="F135" s="183" t="s">
        <v>843</v>
      </c>
      <c r="G135" s="170"/>
      <c r="H135" s="170"/>
      <c r="I135" s="173"/>
      <c r="J135" s="184">
        <f>BK135</f>
        <v>0</v>
      </c>
      <c r="K135" s="170"/>
      <c r="L135" s="175"/>
      <c r="M135" s="176"/>
      <c r="N135" s="177"/>
      <c r="O135" s="177"/>
      <c r="P135" s="178">
        <f>SUM(P136:P137)</f>
        <v>0</v>
      </c>
      <c r="Q135" s="177"/>
      <c r="R135" s="178">
        <f>SUM(R136:R137)</f>
        <v>0</v>
      </c>
      <c r="S135" s="177"/>
      <c r="T135" s="179">
        <f>SUM(T136:T137)</f>
        <v>0</v>
      </c>
      <c r="AR135" s="180" t="s">
        <v>200</v>
      </c>
      <c r="AT135" s="181" t="s">
        <v>78</v>
      </c>
      <c r="AU135" s="181" t="s">
        <v>21</v>
      </c>
      <c r="AY135" s="180" t="s">
        <v>138</v>
      </c>
      <c r="BK135" s="182">
        <f>SUM(BK136:BK137)</f>
        <v>0</v>
      </c>
    </row>
    <row r="136" spans="1:65" s="2" customFormat="1" ht="16.5" customHeight="1">
      <c r="A136" s="33"/>
      <c r="B136" s="34"/>
      <c r="C136" s="185" t="s">
        <v>205</v>
      </c>
      <c r="D136" s="185" t="s">
        <v>140</v>
      </c>
      <c r="E136" s="186" t="s">
        <v>844</v>
      </c>
      <c r="F136" s="187" t="s">
        <v>845</v>
      </c>
      <c r="G136" s="188" t="s">
        <v>684</v>
      </c>
      <c r="H136" s="189">
        <v>1</v>
      </c>
      <c r="I136" s="190"/>
      <c r="J136" s="191">
        <f>ROUND(I136*H136,2)</f>
        <v>0</v>
      </c>
      <c r="K136" s="187" t="s">
        <v>564</v>
      </c>
      <c r="L136" s="38"/>
      <c r="M136" s="192" t="s">
        <v>1</v>
      </c>
      <c r="N136" s="193" t="s">
        <v>44</v>
      </c>
      <c r="O136" s="70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6" t="s">
        <v>821</v>
      </c>
      <c r="AT136" s="196" t="s">
        <v>140</v>
      </c>
      <c r="AU136" s="196" t="s">
        <v>88</v>
      </c>
      <c r="AY136" s="16" t="s">
        <v>138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6" t="s">
        <v>21</v>
      </c>
      <c r="BK136" s="197">
        <f>ROUND(I136*H136,2)</f>
        <v>0</v>
      </c>
      <c r="BL136" s="16" t="s">
        <v>821</v>
      </c>
      <c r="BM136" s="196" t="s">
        <v>846</v>
      </c>
    </row>
    <row r="137" spans="1:47" s="2" customFormat="1" ht="19.5">
      <c r="A137" s="33"/>
      <c r="B137" s="34"/>
      <c r="C137" s="35"/>
      <c r="D137" s="198" t="s">
        <v>147</v>
      </c>
      <c r="E137" s="35"/>
      <c r="F137" s="199" t="s">
        <v>847</v>
      </c>
      <c r="G137" s="35"/>
      <c r="H137" s="35"/>
      <c r="I137" s="200"/>
      <c r="J137" s="35"/>
      <c r="K137" s="35"/>
      <c r="L137" s="38"/>
      <c r="M137" s="201"/>
      <c r="N137" s="202"/>
      <c r="O137" s="70"/>
      <c r="P137" s="70"/>
      <c r="Q137" s="70"/>
      <c r="R137" s="70"/>
      <c r="S137" s="70"/>
      <c r="T137" s="71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147</v>
      </c>
      <c r="AU137" s="16" t="s">
        <v>88</v>
      </c>
    </row>
    <row r="138" spans="2:63" s="12" customFormat="1" ht="22.9" customHeight="1">
      <c r="B138" s="169"/>
      <c r="C138" s="170"/>
      <c r="D138" s="171" t="s">
        <v>78</v>
      </c>
      <c r="E138" s="183" t="s">
        <v>848</v>
      </c>
      <c r="F138" s="183" t="s">
        <v>849</v>
      </c>
      <c r="G138" s="170"/>
      <c r="H138" s="170"/>
      <c r="I138" s="173"/>
      <c r="J138" s="184">
        <f>BK138</f>
        <v>0</v>
      </c>
      <c r="K138" s="170"/>
      <c r="L138" s="175"/>
      <c r="M138" s="176"/>
      <c r="N138" s="177"/>
      <c r="O138" s="177"/>
      <c r="P138" s="178">
        <f>SUM(P139:P141)</f>
        <v>0</v>
      </c>
      <c r="Q138" s="177"/>
      <c r="R138" s="178">
        <f>SUM(R139:R141)</f>
        <v>0</v>
      </c>
      <c r="S138" s="177"/>
      <c r="T138" s="179">
        <f>SUM(T139:T141)</f>
        <v>0</v>
      </c>
      <c r="AR138" s="180" t="s">
        <v>200</v>
      </c>
      <c r="AT138" s="181" t="s">
        <v>78</v>
      </c>
      <c r="AU138" s="181" t="s">
        <v>21</v>
      </c>
      <c r="AY138" s="180" t="s">
        <v>138</v>
      </c>
      <c r="BK138" s="182">
        <f>SUM(BK139:BK141)</f>
        <v>0</v>
      </c>
    </row>
    <row r="139" spans="1:65" s="2" customFormat="1" ht="16.5" customHeight="1">
      <c r="A139" s="33"/>
      <c r="B139" s="34"/>
      <c r="C139" s="185" t="s">
        <v>211</v>
      </c>
      <c r="D139" s="185" t="s">
        <v>140</v>
      </c>
      <c r="E139" s="186" t="s">
        <v>850</v>
      </c>
      <c r="F139" s="187" t="s">
        <v>851</v>
      </c>
      <c r="G139" s="188" t="s">
        <v>684</v>
      </c>
      <c r="H139" s="189">
        <v>1</v>
      </c>
      <c r="I139" s="190"/>
      <c r="J139" s="191">
        <f>ROUND(I139*H139,2)</f>
        <v>0</v>
      </c>
      <c r="K139" s="187" t="s">
        <v>564</v>
      </c>
      <c r="L139" s="38"/>
      <c r="M139" s="192" t="s">
        <v>1</v>
      </c>
      <c r="N139" s="193" t="s">
        <v>44</v>
      </c>
      <c r="O139" s="70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6" t="s">
        <v>821</v>
      </c>
      <c r="AT139" s="196" t="s">
        <v>140</v>
      </c>
      <c r="AU139" s="196" t="s">
        <v>88</v>
      </c>
      <c r="AY139" s="16" t="s">
        <v>138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6" t="s">
        <v>21</v>
      </c>
      <c r="BK139" s="197">
        <f>ROUND(I139*H139,2)</f>
        <v>0</v>
      </c>
      <c r="BL139" s="16" t="s">
        <v>821</v>
      </c>
      <c r="BM139" s="196" t="s">
        <v>852</v>
      </c>
    </row>
    <row r="140" spans="1:47" s="2" customFormat="1" ht="19.5">
      <c r="A140" s="33"/>
      <c r="B140" s="34"/>
      <c r="C140" s="35"/>
      <c r="D140" s="198" t="s">
        <v>147</v>
      </c>
      <c r="E140" s="35"/>
      <c r="F140" s="199" t="s">
        <v>853</v>
      </c>
      <c r="G140" s="35"/>
      <c r="H140" s="35"/>
      <c r="I140" s="200"/>
      <c r="J140" s="35"/>
      <c r="K140" s="35"/>
      <c r="L140" s="38"/>
      <c r="M140" s="201"/>
      <c r="N140" s="202"/>
      <c r="O140" s="70"/>
      <c r="P140" s="70"/>
      <c r="Q140" s="70"/>
      <c r="R140" s="70"/>
      <c r="S140" s="70"/>
      <c r="T140" s="71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147</v>
      </c>
      <c r="AU140" s="16" t="s">
        <v>88</v>
      </c>
    </row>
    <row r="141" spans="2:51" s="13" customFormat="1" ht="11.25">
      <c r="B141" s="203"/>
      <c r="C141" s="204"/>
      <c r="D141" s="198" t="s">
        <v>149</v>
      </c>
      <c r="E141" s="205" t="s">
        <v>1</v>
      </c>
      <c r="F141" s="206" t="s">
        <v>854</v>
      </c>
      <c r="G141" s="204"/>
      <c r="H141" s="207">
        <v>1</v>
      </c>
      <c r="I141" s="208"/>
      <c r="J141" s="204"/>
      <c r="K141" s="204"/>
      <c r="L141" s="209"/>
      <c r="M141" s="240"/>
      <c r="N141" s="241"/>
      <c r="O141" s="241"/>
      <c r="P141" s="241"/>
      <c r="Q141" s="241"/>
      <c r="R141" s="241"/>
      <c r="S141" s="241"/>
      <c r="T141" s="242"/>
      <c r="AT141" s="213" t="s">
        <v>149</v>
      </c>
      <c r="AU141" s="213" t="s">
        <v>88</v>
      </c>
      <c r="AV141" s="13" t="s">
        <v>88</v>
      </c>
      <c r="AW141" s="13" t="s">
        <v>35</v>
      </c>
      <c r="AX141" s="13" t="s">
        <v>21</v>
      </c>
      <c r="AY141" s="213" t="s">
        <v>138</v>
      </c>
    </row>
    <row r="142" spans="1:31" s="2" customFormat="1" ht="6.95" customHeight="1">
      <c r="A142" s="33"/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38"/>
      <c r="M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</sheetData>
  <sheetProtection algorithmName="SHA-512" hashValue="GDS0K4iUgh617LQr4ALLUGuuyqsZzgzO214X6I64BJOMnB5oqRp7l7IzcyldzcB5G6fzQCxF2bd/3MwPSfh09g==" saltValue="3d7mQai2KWRdPKOXofj4+d5z1b1B2uKLBZpkDsSp3ecWig3rCrf8Focsmdarat5Q7aVUioE56PGsXSy+DMBBlw==" spinCount="100000" sheet="1" objects="1" scenarios="1" formatColumns="0" formatRows="0" autoFilter="0"/>
  <autoFilter ref="C120:K14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Bušek</cp:lastModifiedBy>
  <dcterms:created xsi:type="dcterms:W3CDTF">2021-11-12T13:45:46Z</dcterms:created>
  <dcterms:modified xsi:type="dcterms:W3CDTF">2022-06-15T06:31:24Z</dcterms:modified>
  <cp:category/>
  <cp:version/>
  <cp:contentType/>
  <cp:contentStatus/>
</cp:coreProperties>
</file>