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Stavební část" sheetId="2" r:id="rId2"/>
    <sheet name="02 - ZTI" sheetId="3" r:id="rId3"/>
    <sheet name="03 - UT" sheetId="4" r:id="rId4"/>
    <sheet name="04 - VRN" sheetId="5" r:id="rId5"/>
  </sheets>
  <definedNames>
    <definedName name="_xlnm.Print_Area" localSheetId="0">'Rekapitulace stavby'!$D$4:$AO$76,'Rekapitulace stavby'!$C$82:$AQ$99</definedName>
    <definedName name="_xlnm._FilterDatabase" localSheetId="1" hidden="1">'01 - Stavební část'!$C$139:$K$569</definedName>
    <definedName name="_xlnm.Print_Area" localSheetId="1">'01 - Stavební část'!$C$4:$J$76,'01 - Stavební část'!$C$82:$J$121,'01 - Stavební část'!$C$127:$K$569</definedName>
    <definedName name="_xlnm._FilterDatabase" localSheetId="2" hidden="1">'02 - ZTI'!$C$121:$K$210</definedName>
    <definedName name="_xlnm.Print_Area" localSheetId="2">'02 - ZTI'!$C$4:$J$76,'02 - ZTI'!$C$82:$J$103,'02 - ZTI'!$C$109:$K$210</definedName>
    <definedName name="_xlnm._FilterDatabase" localSheetId="3" hidden="1">'03 - UT'!$C$119:$K$148</definedName>
    <definedName name="_xlnm.Print_Area" localSheetId="3">'03 - UT'!$C$4:$J$76,'03 - UT'!$C$82:$J$101,'03 - UT'!$C$107:$K$148</definedName>
    <definedName name="_xlnm._FilterDatabase" localSheetId="4" hidden="1">'04 - VRN'!$C$119:$K$133</definedName>
    <definedName name="_xlnm.Print_Area" localSheetId="4">'04 - VRN'!$C$4:$J$76,'04 - VRN'!$C$82:$J$101,'04 - VRN'!$C$107:$K$133</definedName>
    <definedName name="_xlnm.Print_Titles" localSheetId="0">'Rekapitulace stavby'!$92:$92</definedName>
    <definedName name="_xlnm.Print_Titles" localSheetId="1">'01 - Stavební část'!$139:$139</definedName>
    <definedName name="_xlnm.Print_Titles" localSheetId="2">'02 - ZTI'!$121:$121</definedName>
    <definedName name="_xlnm.Print_Titles" localSheetId="3">'03 - UT'!$119:$119</definedName>
    <definedName name="_xlnm.Print_Titles" localSheetId="4">'04 - VRN'!$119:$119</definedName>
  </definedNames>
  <calcPr fullCalcOnLoad="1"/>
</workbook>
</file>

<file path=xl/sharedStrings.xml><?xml version="1.0" encoding="utf-8"?>
<sst xmlns="http://schemas.openxmlformats.org/spreadsheetml/2006/main" count="5753" uniqueCount="1247">
  <si>
    <t>Export Komplet</t>
  </si>
  <si>
    <t/>
  </si>
  <si>
    <t>2.0</t>
  </si>
  <si>
    <t>ZAMOK</t>
  </si>
  <si>
    <t>False</t>
  </si>
  <si>
    <t>{64bd97c4-f81c-48a1-8573-ee64717e9b50}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</si>
  <si>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</si>
  <si>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</si>
  <si>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</si>
  <si>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</si>
  <si>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</si>
  <si>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</si>
  <si>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</si>
  <si>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</si>
  <si>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20200304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</si>
  <si>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</si>
  <si>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</si>
  <si>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Přístavba skladu hadic Hasičská stanice Šluknov</t>
  </si>
  <si>
    <t>KSO:</t>
  </si>
  <si>
    <t>CC-CZ:</t>
  </si>
  <si>
    <t>Místo:</t>
  </si>
  <si>
    <t>Šluknov</t>
  </si>
  <si>
    <t>Datum:</t>
  </si>
  <si>
    <t>4. 3. 2020</t>
  </si>
  <si>
    <t>Zadavatel:</t>
  </si>
  <si>
    <t>IČ:</t>
  </si>
  <si>
    <t>Město Šluknov</t>
  </si>
  <si>
    <t>DIČ:</t>
  </si>
  <si>
    <t>Uchazeč:</t>
  </si>
  <si>
    <t>Vyplň údaj</t>
  </si>
  <si>
    <t>Projektant:</t>
  </si>
  <si>
    <t>M. Richter</t>
  </si>
  <si>
    <t>True</t>
  </si>
  <si>
    <t>Zpracovatel:</t>
  </si>
  <si>
    <t>J. Nešněra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</si>
  <si>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</si>
  <si>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</si>
  <si>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</si>
  <si>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</si>
  <si>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</si>
  <si>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</si>
  <si>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</si>
  <si>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</si>
  <si>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</si>
  <si>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</si>
  <si>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</si>
  <si>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</si>
  <si>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</si>
  <si>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</si>
  <si>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</si>
  <si>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</si>
  <si>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</si>
  <si>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</si>
  <si>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</si>
  <si>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</si>
  <si>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</si>
  <si>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</si>
  <si>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</si>
  <si>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</si>
  <si>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</si>
  <si>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</si>
  <si>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</si>
  <si>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</si>
  <si>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</si>
  <si>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</si>
  <si>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</si>
  <si>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</si>
  <si>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</si>
  <si>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</si>
  <si>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</si>
  <si>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</si>
  <si>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</si>
  <si>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</si>
  <si>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</si>
  <si>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</si>
  <si>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</si>
  <si>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</si>
  <si>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</si>
  <si>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</si>
  <si>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</si>
  <si>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</si>
  <si>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</si>
  <si>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</si>
  <si>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</si>
  <si>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</si>
  <si>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{074a6cdf-e1e6-4057-a380-de8707fe284a}</t>
  </si>
  <si>
    <t>2</t>
  </si>
  <si>
    <t>02</t>
  </si>
  <si>
    <t>ZTI</t>
  </si>
  <si>
    <t>{795a0e77-effe-4cbe-8693-9155692d9bce}</t>
  </si>
  <si>
    <t>03</t>
  </si>
  <si>
    <t>UT</t>
  </si>
  <si>
    <t>{43b596b4-602d-4304-897a-8f7aed055afc}</t>
  </si>
  <si>
    <t>04</t>
  </si>
  <si>
    <t>VRN</t>
  </si>
  <si>
    <t>{71f8127b-b045-47c9-b253-e03f79a4e5f7}</t>
  </si>
  <si>
    <t>KRYCÍ LIST SOUPISU PRACÍ</t>
  </si>
  <si>
    <t>Objekt:</t>
  </si>
  <si>
    <t>01 -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</si>
  <si>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</si>
  <si>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</si>
  <si>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</si>
  <si>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</si>
  <si>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</si>
  <si>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</si>
  <si>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</si>
  <si>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</si>
  <si>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</si>
  <si>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</si>
  <si>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</si>
  <si>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</si>
  <si>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</si>
  <si>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</si>
  <si>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</si>
  <si>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</si>
  <si>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</si>
  <si>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</si>
  <si>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725 - Zdravotechnika - zařizovací předměty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</si>
  <si>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</si>
  <si>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</si>
  <si>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</si>
  <si>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</si>
  <si>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</si>
  <si>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</si>
  <si>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</si>
  <si>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782 - Dokončovací práce - obklady z kamene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</si>
  <si>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</si>
  <si>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</si>
  <si>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</si>
  <si>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</si>
  <si>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</si>
  <si>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</si>
  <si>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</si>
  <si>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</si>
  <si>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</si>
  <si>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</si>
  <si>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</si>
  <si>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</si>
  <si>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</si>
  <si>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</si>
  <si>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</si>
  <si>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</si>
  <si>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</si>
  <si>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</si>
  <si>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</si>
  <si>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</si>
  <si>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132251252</t>
  </si>
  <si>
    <t>Hloubení rýh nezapažených š do 2000 mm v hornině třídy těžitelnosti I, skupiny 3 objem do 50 m3 strojně</t>
  </si>
  <si>
    <t>m3</t>
  </si>
  <si>
    <t>CS ÚRS 2020 01</t>
  </si>
  <si>
    <t>4</t>
  </si>
  <si>
    <t>-1890157163</t>
  </si>
  <si>
    <t>PP</t>
  </si>
  <si>
    <t>Hloubení nezapažených rýh šířky přes 800 do 2 000 mm strojně s urovnáním dna do předepsaného profilu a spádu v hornině třídy těžitelnosti I skupiny 3 přes 20 do 50 m3</t>
  </si>
  <si>
    <t>VV</t>
  </si>
  <si>
    <t>(16,5+3*2)*1*1,1</t>
  </si>
  <si>
    <t>174151101</t>
  </si>
  <si>
    <t>Zásyp jam, šachet rýh nebo kolem objektů sypaninou se zhutněním</t>
  </si>
  <si>
    <t>-1523049877</t>
  </si>
  <si>
    <t>Zásyp sypaninou z jakékoliv horniny strojně s uložením výkopku ve vrstvách se zhutněním jam, šachet, rýh nebo kolem objektů v těchto vykopávkách</t>
  </si>
  <si>
    <t>24,75-12,43</t>
  </si>
  <si>
    <t>3</t>
  </si>
  <si>
    <t>174151102</t>
  </si>
  <si>
    <t>Zásyp v uzavřených prostorech sypaninou se zhutněním</t>
  </si>
  <si>
    <t>340505456</t>
  </si>
  <si>
    <t>Zásyp sypaninou z jakékoliv horniny strojně s uložením výkopku ve vrstvách se zhutněním v uzavřených prostorách s urovnáním povrchu zásypu</t>
  </si>
  <si>
    <t>2,66*15,44*0,65</t>
  </si>
  <si>
    <t>M</t>
  </si>
  <si>
    <t>58331200</t>
  </si>
  <si>
    <t>štěrkopísek netříděný zásypový</t>
  </si>
  <si>
    <t>t</t>
  </si>
  <si>
    <t>8</t>
  </si>
  <si>
    <t>143294391</t>
  </si>
  <si>
    <t>26,7-12,4</t>
  </si>
  <si>
    <t>14,3*1,8 'Přepočtené koeficientem množství</t>
  </si>
  <si>
    <t>Zakládání</t>
  </si>
  <si>
    <t>5</t>
  </si>
  <si>
    <t>271572211</t>
  </si>
  <si>
    <t>Podsyp pod základové konstrukce se zhutněním z netříděného štěrkopísku</t>
  </si>
  <si>
    <t>-188754162</t>
  </si>
  <si>
    <t>Podsyp pod základové konstrukce se zhutněním a urovnáním povrchu ze štěrkopísku netříděného</t>
  </si>
  <si>
    <t>(16,5+3*2)*1*0,05</t>
  </si>
  <si>
    <t>2,66*15,44*0,15</t>
  </si>
  <si>
    <t>Součet</t>
  </si>
  <si>
    <t>6</t>
  </si>
  <si>
    <t>272362021</t>
  </si>
  <si>
    <t>Výztuž základových kleneb svařovanými sítěmi Kari</t>
  </si>
  <si>
    <t>-403976460</t>
  </si>
  <si>
    <t>Výztuž základů kleneb ze svařovaných sítí z drátů typu KARI</t>
  </si>
  <si>
    <t>3,1*16,5*0,006</t>
  </si>
  <si>
    <t>7</t>
  </si>
  <si>
    <t>273321311</t>
  </si>
  <si>
    <t>Základové desky ze ŽB bez zvýšených nároků na prostředí tř. C 16/20</t>
  </si>
  <si>
    <t>-1898888799</t>
  </si>
  <si>
    <t>Základy z betonu železového (bez výztuže) desky z betonu bez zvláštních nároků na prostředí tř. C 16/20</t>
  </si>
  <si>
    <t>3,1*16,44*0,15</t>
  </si>
  <si>
    <t>273351121</t>
  </si>
  <si>
    <t>Zřízení bednění základových desek</t>
  </si>
  <si>
    <t>m2</t>
  </si>
  <si>
    <t>-480633703</t>
  </si>
  <si>
    <t>Bednění základů desek zřízení</t>
  </si>
  <si>
    <t>3,1*2+16,44*0,15</t>
  </si>
  <si>
    <t>9</t>
  </si>
  <si>
    <t>273351122</t>
  </si>
  <si>
    <t>Odstranění bednění základových desek</t>
  </si>
  <si>
    <t>-791700089</t>
  </si>
  <si>
    <t>Bednění základů desek odstranění</t>
  </si>
  <si>
    <t>10</t>
  </si>
  <si>
    <t>274313511</t>
  </si>
  <si>
    <t>Základové pásy z betonu tř. C 12/15</t>
  </si>
  <si>
    <t>103063142</t>
  </si>
  <si>
    <t>Základy z betonu prostého pasy betonu kamenem neprokládaného tř. C 12/15</t>
  </si>
  <si>
    <t>(15,44+3+3,1)*0,5*1,05</t>
  </si>
  <si>
    <t>11</t>
  </si>
  <si>
    <t>274351121</t>
  </si>
  <si>
    <t>Zřízení bednění základových pasů rovného</t>
  </si>
  <si>
    <t>-411604825</t>
  </si>
  <si>
    <t>Bednění základů pasů rovné zřízení</t>
  </si>
  <si>
    <t>(15,44+3+3,1)*2*1,05</t>
  </si>
  <si>
    <t>12</t>
  </si>
  <si>
    <t>274351122</t>
  </si>
  <si>
    <t>Odstranění bednění základových pasů rovného</t>
  </si>
  <si>
    <t>-475630940</t>
  </si>
  <si>
    <t>Bednění základů pasů rovné odstranění</t>
  </si>
  <si>
    <t>13</t>
  </si>
  <si>
    <t>279113125</t>
  </si>
  <si>
    <t>Základová zeď tl do 400 mm z tvárnic ztraceného bednění včetně výplně z betonu tř. C 12/15</t>
  </si>
  <si>
    <t>-554406068</t>
  </si>
  <si>
    <t>Základové zdi z tvárnic ztraceného bednění včetně výplně z betonu  bez zvláštních nároků na vliv prostředí třídy C 12/15, tloušťky zdiva přes 300 do 400 mm</t>
  </si>
  <si>
    <t>(3,1+3+15,54)*0,8</t>
  </si>
  <si>
    <t>Svislé a kompletní konstrukce</t>
  </si>
  <si>
    <t>14</t>
  </si>
  <si>
    <t>310238211</t>
  </si>
  <si>
    <t>Zazdívka otvorů pl do 1 m2 ve zdivu nadzákladovém cihlami pálenými na MVC</t>
  </si>
  <si>
    <t>-1809532948</t>
  </si>
  <si>
    <t>Zazdívka otvorů ve zdivu nadzákladovém cihlami pálenými  plochy přes 0,25 m2 do 1 m2 na maltu vápenocementovou</t>
  </si>
  <si>
    <t>0,6*1,5*2</t>
  </si>
  <si>
    <t>311237321</t>
  </si>
  <si>
    <t>Zdivo jednovrstvé tepelně izolační z cihel broušených na zdicí pěnu U přes 0,22 do 0,26 W/m2K tl zdiva 380 mm</t>
  </si>
  <si>
    <t>1286423690</t>
  </si>
  <si>
    <t>Zdivo jednovrstvé tepelně izolační z cihel děrovaných broušených na zdicí pěnu, součinitel prostupu tepla U přes 0,22 do 0,26, tl. zdiva 380 mm</t>
  </si>
  <si>
    <t>(16,43+2,6+2,7)*3</t>
  </si>
  <si>
    <t>-1,25*4</t>
  </si>
  <si>
    <t>3,1*0,4*2</t>
  </si>
  <si>
    <t>16</t>
  </si>
  <si>
    <t>317168053</t>
  </si>
  <si>
    <t>Překlad keramický vysoký v 238 mm dl 1500 mm</t>
  </si>
  <si>
    <t>kus</t>
  </si>
  <si>
    <t>574589591</t>
  </si>
  <si>
    <t>Překlady keramické vysoké osazené do maltového lože, šířky překladu 70 mm výšky 238 mm, délky 1500 mm</t>
  </si>
  <si>
    <t>4*4</t>
  </si>
  <si>
    <t>17</t>
  </si>
  <si>
    <t>317944323</t>
  </si>
  <si>
    <t>Válcované nosníky č.14 až 22 dodatečně osazované do připravených otvorů</t>
  </si>
  <si>
    <t>-1015868059</t>
  </si>
  <si>
    <t>Válcované nosníky dodatečně osazované do připravených otvorů  bez zazdění hlav č. 14 až 22</t>
  </si>
  <si>
    <t>1,3*0,014*3*4</t>
  </si>
  <si>
    <t>18</t>
  </si>
  <si>
    <t>317998115</t>
  </si>
  <si>
    <t>Tepelná izolace mezi překlady v 24 cm z EPS tl 100 mm</t>
  </si>
  <si>
    <t>m</t>
  </si>
  <si>
    <t>1841281205</t>
  </si>
  <si>
    <t>Izolace tepelná mezi překlady  z pěnového polystyrenu výšky 24 cm, tloušťky 100 mm</t>
  </si>
  <si>
    <t>1,5*4</t>
  </si>
  <si>
    <t>19</t>
  </si>
  <si>
    <t>342244231</t>
  </si>
  <si>
    <t>Příčka z cihel broušených na zdicí PUR pěnu tloušťky 80 mm</t>
  </si>
  <si>
    <t>388184484</t>
  </si>
  <si>
    <t>Příčky jednoduché z cihel děrovaných  broušených, na zdicí PUR pěnu, pevnost cihel do P15, tl. příčky 80 mm</t>
  </si>
  <si>
    <t>(2,75+1,3)*2,5</t>
  </si>
  <si>
    <t>-1,2*2</t>
  </si>
  <si>
    <t>20</t>
  </si>
  <si>
    <t>342244241</t>
  </si>
  <si>
    <t>Příčka z cihel broušených na zdicí PUR pěnu tloušťky 115 mm</t>
  </si>
  <si>
    <t>951976809</t>
  </si>
  <si>
    <t>Příčky jednoduché z cihel děrovaných  broušených, na zdicí PUR pěnu, pevnost cihel do P15, tl. příčky 115 mm</t>
  </si>
  <si>
    <t>2,6*3*3,3</t>
  </si>
  <si>
    <t>342272235</t>
  </si>
  <si>
    <t>Příčka z pórobetonových hladkých tvárnic na tenkovrstvou maltu tl 125 mm</t>
  </si>
  <si>
    <t>-45813476</t>
  </si>
  <si>
    <t>Příčky z pórobetonových tvárnic hladkých na tenké maltové lože objemová hmotnost do 500 kg/m3, tloušťka příčky 125 mm</t>
  </si>
  <si>
    <t>1,3*1,2</t>
  </si>
  <si>
    <t>22</t>
  </si>
  <si>
    <t>346244381</t>
  </si>
  <si>
    <t>Plentování jednostranné v do 200 mm válcovaných nosníků cihlami</t>
  </si>
  <si>
    <t>2082795704</t>
  </si>
  <si>
    <t>Plentování ocelových válcovaných nosníků jednostranné cihlami  na maltu, výška stojiny do 200 mm</t>
  </si>
  <si>
    <t>0,16*1,3*8</t>
  </si>
  <si>
    <t>Vodorovné konstrukce</t>
  </si>
  <si>
    <t>23</t>
  </si>
  <si>
    <t>417238213</t>
  </si>
  <si>
    <t>Obezdívka věnce jednostranná věncovkou keramickou v přes 210 do 250 mm včetně polystyrenu tl 100 mm</t>
  </si>
  <si>
    <t>-115683407</t>
  </si>
  <si>
    <t>Obezdívka ztužujícího věnce keramickými věncovkami včetně tepelné izolace z pěnového polystyrenu tl. 100 mm jednostranná, výška věnce přes 210 do 250 mm</t>
  </si>
  <si>
    <t>(3,1+3+16,5)*2</t>
  </si>
  <si>
    <t>24</t>
  </si>
  <si>
    <t>417321313</t>
  </si>
  <si>
    <t>Ztužující pásy a věnce ze ŽB tř. C 16/20</t>
  </si>
  <si>
    <t>1689821837</t>
  </si>
  <si>
    <t>Ztužující pásy a věnce z betonu železového (bez výztuže)  tř. C 16/20</t>
  </si>
  <si>
    <t>(3,1+3+16,5)*0,3*0,25</t>
  </si>
  <si>
    <t>25</t>
  </si>
  <si>
    <t>417351115</t>
  </si>
  <si>
    <t>Zřízení bednění ztužujících věnců</t>
  </si>
  <si>
    <t>-1490541807</t>
  </si>
  <si>
    <t>Bednění bočnic ztužujících pásů a věnců včetně vzpěr  zřízení</t>
  </si>
  <si>
    <t>(3,1+3+16,5)*0,25</t>
  </si>
  <si>
    <t>26</t>
  </si>
  <si>
    <t>417351116</t>
  </si>
  <si>
    <t>Odstranění bednění ztužujících věnců</t>
  </si>
  <si>
    <t>-414836950</t>
  </si>
  <si>
    <t>Bednění bočnic ztužujících pásů a věnců včetně vzpěr  odstranění</t>
  </si>
  <si>
    <t>27</t>
  </si>
  <si>
    <t>417361821</t>
  </si>
  <si>
    <t>Výztuž ztužujících pásů a věnců betonářskou ocelí 10 505</t>
  </si>
  <si>
    <t>749446884</t>
  </si>
  <si>
    <t>Výztuž ztužujících pásů a věnců  z betonářské oceli 10 505 (R) nebo BSt 500</t>
  </si>
  <si>
    <t>1,695*0,12</t>
  </si>
  <si>
    <t>Úpravy povrchů, podlahy a osazování výplní</t>
  </si>
  <si>
    <t>28</t>
  </si>
  <si>
    <t>611335223</t>
  </si>
  <si>
    <t>Cementová štuková omítka malých ploch do 1,0 m2 na stropech</t>
  </si>
  <si>
    <t>2073767648</t>
  </si>
  <si>
    <t>Cementová omítka jednotlivých malých ploch  štuková na stropech, plochy jednotlivě přes 0,25 do 1 m2</t>
  </si>
  <si>
    <t>29</t>
  </si>
  <si>
    <t>612321121</t>
  </si>
  <si>
    <t>Vápenocementová omítka hladká jednovrstvá vnitřních stěn nanášená ručně</t>
  </si>
  <si>
    <t>-2065912049</t>
  </si>
  <si>
    <t>Omítka vápenocementová vnitřních ploch  nanášená ručně jednovrstvá, tloušťky do 10 mm hladká svislých konstrukcí stěn</t>
  </si>
  <si>
    <t>30</t>
  </si>
  <si>
    <t>612321141</t>
  </si>
  <si>
    <t>Vápenocementová omítka štuková dvouvrstvá vnitřních stěn nanášená ručně</t>
  </si>
  <si>
    <t>-1305313194</t>
  </si>
  <si>
    <t>Omítka vápenocementová vnitřních ploch  nanášená ručně dvouvrstvá, tloušťky jádrové omítky do 10 mm a tloušťky štuku do 3 mm štuková svislých konstrukcí stěn</t>
  </si>
  <si>
    <t>(2,6+15,64+2,75)*3</t>
  </si>
  <si>
    <t>2,6*3*3</t>
  </si>
  <si>
    <t>40,24/2*0,5</t>
  </si>
  <si>
    <t>15,64*3-1,6*4</t>
  </si>
  <si>
    <t>31</t>
  </si>
  <si>
    <t>612325302</t>
  </si>
  <si>
    <t>Vápenocementová štuková omítka ostění nebo nadpraží</t>
  </si>
  <si>
    <t>-1488612227</t>
  </si>
  <si>
    <t>Vápenocementová omítka ostění nebo nadpraží štuková</t>
  </si>
  <si>
    <t>2,05*0,45*8</t>
  </si>
  <si>
    <t>32</t>
  </si>
  <si>
    <t>612335223</t>
  </si>
  <si>
    <t>Cementová štuková omítka malých ploch do 1,0 m2 na stěnách</t>
  </si>
  <si>
    <t>1856957599</t>
  </si>
  <si>
    <t>Cementová omítka jednotlivých malých ploch  štuková na stěnách, plochy jednotlivě přes 0,25 do 1 m2</t>
  </si>
  <si>
    <t>4"příčky 1.03</t>
  </si>
  <si>
    <t>4*3"dveře 1.05 a 1.06</t>
  </si>
  <si>
    <t>33</t>
  </si>
  <si>
    <t>622131101</t>
  </si>
  <si>
    <t>Cementový postřik vnějších stěn nanášený celoplošně ručně</t>
  </si>
  <si>
    <t>1426571039</t>
  </si>
  <si>
    <t>Podkladní a spojovací vrstva vnějších omítaných ploch  cementový postřik nanášený ručně celoplošně stěn</t>
  </si>
  <si>
    <t>(3,1*2+16,43)*3,3</t>
  </si>
  <si>
    <t>34</t>
  </si>
  <si>
    <t>622531061</t>
  </si>
  <si>
    <t>Tenkovrstvá silikonová rýhovaná omítka tl. 3,0 mm včetně penetrace vnějších stěn</t>
  </si>
  <si>
    <t>-1647685105</t>
  </si>
  <si>
    <t>Omítka tenkovrstvá silikonová vnějších ploch  probarvená, včetně penetrace podkladu rýhovaná, tloušťky 3,0 mm stěn</t>
  </si>
  <si>
    <t>35</t>
  </si>
  <si>
    <t>622811002</t>
  </si>
  <si>
    <t>Tepelně izolační jednovrstvá omítka vnějších stěn tloušťky do 30 mm</t>
  </si>
  <si>
    <t>-318508707</t>
  </si>
  <si>
    <t>Omítka tepelně izolační vnějších ploch  stěn prováděná ručně v 1 vrstvě, tloušťky přes 20 do 30 mm</t>
  </si>
  <si>
    <t>36</t>
  </si>
  <si>
    <t>631311114</t>
  </si>
  <si>
    <t>Mazanina tl do 80 mm z betonu prostého bez zvýšených nároků na prostředí tř. C 16/20</t>
  </si>
  <si>
    <t>-862053648</t>
  </si>
  <si>
    <t>Mazanina z betonu  prostého bez zvýšených nároků na prostředí tl. přes 50 do 80 mm tř. C 16/20</t>
  </si>
  <si>
    <t>41,500*0,08</t>
  </si>
  <si>
    <t>37</t>
  </si>
  <si>
    <t>631362021</t>
  </si>
  <si>
    <t>Výztuž mazanin svařovanými sítěmi Kari</t>
  </si>
  <si>
    <t>1743868246</t>
  </si>
  <si>
    <t>Výztuž mazanin  ze svařovaných sítí z drátů typu KARI</t>
  </si>
  <si>
    <t>41,500*0,006</t>
  </si>
  <si>
    <t>38</t>
  </si>
  <si>
    <t>632450124</t>
  </si>
  <si>
    <t>Vyrovnávací cementový potěr tl do 50 mm ze suchých směsí provedený v pásu</t>
  </si>
  <si>
    <t>-975080377</t>
  </si>
  <si>
    <t>Potěr cementový vyrovnávací ze suchých směsí  v pásu o průměrné (střední) tl. přes 40 do 50 mm</t>
  </si>
  <si>
    <t>1,0*0,4*4</t>
  </si>
  <si>
    <t>39</t>
  </si>
  <si>
    <t>637121111</t>
  </si>
  <si>
    <t>Okapový chodník z kačírku tl 100 mm s udusáním</t>
  </si>
  <si>
    <t>-666896964</t>
  </si>
  <si>
    <t>Okapový chodník z kameniva  s udusáním a urovnáním povrchu z kačírku tl. 100 mm</t>
  </si>
  <si>
    <t>24*0,5</t>
  </si>
  <si>
    <t>40</t>
  </si>
  <si>
    <t>637311131</t>
  </si>
  <si>
    <t>Okapový chodník z betonových záhonových obrubníků lože beton</t>
  </si>
  <si>
    <t>-352696421</t>
  </si>
  <si>
    <t>Okapový chodník z obrubníků betonových zahradních, se zalitím spár cementovou maltou do lože z betonu prostého</t>
  </si>
  <si>
    <t>41</t>
  </si>
  <si>
    <t>642944121</t>
  </si>
  <si>
    <t>Osazování ocelových zárubní dodatečné pl do 2,5 m2</t>
  </si>
  <si>
    <t>1005004088</t>
  </si>
  <si>
    <t>Osazení ocelových dveřních zárubní lisovaných nebo z úhelníků dodatečně  s vybetonováním prahu, plochy do 2,5 m2</t>
  </si>
  <si>
    <t>42</t>
  </si>
  <si>
    <t>55331404</t>
  </si>
  <si>
    <t>zárubeň ocelová pro běžné zdění a pórobeton s drážkou 100 levá/pravá 900</t>
  </si>
  <si>
    <t>-1120287841</t>
  </si>
  <si>
    <t>43</t>
  </si>
  <si>
    <t>55331402</t>
  </si>
  <si>
    <t>zárubeň ocelová pro běžné zdění a pórobeton s drážkou 100 levá/pravá 800</t>
  </si>
  <si>
    <t>1793895216</t>
  </si>
  <si>
    <t>44</t>
  </si>
  <si>
    <t>55331398</t>
  </si>
  <si>
    <t>zárubeň ocelová pro běžné zdění a pórobeton s drážkou 100 levá/pravá 600</t>
  </si>
  <si>
    <t>-333189502</t>
  </si>
  <si>
    <t>Ostatní konstrukce a práce, bourání</t>
  </si>
  <si>
    <t>45</t>
  </si>
  <si>
    <t>941211111</t>
  </si>
  <si>
    <t>Montáž lešení řadového rámového lehkého zatížení do 200 kg/m2 š do 0,9 m v do 10 m</t>
  </si>
  <si>
    <t>-833336245</t>
  </si>
  <si>
    <t>Montáž lešení řadového rámového lehkého pracovního s podlahami  s provozním zatížením tř. 3 do 200 kg/m2 šířky tř. SW06 přes 0,6 do 0,9 m, výšky do 10 m</t>
  </si>
  <si>
    <t>17*4</t>
  </si>
  <si>
    <t>46</t>
  </si>
  <si>
    <t>941211211</t>
  </si>
  <si>
    <t>Příplatek k lešení řadovému rámovému lehkému š 0,9 m v do 25 m za první a ZKD den použití</t>
  </si>
  <si>
    <t>-561875968</t>
  </si>
  <si>
    <t>Montáž lešení řadového rámového lehkého pracovního s podlahami  s provozním zatížením tř. 3 do 200 kg/m2 Příplatek za první a každý další den použití lešení k ceně -1111 nebo -1112</t>
  </si>
  <si>
    <t>68,000*60</t>
  </si>
  <si>
    <t>47</t>
  </si>
  <si>
    <t>941211811</t>
  </si>
  <si>
    <t>Demontáž lešení řadového rámového lehkého zatížení do 200 kg/m2 š do 0,9 m v do 10 m</t>
  </si>
  <si>
    <t>-990539247</t>
  </si>
  <si>
    <t>Demontáž lešení řadového rámového lehkého pracovního  s provozním zatížením tř. 3 do 200 kg/m2 šířky tř. SW06 přes 0,6 do 0,9 m, výšky do 10 m</t>
  </si>
  <si>
    <t>48</t>
  </si>
  <si>
    <t>949101111</t>
  </si>
  <si>
    <t>Lešení pomocné pro objekty pozemních staveb s lešeňovou podlahou v do 1,9 m zatížení do 150 kg/m2</t>
  </si>
  <si>
    <t>837874244</t>
  </si>
  <si>
    <t>Lešení pomocné pracovní pro objekty pozemních staveb  pro zatížení do 150 kg/m2, o výšce lešeňové podlahy do 1,9 m</t>
  </si>
  <si>
    <t>49</t>
  </si>
  <si>
    <t>953961113</t>
  </si>
  <si>
    <t>Kotvy chemickým tmelem M 12 hl 110 mm do betonu, ŽB nebo kamene s vyvrtáním otvoru</t>
  </si>
  <si>
    <t>-1116586590</t>
  </si>
  <si>
    <t>Kotvy chemické s vyvrtáním otvoru  do betonu, železobetonu nebo tvrdého kamene tmel, velikost M 12, hloubka 110 mm</t>
  </si>
  <si>
    <t>50</t>
  </si>
  <si>
    <t>953962113</t>
  </si>
  <si>
    <t>Kotvy chemickým tmelem M 12 hl 80 mm do zdiva z plných cihel s vyvrtáním otvoru</t>
  </si>
  <si>
    <t>-2084715494</t>
  </si>
  <si>
    <t>Kotvy chemické s vyvrtáním otvoru  do zdiva z plných cihel tmel, hloubka 80 mm, velikost M 12</t>
  </si>
  <si>
    <t>8+16</t>
  </si>
  <si>
    <t>51</t>
  </si>
  <si>
    <t>953965124</t>
  </si>
  <si>
    <t>Kotevní šroub pro chemické kotvy M 12 dl 300 mm</t>
  </si>
  <si>
    <t>1060382246</t>
  </si>
  <si>
    <t>Kotvy chemické s vyvrtáním otvoru  kotevní šrouby pro chemické kotvy, velikost M 12, délka 300 mm</t>
  </si>
  <si>
    <t>52</t>
  </si>
  <si>
    <t>962031132</t>
  </si>
  <si>
    <t>Bourání příček z cihel pálených na MVC tl do 100 mm</t>
  </si>
  <si>
    <t>552805690</t>
  </si>
  <si>
    <t>Bourání příček z cihel, tvárnic nebo příčkovek  z cihel pálených, plných nebo dutých na maltu vápennou nebo vápenocementovou, tl. do 100 mm</t>
  </si>
  <si>
    <t>(1,2+3,32+3)*3</t>
  </si>
  <si>
    <t>53</t>
  </si>
  <si>
    <t>967031132</t>
  </si>
  <si>
    <t>Přisekání rovných ostění v cihelném zdivu na MV nebo MVC</t>
  </si>
  <si>
    <t>1870558</t>
  </si>
  <si>
    <t>Přisekání (špicování) plošné nebo rovných ostění zdiva z cihel pálených  rovných ostění, bez odstupu, po hrubém vybourání otvorů, na maltu vápennou nebo vápenocementovou</t>
  </si>
  <si>
    <t>54</t>
  </si>
  <si>
    <t>971033651</t>
  </si>
  <si>
    <t>Vybourání otvorů ve zdivu cihelném pl do 4 m2 na MVC nebo MV tl do 600 mm</t>
  </si>
  <si>
    <t>-206705274</t>
  </si>
  <si>
    <t>Vybourání otvorů ve zdivu základovém nebo nadzákladovém z cihel, tvárnic, příčkovek  z cihel pálených na maltu vápennou nebo vápenocementovou plochy do 4 m2, tl. do 600 mm</t>
  </si>
  <si>
    <t>0,9*2,05*0,44*4</t>
  </si>
  <si>
    <t>55</t>
  </si>
  <si>
    <t>973031842</t>
  </si>
  <si>
    <t>Vysekání kapes ve zdivu cihelném na MC pro zavázání příček tl do 100 mm</t>
  </si>
  <si>
    <t>-34655803</t>
  </si>
  <si>
    <t>Vysekání výklenků nebo kapes ve zdivu z cihel  na maltu cementovou kapes pro zavázání nových příček, tl. do 100 mm</t>
  </si>
  <si>
    <t>56</t>
  </si>
  <si>
    <t>973031843</t>
  </si>
  <si>
    <t>Vysekání kapes ve zdivu cihelném na MC pro zavázání příček tl do 150 mm</t>
  </si>
  <si>
    <t>-478537932</t>
  </si>
  <si>
    <t>Vysekání výklenků nebo kapes ve zdivu z cihel  na maltu cementovou kapes pro zavázání nových příček, tl. do 150 mm</t>
  </si>
  <si>
    <t>3*3,3</t>
  </si>
  <si>
    <t>57</t>
  </si>
  <si>
    <t>973031845</t>
  </si>
  <si>
    <t>Vysekání kapes ve zdivu cihelném na MC pro zavázání zdí tl do 450 mm</t>
  </si>
  <si>
    <t>-2107116621</t>
  </si>
  <si>
    <t>Vysekání výklenků nebo kapes ve zdivu z cihel  na maltu cementovou kapes pro zavázání nových zdí, tl. do 450 mm</t>
  </si>
  <si>
    <t>58</t>
  </si>
  <si>
    <t>974031666</t>
  </si>
  <si>
    <t>Vysekání rýh ve zdivu cihelném pro vtahování nosníků hl do 150 mm v do 250 mm</t>
  </si>
  <si>
    <t>1953555856</t>
  </si>
  <si>
    <t>Vysekání rýh ve zdivu cihelném na maltu vápennou nebo vápenocementovou  pro vtahování nosníků do zdí, před vybouráním otvoru do hl. 150 mm, při v. nosníku do 250 mm</t>
  </si>
  <si>
    <t>1,4*3*4</t>
  </si>
  <si>
    <t>59</t>
  </si>
  <si>
    <t>978015391</t>
  </si>
  <si>
    <t>Otlučení (osekání) vnější vápenné nebo vápenocementové omítky stupně členitosti 1 a 2 do 100%</t>
  </si>
  <si>
    <t>1866524353</t>
  </si>
  <si>
    <t>Otlučení vápenných nebo vápenocementových omítek vnějších ploch s vyškrabáním spar a s očištěním zdiva stupně členitosti 1 a 2, v rozsahu přes 80 do 100 %</t>
  </si>
  <si>
    <t>997</t>
  </si>
  <si>
    <t>Přesun sutě</t>
  </si>
  <si>
    <t>60</t>
  </si>
  <si>
    <t>997013151</t>
  </si>
  <si>
    <t>Vnitrostaveništní doprava suti a vybouraných hmot pro budovy v do 6 m s omezením mechanizace</t>
  </si>
  <si>
    <t>1132679299</t>
  </si>
  <si>
    <t>Vnitrostaveništní doprava suti a vybouraných hmot  vodorovně do 50 m svisle s omezením mechanizace pro budovy a haly výšky do 6 m</t>
  </si>
  <si>
    <t>61</t>
  </si>
  <si>
    <t>997013501</t>
  </si>
  <si>
    <t>Odvoz suti a vybouraných hmot na skládku nebo meziskládku do 1 km se složením</t>
  </si>
  <si>
    <t>1640437018</t>
  </si>
  <si>
    <t>Odvoz suti a vybouraných hmot na skládku nebo meziskládku  se složením, na vzdálenost do 1 km</t>
  </si>
  <si>
    <t>62</t>
  </si>
  <si>
    <t>997013509</t>
  </si>
  <si>
    <t>Příplatek k odvozu suti a vybouraných hmot na skládku ZKD 1 km přes 1 km</t>
  </si>
  <si>
    <t>-1504536047</t>
  </si>
  <si>
    <t>Odvoz suti a vybouraných hmot na skládku nebo meziskládku  se složením, na vzdálenost Příplatek k ceně za každý další i započatý 1 km přes 1 km</t>
  </si>
  <si>
    <t>13,187*19 'Přepočtené koeficientem množství</t>
  </si>
  <si>
    <t>63</t>
  </si>
  <si>
    <t>997013631</t>
  </si>
  <si>
    <t>Poplatek za uložení na skládce (skládkovné) stavebního odpadu směsného kód odpadu 17 09 04</t>
  </si>
  <si>
    <t>937607537</t>
  </si>
  <si>
    <t>Poplatek za uložení stavebního odpadu na skládce (skládkovné) směsného stavebního a demoličního zatříděného do Katalogu odpadů pod kódem 17 09 04</t>
  </si>
  <si>
    <t>998</t>
  </si>
  <si>
    <t>Přesun hmot</t>
  </si>
  <si>
    <t>64</t>
  </si>
  <si>
    <t>998011001</t>
  </si>
  <si>
    <t>Přesun hmot pro budovy zděné v do 6 m</t>
  </si>
  <si>
    <t>1905813041</t>
  </si>
  <si>
    <t>Přesun hmot pro budovy občanské výstavby, bydlení, výrobu a služby  s nosnou svislou konstrukcí zděnou z cihel, tvárnic nebo kamene vodorovná dopravní vzdálenost do 100 m pro budovy výšky do 6 m</t>
  </si>
  <si>
    <t>PSV</t>
  </si>
  <si>
    <t>Práce a dodávky PSV</t>
  </si>
  <si>
    <t>711</t>
  </si>
  <si>
    <t>Izolace proti vodě, vlhkosti a plynům</t>
  </si>
  <si>
    <t>65</t>
  </si>
  <si>
    <t>711111001</t>
  </si>
  <si>
    <t>Provedení izolace proti zemní vlhkosti vodorovné za studena nátěrem penetračním</t>
  </si>
  <si>
    <t>260753776</t>
  </si>
  <si>
    <t>Provedení izolace proti zemní vlhkosti natěradly a tmely za studena  na ploše vodorovné V nátěrem penetračním</t>
  </si>
  <si>
    <t>3,1*16,5</t>
  </si>
  <si>
    <t>66</t>
  </si>
  <si>
    <t>11163150</t>
  </si>
  <si>
    <t>lak penetrační asfaltový</t>
  </si>
  <si>
    <t>2114219191</t>
  </si>
  <si>
    <t>51,15*0,0003 'Přepočtené koeficientem množství</t>
  </si>
  <si>
    <t>67</t>
  </si>
  <si>
    <t>711141559</t>
  </si>
  <si>
    <t>Provedení izolace proti zemní vlhkosti pásy přitavením vodorovné NAIP</t>
  </si>
  <si>
    <t>1951108566</t>
  </si>
  <si>
    <t>Provedení izolace proti zemní vlhkosti pásy přitavením  NAIP na ploše vodorovné V</t>
  </si>
  <si>
    <t>68</t>
  </si>
  <si>
    <t>62836110</t>
  </si>
  <si>
    <t>pás asfaltový natavitelný oxidovaný tl 4mm s vložkou z hliníkové fólie / hliníkové fólie s textilií, se spalitelnou PE folií nebo jemnozrnným minerálním posypem</t>
  </si>
  <si>
    <t>1571795553</t>
  </si>
  <si>
    <t>51,15*1,15 'Přepočtené koeficientem množství</t>
  </si>
  <si>
    <t>69</t>
  </si>
  <si>
    <t>998711101</t>
  </si>
  <si>
    <t>Přesun hmot tonážní pro izolace proti vodě, vlhkosti a plynům v objektech výšky do 6 m</t>
  </si>
  <si>
    <t>1266023189</t>
  </si>
  <si>
    <t>Přesun hmot pro izolace proti vodě, vlhkosti a plynům  stanovený z hmotnosti přesunovaného materiálu vodorovná dopravní vzdálenost do 50 m v objektech výšky do 6 m</t>
  </si>
  <si>
    <t>712</t>
  </si>
  <si>
    <t>Povlakové krytiny</t>
  </si>
  <si>
    <t>70</t>
  </si>
  <si>
    <t>712331111</t>
  </si>
  <si>
    <t>Provedení povlakové krytiny střech do 10° podkladní vrstvy pásy na sucho samolepící</t>
  </si>
  <si>
    <t>-191211302</t>
  </si>
  <si>
    <t>Provedení povlakové krytiny střech plochých do 10° pásy na sucho  podkladní samolepící asfaltový pás</t>
  </si>
  <si>
    <t>61,2</t>
  </si>
  <si>
    <t>71</t>
  </si>
  <si>
    <t>62853001</t>
  </si>
  <si>
    <t>pás asfaltový samolepicí modifikovaný SBS tl 4mm s vložkou ze skleněné tkaniny se spalitelnou fólií nebo jemnozrnný minerálním posypem nebo textilií na horním povrchu</t>
  </si>
  <si>
    <t>262900403</t>
  </si>
  <si>
    <t>61,2*1,15 'Přepočtené koeficientem množství</t>
  </si>
  <si>
    <t>72</t>
  </si>
  <si>
    <t>712341559</t>
  </si>
  <si>
    <t>Provedení povlakové krytiny střech do 10° pásy NAIP přitavením v plné ploše</t>
  </si>
  <si>
    <t>-1531008873</t>
  </si>
  <si>
    <t>Provedení povlakové krytiny střech plochých do 10° pásy přitavením  NAIP v plné ploše</t>
  </si>
  <si>
    <t>73</t>
  </si>
  <si>
    <t>62855002</t>
  </si>
  <si>
    <t>pás asfaltový natavitelný modifikovaný SBS tl 5mm s vložkou z polyesterové rohože a spalitelnou PE fólií nebo jemnozrnný minerálním posypem na horním povrchu</t>
  </si>
  <si>
    <t>1811582919</t>
  </si>
  <si>
    <t>74</t>
  </si>
  <si>
    <t>998712101</t>
  </si>
  <si>
    <t>Přesun hmot tonážní tonážní pro krytiny povlakové v objektech v do 6 m</t>
  </si>
  <si>
    <t>-552953434</t>
  </si>
  <si>
    <t>Přesun hmot pro povlakové krytiny stanovený z hmotnosti přesunovaného materiálu vodorovná dopravní vzdálenost do 50 m v objektech výšky do 6 m</t>
  </si>
  <si>
    <t>713</t>
  </si>
  <si>
    <t>Izolace tepelné</t>
  </si>
  <si>
    <t>75</t>
  </si>
  <si>
    <t>713121111</t>
  </si>
  <si>
    <t>Montáž izolace tepelné podlah volně kladenými rohožemi, pásy, dílci, deskami 1 vrstva</t>
  </si>
  <si>
    <t>-1276395782</t>
  </si>
  <si>
    <t>Montáž tepelné izolace podlah rohožemi, pásy, deskami, dílci, bloky (izolační materiál ve specifikaci) kladenými volně jednovrstvá</t>
  </si>
  <si>
    <t>9,3+10,5+10,3+11,4</t>
  </si>
  <si>
    <t>76</t>
  </si>
  <si>
    <t>28372307</t>
  </si>
  <si>
    <t>deska EPS 100 do plochých střech a podlah λ=0,037 tl 70mm</t>
  </si>
  <si>
    <t>1873465482</t>
  </si>
  <si>
    <t>41,5*1,02 'Přepočtené koeficientem množství</t>
  </si>
  <si>
    <t>77</t>
  </si>
  <si>
    <t>998713101</t>
  </si>
  <si>
    <t>Přesun hmot tonážní pro izolace tepelné v objektech v do 6 m</t>
  </si>
  <si>
    <t>1020220965</t>
  </si>
  <si>
    <t>Přesun hmot pro izolace tepelné stanovený z hmotnosti přesunovaného materiálu vodorovná dopravní vzdálenost do 50 m v objektech výšky do 6 m</t>
  </si>
  <si>
    <t>725</t>
  </si>
  <si>
    <t>Zdravotechnika - zařizovací předměty</t>
  </si>
  <si>
    <t>78</t>
  </si>
  <si>
    <t>725110814</t>
  </si>
  <si>
    <t>Demontáž klozetu Kombi, odsávací</t>
  </si>
  <si>
    <t>soubor</t>
  </si>
  <si>
    <t>-379186021</t>
  </si>
  <si>
    <t>Demontáž klozetů  odsávacích nebo kombinačních</t>
  </si>
  <si>
    <t>79</t>
  </si>
  <si>
    <t>725122817</t>
  </si>
  <si>
    <t>Demontáž pisoárových stání bez nádrže a jedním záchodkem</t>
  </si>
  <si>
    <t>1144112777</t>
  </si>
  <si>
    <t>Demontáž pisoárů  bez nádrže s rohovým ventilem s 1 záchodkem</t>
  </si>
  <si>
    <t>80</t>
  </si>
  <si>
    <t>725210821</t>
  </si>
  <si>
    <t>Demontáž umyvadel bez výtokových armatur</t>
  </si>
  <si>
    <t>523781398</t>
  </si>
  <si>
    <t>Demontáž umyvadel  bez výtokových armatur umyvadel</t>
  </si>
  <si>
    <t>81</t>
  </si>
  <si>
    <t>725810811</t>
  </si>
  <si>
    <t>Demontáž ventilů výtokových nástěnných</t>
  </si>
  <si>
    <t>-1282986291</t>
  </si>
  <si>
    <t>Demontáž výtokových ventilů  nástěnných</t>
  </si>
  <si>
    <t>82</t>
  </si>
  <si>
    <t>725820801</t>
  </si>
  <si>
    <t>Demontáž baterie nástěnné do G 3 / 4</t>
  </si>
  <si>
    <t>-997319444</t>
  </si>
  <si>
    <t>Demontáž baterií  nástěnných do G 3/4</t>
  </si>
  <si>
    <t>762</t>
  </si>
  <si>
    <t>Konstrukce tesařské</t>
  </si>
  <si>
    <t>83</t>
  </si>
  <si>
    <t>762083122</t>
  </si>
  <si>
    <t>Impregnace řeziva proti dřevokaznému hmyzu, houbám a plísním máčením třída ohrožení 3 a 4</t>
  </si>
  <si>
    <t>1175392324</t>
  </si>
  <si>
    <t>Práce společné pro tesařské konstrukce  impregnace řeziva máčením proti dřevokaznému hmyzu, houbám a plísním, třída ohrožení 3 a 4 (dřevo v exteriéru)</t>
  </si>
  <si>
    <t>2,15</t>
  </si>
  <si>
    <t>84</t>
  </si>
  <si>
    <t>762085103</t>
  </si>
  <si>
    <t>Montáž kotevních želez, příložek, patek nebo táhel</t>
  </si>
  <si>
    <t>-1135081435</t>
  </si>
  <si>
    <t>Práce společné pro tesařské konstrukce  montáž ocelových spojovacích prostředků (materiál ve specifikaci) kotevních želez příložek, patek, táhel</t>
  </si>
  <si>
    <t>19*2</t>
  </si>
  <si>
    <t>85</t>
  </si>
  <si>
    <t>54825117</t>
  </si>
  <si>
    <t>kování tesařské úhelník 90° typ1 120x120x80x3,0mm</t>
  </si>
  <si>
    <t>2039364337</t>
  </si>
  <si>
    <t>86</t>
  </si>
  <si>
    <t>762332132</t>
  </si>
  <si>
    <t>Montáž vázaných kcí krovů pravidelných z hraněného řeziva průřezové plochy do 224 cm2</t>
  </si>
  <si>
    <t>-500009275</t>
  </si>
  <si>
    <t>Montáž vázaných konstrukcí krovů  střech pultových, sedlových, valbových, stanových čtvercového nebo obdélníkového půdorysu, z řeziva hraněného průřezové plochy přes 120 do 224 cm2</t>
  </si>
  <si>
    <t>16,5"poz</t>
  </si>
  <si>
    <t>3,6*19"krok</t>
  </si>
  <si>
    <t>87</t>
  </si>
  <si>
    <t>60512130</t>
  </si>
  <si>
    <t>hranol stavební řezivo průřezu do 224cm2 do dl 6m</t>
  </si>
  <si>
    <t>-2096525141</t>
  </si>
  <si>
    <t>16,5*0,1*0,14*1,05"poz</t>
  </si>
  <si>
    <t>3,6*19*0,12*0,16*1,05"krok</t>
  </si>
  <si>
    <t>88</t>
  </si>
  <si>
    <t>762332134</t>
  </si>
  <si>
    <t>Montáž vázaných kcí krovů pravidelných z hraněného řeziva průřezové plochy do 450 cm2</t>
  </si>
  <si>
    <t>1412201848</t>
  </si>
  <si>
    <t>Montáž vázaných konstrukcí krovů  střech pultových, sedlových, valbových, stanových čtvercového nebo obdélníkového půdorysu, z řeziva hraněného průřezové plochy přes 288 do 450 cm2</t>
  </si>
  <si>
    <t>89</t>
  </si>
  <si>
    <t>60512140</t>
  </si>
  <si>
    <t>hranol stavební řezivo průřezu do 450cm2 do dl 6m</t>
  </si>
  <si>
    <t>-594610688</t>
  </si>
  <si>
    <t>16,500*0,16*0,2</t>
  </si>
  <si>
    <t>90</t>
  </si>
  <si>
    <t>762341026</t>
  </si>
  <si>
    <t>Bednění střech rovných z desek OSB tl 22 mm na pero a drážku šroubovaných na krokve</t>
  </si>
  <si>
    <t>2035849206</t>
  </si>
  <si>
    <t>Bednění a laťování bednění střech rovných sklonu do 60° s vyřezáním otvorů z dřevoštěpkových desek OSB šroubovaných na krokve na pero a drážku, tloušťky desky 22 mm</t>
  </si>
  <si>
    <t>3,6*17</t>
  </si>
  <si>
    <t>91</t>
  </si>
  <si>
    <t>762342441</t>
  </si>
  <si>
    <t>Montáž lišt trojúhelníkových nebo kontralatí na střechách sklonu do 60°</t>
  </si>
  <si>
    <t>-667667448</t>
  </si>
  <si>
    <t>Bednění a laťování montáž lišt trojúhelníkových nebo kontralatí</t>
  </si>
  <si>
    <t>92</t>
  </si>
  <si>
    <t>60514114</t>
  </si>
  <si>
    <t>řezivo jehličnaté lať impregnovaná dl 4 m</t>
  </si>
  <si>
    <t>-1377610389</t>
  </si>
  <si>
    <t>68,400*0,04*0,06</t>
  </si>
  <si>
    <t>0,164*1,1 'Přepočtené koeficientem množství</t>
  </si>
  <si>
    <t>93</t>
  </si>
  <si>
    <t>998762101</t>
  </si>
  <si>
    <t>Přesun hmot tonážní pro kce tesařské v objektech v do 6 m</t>
  </si>
  <si>
    <t>1922850326</t>
  </si>
  <si>
    <t>Přesun hmot pro konstrukce tesařské  stanovený z hmotnosti přesunovaného materiálu vodorovná dopravní vzdálenost do 50 m v objektech výšky do 6 m</t>
  </si>
  <si>
    <t>763</t>
  </si>
  <si>
    <t>Konstrukce suché výstavby</t>
  </si>
  <si>
    <t>94</t>
  </si>
  <si>
    <t>763131482</t>
  </si>
  <si>
    <t>SDK podhled desky 2xDFH2 12,5 s izolací dvouvrstvá spodní kce profil CD+UD</t>
  </si>
  <si>
    <t>1365606348</t>
  </si>
  <si>
    <t>Podhled ze sádrokartonových desek  dvouvrstvá zavěšená spodní konstrukce z ocelových profilů CD, UD dvojitě opláštěná deskami impregnovanými protipožárními DFH2, tl. 2 x 12,5 mm, s izolací, REI do 120</t>
  </si>
  <si>
    <t>95</t>
  </si>
  <si>
    <t>763131751</t>
  </si>
  <si>
    <t>Montáž parotěsné zábrany do SDK podhledu</t>
  </si>
  <si>
    <t>1454642199</t>
  </si>
  <si>
    <t>Podhled ze sádrokartonových desek  ostatní práce a konstrukce na podhledech ze sádrokartonových desek montáž parotěsné zábrany</t>
  </si>
  <si>
    <t>96</t>
  </si>
  <si>
    <t>28329276</t>
  </si>
  <si>
    <t>fólie PE vyztužená pro parotěsnou vrstvu (reakce na oheň - třída E) 140g/m2</t>
  </si>
  <si>
    <t>872134734</t>
  </si>
  <si>
    <t>41,5*1,1 'Přepočtené koeficientem množství</t>
  </si>
  <si>
    <t>97</t>
  </si>
  <si>
    <t>763131752</t>
  </si>
  <si>
    <t>Montáž jedné vrstvy tepelné izolace do SDK podhledu</t>
  </si>
  <si>
    <t>25617189</t>
  </si>
  <si>
    <t>Podhled ze sádrokartonových desek  ostatní práce a konstrukce na podhledech ze sádrokartonových desek montáž jedné vrstvy tepelné izolace</t>
  </si>
  <si>
    <t>98</t>
  </si>
  <si>
    <t>63166765</t>
  </si>
  <si>
    <t>pás tepelně izolační mezi krokve λ=0,036-0,037 tl 120mm</t>
  </si>
  <si>
    <t>-1148043198</t>
  </si>
  <si>
    <t>99</t>
  </si>
  <si>
    <t>998763100</t>
  </si>
  <si>
    <t>Přesun hmot tonážní pro dřevostavby v objektech v do 6 m</t>
  </si>
  <si>
    <t>-439911306</t>
  </si>
  <si>
    <t>Přesun hmot pro dřevostavby  stanovený z hmotnosti přesunovaného materiálu vodorovná dopravní vzdálenost do 50 m v objektech výšky do 6 m</t>
  </si>
  <si>
    <t>764</t>
  </si>
  <si>
    <t>Konstrukce klempířské</t>
  </si>
  <si>
    <t>100</t>
  </si>
  <si>
    <t>764242302</t>
  </si>
  <si>
    <t>Oplechování štítu závětrnou lištou z TiZn lesklého plechu rš 200 mm</t>
  </si>
  <si>
    <t>-197327300</t>
  </si>
  <si>
    <t>Oplechování střešních prvků z titanzinkového lesklého válcovaného plechu štítu závětrnou lištou rš 200 mm</t>
  </si>
  <si>
    <t>101</t>
  </si>
  <si>
    <t>764242332</t>
  </si>
  <si>
    <t>Oplechování rovné okapové hrany z TiZn lesklého plechu rš 200 mm</t>
  </si>
  <si>
    <t>5618330</t>
  </si>
  <si>
    <t>Oplechování střešních prvků z titanzinkového lesklého válcovaného plechu okapu okapovým plechem střechy rovné rš 200 mm</t>
  </si>
  <si>
    <t>102</t>
  </si>
  <si>
    <t>764246344</t>
  </si>
  <si>
    <t>Oplechování parapetů rovných celoplošně lepené z TiZn lesklého plechu rš 330 mm</t>
  </si>
  <si>
    <t>522275816</t>
  </si>
  <si>
    <t>Oplechování parapetů z titanzinkového lesklého válcovaného plechu rovných celoplošně lepené, bez rohů rš 330 mm</t>
  </si>
  <si>
    <t>103</t>
  </si>
  <si>
    <t>764341315</t>
  </si>
  <si>
    <t>Lemování rovných zdí střech s krytinou skládanou z TiZn lesklého plechu rš 400 mm</t>
  </si>
  <si>
    <t>-567653170</t>
  </si>
  <si>
    <t>Lemování zdí z titanzinkového lesklého válcovaného plechu boční nebo horní rovných, střech s krytinou skládanou mimo prejzovou rš 400 mm</t>
  </si>
  <si>
    <t>104</t>
  </si>
  <si>
    <t>764344312</t>
  </si>
  <si>
    <t>Lemování prostupů střech s krytinou skládanou nebo plechovou bez lišty z TiZn lesklého plechu</t>
  </si>
  <si>
    <t>1194173041</t>
  </si>
  <si>
    <t>Lemování prostupů z titanzinkového lesklého válcovaného plechu bez lišty, střech s krytinou skládanou nebo z plechu</t>
  </si>
  <si>
    <t>0,4*0,4</t>
  </si>
  <si>
    <t>105</t>
  </si>
  <si>
    <t>764541304</t>
  </si>
  <si>
    <t>Žlab podokapní půlkruhový z TiZn lesklého plechu rš 280 mm</t>
  </si>
  <si>
    <t>-2002309168</t>
  </si>
  <si>
    <t>Žlab podokapní z titanzinkového lesklého válcovaného plechu včetně háků a čel půlkruhový rš 280 mm</t>
  </si>
  <si>
    <t>106</t>
  </si>
  <si>
    <t>764541344</t>
  </si>
  <si>
    <t>Kotlík oválný (trychtýřový) pro podokapní žlaby z TiZn lesklého plechu 280/100 mm</t>
  </si>
  <si>
    <t>-1849773027</t>
  </si>
  <si>
    <t>Žlab podokapní z titanzinkového lesklého válcovaného plechu včetně háků a čel kotlík oválný (trychtýřový), rš žlabu/průměr svodu 280/100 mm</t>
  </si>
  <si>
    <t>107</t>
  </si>
  <si>
    <t>764548323</t>
  </si>
  <si>
    <t>Svody kruhové včetně objímek, kolen, odskoků z TiZn lesklého plechu průměru 100 mm</t>
  </si>
  <si>
    <t>1455909217</t>
  </si>
  <si>
    <t>Svod z titanzinkového lesklého válcovaného plechu včetně objímek, kolen a odskoků kruhový, průměru 100 mm</t>
  </si>
  <si>
    <t>765</t>
  </si>
  <si>
    <t>Krytina skládaná</t>
  </si>
  <si>
    <t>108</t>
  </si>
  <si>
    <t>765191011</t>
  </si>
  <si>
    <t>Montáž pojistné hydroizolační nebo parotěsné fólie kladené ve sklonu do 30° volně na krokve</t>
  </si>
  <si>
    <t>1401057402</t>
  </si>
  <si>
    <t>Montáž pojistné hydroizolační nebo parotěsné fólie kladené ve sklonu přes 20° volně na krokve</t>
  </si>
  <si>
    <t>109</t>
  </si>
  <si>
    <t>63150819</t>
  </si>
  <si>
    <t>fólie kontaktní difuzně propustná pro doplňkovou hydroizolační vrstvu, jednovrstvá mikrovláknitá s funkční vrstvou tl 220μm</t>
  </si>
  <si>
    <t>-1020841609</t>
  </si>
  <si>
    <t>61,2*1,1 'Přepočtené koeficientem množství</t>
  </si>
  <si>
    <t>766</t>
  </si>
  <si>
    <t>Konstrukce truhlářské</t>
  </si>
  <si>
    <t>110</t>
  </si>
  <si>
    <t>766621211</t>
  </si>
  <si>
    <t>Montáž dřevěných oken plochy přes 1 m2 otevíravých výšky do 1,5 m s rámem do zdiva</t>
  </si>
  <si>
    <t>1664197737</t>
  </si>
  <si>
    <t>Montáž oken dřevěných včetně montáže rámu plochy přes 1 m2 otevíravých do zdiva, výšky do 1,5 m</t>
  </si>
  <si>
    <t>1,25*4</t>
  </si>
  <si>
    <t>111</t>
  </si>
  <si>
    <t>61110011</t>
  </si>
  <si>
    <t>okno dřevěné otevíravé/sklopné trojsklo přes plochu 1m2 do v 1,5m</t>
  </si>
  <si>
    <t>284364124</t>
  </si>
  <si>
    <t>112</t>
  </si>
  <si>
    <t>766660001</t>
  </si>
  <si>
    <t>Montáž dveřních křídel otvíravých jednokřídlových š do 0,8 m do ocelové zárubně</t>
  </si>
  <si>
    <t>-164452888</t>
  </si>
  <si>
    <t>Montáž dveřních křídel dřevěných nebo plastových otevíravých do ocelové zárubně povrchově upravených jednokřídlových, šířky do 800 mm</t>
  </si>
  <si>
    <t>113</t>
  </si>
  <si>
    <t>MSN.0012521.URS</t>
  </si>
  <si>
    <t>dveře interiérové jednokřídlé plné,  80x197 dle specifikace 03</t>
  </si>
  <si>
    <t>335135786</t>
  </si>
  <si>
    <t>114</t>
  </si>
  <si>
    <t>766234R</t>
  </si>
  <si>
    <t>dveře interiérové jednokřídlé plné,  60x197 dle specifikace 04</t>
  </si>
  <si>
    <t>71456327</t>
  </si>
  <si>
    <t>115</t>
  </si>
  <si>
    <t>54914622</t>
  </si>
  <si>
    <t>kování dveřní vrchní klika včetně štítu a montážního materiálu BB 72 matný nikl</t>
  </si>
  <si>
    <t>1309779488</t>
  </si>
  <si>
    <t>116</t>
  </si>
  <si>
    <t>766660022</t>
  </si>
  <si>
    <t>Montáž dveřních křídel otvíravých jednokřídlových š přes 0,8 m požárních do ocelové zárubně</t>
  </si>
  <si>
    <t>-961685944</t>
  </si>
  <si>
    <t>Montáž dveřních křídel dřevěných nebo plastových otevíravých do ocelové zárubně protipožárních jednokřídlových, šířky přes 800 mm</t>
  </si>
  <si>
    <t>117</t>
  </si>
  <si>
    <t>SLD.0011250.URS</t>
  </si>
  <si>
    <t>dveře vnitřní požárně odolné, lakovaná MDF,odolnost EI (EW) 30 DP3,1křídlové 90 x 197 cm</t>
  </si>
  <si>
    <t>-1479165689</t>
  </si>
  <si>
    <t>P</t>
  </si>
  <si>
    <t>Poznámka k položce:
specifikace 02</t>
  </si>
  <si>
    <t>118</t>
  </si>
  <si>
    <t>1971888063</t>
  </si>
  <si>
    <t>119</t>
  </si>
  <si>
    <t>766660717</t>
  </si>
  <si>
    <t>Montáž dveřních křídel samozavírače na ocelovou zárubeň</t>
  </si>
  <si>
    <t>1526856769</t>
  </si>
  <si>
    <t>Montáž dveřních doplňků samozavírače na zárubeň ocelovou</t>
  </si>
  <si>
    <t>120</t>
  </si>
  <si>
    <t>54917250</t>
  </si>
  <si>
    <t>samozavírač dveří hydraulický K214 č.11 zlatá bronz</t>
  </si>
  <si>
    <t>-1482941378</t>
  </si>
  <si>
    <t>121</t>
  </si>
  <si>
    <t>766694121</t>
  </si>
  <si>
    <t>Montáž parapetních desek dřevěných nebo plastových šířky přes 30 cm délky do 1,0 m</t>
  </si>
  <si>
    <t>1310664252</t>
  </si>
  <si>
    <t>Montáž ostatních truhlářských konstrukcí parapetních desek dřevěných nebo plastových šířky přes 300 mm, délky do 1000 mm</t>
  </si>
  <si>
    <t>122</t>
  </si>
  <si>
    <t>60794104</t>
  </si>
  <si>
    <t>deska parapetní dřevotřísková vnitřní 340x1000mm</t>
  </si>
  <si>
    <t>-1629148392</t>
  </si>
  <si>
    <t>123</t>
  </si>
  <si>
    <t>60794121</t>
  </si>
  <si>
    <t>koncovka PVC k parapetním dřevotřískovým deskám 600mm</t>
  </si>
  <si>
    <t>1218480476</t>
  </si>
  <si>
    <t>4,000*2</t>
  </si>
  <si>
    <t>124</t>
  </si>
  <si>
    <t>998766101</t>
  </si>
  <si>
    <t>Přesun hmot tonážní pro konstrukce truhlářské v objektech v do 6 m</t>
  </si>
  <si>
    <t>1899401262</t>
  </si>
  <si>
    <t>Přesun hmot pro konstrukce truhlářské stanovený z hmotnosti přesunovaného materiálu vodorovná dopravní vzdálenost do 50 m v objektech výšky do 6 m</t>
  </si>
  <si>
    <t>771</t>
  </si>
  <si>
    <t>Podlahy z dlaždic</t>
  </si>
  <si>
    <t>125</t>
  </si>
  <si>
    <t>771111011</t>
  </si>
  <si>
    <t>Vysátí podkladu před pokládkou dlažby</t>
  </si>
  <si>
    <t>-1331737689</t>
  </si>
  <si>
    <t>Příprava podkladu před provedením dlažby vysátí podlah</t>
  </si>
  <si>
    <t>9,3+10,5+10,3+11,4+19,7</t>
  </si>
  <si>
    <t>126</t>
  </si>
  <si>
    <t>771121011</t>
  </si>
  <si>
    <t>Nátěr penetrační na podlahu</t>
  </si>
  <si>
    <t>-1472259285</t>
  </si>
  <si>
    <t>Příprava podkladu před provedením dlažby nátěr penetrační na podlahu</t>
  </si>
  <si>
    <t>127</t>
  </si>
  <si>
    <t>771474112</t>
  </si>
  <si>
    <t>Montáž soklů z dlaždic keramických rovných flexibilní lepidlo v do 90 mm</t>
  </si>
  <si>
    <t>958749301</t>
  </si>
  <si>
    <t>Montáž soklů z dlaždic keramických lepených flexibilním lepidlem rovných, výšky přes 65 do 90 mm</t>
  </si>
  <si>
    <t>(3,85+2,75)*2</t>
  </si>
  <si>
    <t>(3,76+2,75)*2</t>
  </si>
  <si>
    <t>(4,18+2,75)*2</t>
  </si>
  <si>
    <t>-0,9*3</t>
  </si>
  <si>
    <t>3,32*2+5,93*2-0,8</t>
  </si>
  <si>
    <t>128</t>
  </si>
  <si>
    <t>59761009</t>
  </si>
  <si>
    <t>sokl-dlažba keramická slinutá hladká do interiéru i exteriéru 600x95mm</t>
  </si>
  <si>
    <t>1919976403</t>
  </si>
  <si>
    <t>55,08/0,6</t>
  </si>
  <si>
    <t>91,8*1,1 'Přepočtené koeficientem množství</t>
  </si>
  <si>
    <t>129</t>
  </si>
  <si>
    <t>771574243</t>
  </si>
  <si>
    <t>Montáž podlah keramických pro mechanické zatížení hladkých lepených flexibilním lepidlem do 12 ks/m2</t>
  </si>
  <si>
    <t>-1586489293</t>
  </si>
  <si>
    <t>Montáž podlah z dlaždic keramických lepených flexibilním lepidlem maloformátových pro vysoké mechanické zatížení hladkých přes 9 do 12 ks/m2</t>
  </si>
  <si>
    <t>130</t>
  </si>
  <si>
    <t>59761434</t>
  </si>
  <si>
    <t>dlažba keramická slinutá hladká do interiéru i exteriéru pro vysoké mechanické namáhání přes 9 do 12ks/m2</t>
  </si>
  <si>
    <t>-1888028708</t>
  </si>
  <si>
    <t>131</t>
  </si>
  <si>
    <t>771591112</t>
  </si>
  <si>
    <t>Izolace pod dlažbu nátěrem nebo stěrkou ve dvou vrstvách</t>
  </si>
  <si>
    <t>422179273</t>
  </si>
  <si>
    <t>Izolace podlahy pod dlažbu nátěrem nebo stěrkou ve dvou vrstvách</t>
  </si>
  <si>
    <t>9,3*1,1</t>
  </si>
  <si>
    <t>132</t>
  </si>
  <si>
    <t>998771101</t>
  </si>
  <si>
    <t>Přesun hmot tonážní pro podlahy z dlaždic v objektech v do 6 m</t>
  </si>
  <si>
    <t>-1189843174</t>
  </si>
  <si>
    <t>Přesun hmot pro podlahy z dlaždic stanovený z hmotnosti přesunovaného materiálu vodorovná dopravní vzdálenost do 50 m v objektech výšky do 6 m</t>
  </si>
  <si>
    <t>781</t>
  </si>
  <si>
    <t>Dokončovací práce - obklady</t>
  </si>
  <si>
    <t>133</t>
  </si>
  <si>
    <t>781121011</t>
  </si>
  <si>
    <t>Nátěr penetrační na stěnu</t>
  </si>
  <si>
    <t>2056182772</t>
  </si>
  <si>
    <t>Příprava podkladu před provedením obkladu nátěr penetrační na stěnu</t>
  </si>
  <si>
    <t>((3,8+2,6)*2+(1,3+1,25)*2+(1,41+1,3)*2)*2</t>
  </si>
  <si>
    <t>-1,2*4-1,6</t>
  </si>
  <si>
    <t>134</t>
  </si>
  <si>
    <t>781131112</t>
  </si>
  <si>
    <t>Izolace pod obklad nátěrem nebo stěrkou ve dvou vrstvách</t>
  </si>
  <si>
    <t>-486596333</t>
  </si>
  <si>
    <t>Izolace stěny pod obklad izolace nátěrem nebo stěrkou ve dvou vrstvách</t>
  </si>
  <si>
    <t>(1,5+1,2)*2</t>
  </si>
  <si>
    <t>135</t>
  </si>
  <si>
    <t>781474114</t>
  </si>
  <si>
    <t>Montáž obkladů vnitřních keramických hladkých do 22 ks/m2 lepených flexibilním lepidlem</t>
  </si>
  <si>
    <t>-674082740</t>
  </si>
  <si>
    <t>Montáž obkladů vnitřních stěn z dlaždic keramických lepených flexibilním lepidlem maloformátových hladkých přes 19 do 22 ks/m2</t>
  </si>
  <si>
    <t>40,24</t>
  </si>
  <si>
    <t>136</t>
  </si>
  <si>
    <t>59761040</t>
  </si>
  <si>
    <t>obklad keramický hladký přes 19 do 22ks/m2</t>
  </si>
  <si>
    <t>1069738473</t>
  </si>
  <si>
    <t>40,24*1,1 'Přepočtené koeficientem množství</t>
  </si>
  <si>
    <t>137</t>
  </si>
  <si>
    <t>781494111</t>
  </si>
  <si>
    <t>Plastové profily rohové lepené flexibilním lepidlem</t>
  </si>
  <si>
    <t>1551851356</t>
  </si>
  <si>
    <t>Obklad - dokončující práce profily ukončovací lepené flexibilním lepidlem rohové</t>
  </si>
  <si>
    <t>138</t>
  </si>
  <si>
    <t>781494511</t>
  </si>
  <si>
    <t>Plastové profily ukončovací lepené flexibilním lepidlem</t>
  </si>
  <si>
    <t>-1907212598</t>
  </si>
  <si>
    <t>Obklad - dokončující práce profily ukončovací lepené flexibilním lepidlem ukončovací</t>
  </si>
  <si>
    <t>139</t>
  </si>
  <si>
    <t>998781101</t>
  </si>
  <si>
    <t>Přesun hmot tonážní pro obklady keramické v objektech v do 6 m</t>
  </si>
  <si>
    <t>523750559</t>
  </si>
  <si>
    <t>Přesun hmot pro obklady keramické  stanovený z hmotnosti přesunovaného materiálu vodorovná dopravní vzdálenost do 50 m v objektech výšky do 6 m</t>
  </si>
  <si>
    <t>782</t>
  </si>
  <si>
    <t>Dokončovací práce - obklady z kamene</t>
  </si>
  <si>
    <t>140</t>
  </si>
  <si>
    <t>782132411</t>
  </si>
  <si>
    <t>Montáž obkladu stěn ze zlomků desek s přisekáním z tvrdého kamene do lepidla tl do 25 mm</t>
  </si>
  <si>
    <t>-1094019263</t>
  </si>
  <si>
    <t>Montáž obkladů stěn z tvrdých kamenů kladených do lepidla ze zlomků desek s upravením stran na místě přisekáním tl. do 25 mm</t>
  </si>
  <si>
    <t>(16,5+3,1+3)*1,3</t>
  </si>
  <si>
    <t>141</t>
  </si>
  <si>
    <t>58381190</t>
  </si>
  <si>
    <t>deska obkladová břidlice, povrch přírodní hladký tl 9mm do 0,24m2</t>
  </si>
  <si>
    <t>1918066159</t>
  </si>
  <si>
    <t>29,38*1,05 'Přepočtené koeficientem množství</t>
  </si>
  <si>
    <t>142</t>
  </si>
  <si>
    <t>998782101</t>
  </si>
  <si>
    <t>Přesun hmot tonážní pro obklady kamenné v objektech v do 6 m</t>
  </si>
  <si>
    <t>-1546137144</t>
  </si>
  <si>
    <t>Přesun hmot pro obklady kamenné  stanovený z hmotnosti přesunovaného materiálu vodorovná dopravní vzdálenost do 50 m v objektech výšky do 6 m</t>
  </si>
  <si>
    <t>783</t>
  </si>
  <si>
    <t>Dokončovací práce - nátěry</t>
  </si>
  <si>
    <t>143</t>
  </si>
  <si>
    <t>783315101</t>
  </si>
  <si>
    <t>Mezinátěr jednonásobný syntetický standardní zámečnických konstrukcí</t>
  </si>
  <si>
    <t>1003551497</t>
  </si>
  <si>
    <t>Mezinátěr zámečnických konstrukcí jednonásobný syntetický standardní</t>
  </si>
  <si>
    <t>5*0,3*4</t>
  </si>
  <si>
    <t>144</t>
  </si>
  <si>
    <t>783317101</t>
  </si>
  <si>
    <t>Krycí jednonásobný syntetický standardní nátěr zámečnických konstrukcí</t>
  </si>
  <si>
    <t>-2070788452</t>
  </si>
  <si>
    <t>Krycí nátěr (email) zámečnických konstrukcí jednonásobný syntetický standardní</t>
  </si>
  <si>
    <t>784</t>
  </si>
  <si>
    <t>Dokončovací práce - malby a tapety</t>
  </si>
  <si>
    <t>145</t>
  </si>
  <si>
    <t>784111001</t>
  </si>
  <si>
    <t>Oprášení (ometení ) podkladu v místnostech výšky do 3,80 m</t>
  </si>
  <si>
    <t>-1132944265</t>
  </si>
  <si>
    <t>Oprášení (ometení) podkladu v místnostech výšky do 3,80 m</t>
  </si>
  <si>
    <t>136,95+41,5+16*4+10*4"vč. dotčených stěn 1.03, 1,05, 1.06</t>
  </si>
  <si>
    <t>146</t>
  </si>
  <si>
    <t>784181001</t>
  </si>
  <si>
    <t>Jednonásobné pačokování v místnostech výšky do 3,80 m</t>
  </si>
  <si>
    <t>-158450802</t>
  </si>
  <si>
    <t>Pačokování jednonásobné v místnostech výšky do 3,80 m</t>
  </si>
  <si>
    <t>147</t>
  </si>
  <si>
    <t>784181101</t>
  </si>
  <si>
    <t>Základní akrylátová jednonásobná penetrace podkladu v místnostech výšky do 3,80m</t>
  </si>
  <si>
    <t>-1324403725</t>
  </si>
  <si>
    <t>Penetrace podkladu jednonásobná základní akrylátová v místnostech výšky do 3,80 m</t>
  </si>
  <si>
    <t>148</t>
  </si>
  <si>
    <t>784221101</t>
  </si>
  <si>
    <t>Dvojnásobné bílé malby ze směsí za sucha dobře otěruvzdorných v místnostech do 3,80 m</t>
  </si>
  <si>
    <t>1021778567</t>
  </si>
  <si>
    <t>Malby z malířských směsí otěruvzdorných za sucha dvojnásobné, bílé za sucha otěruvzdorné dobře v místnostech výšky do 3,80 m</t>
  </si>
  <si>
    <t>282,45</t>
  </si>
  <si>
    <t>02 - ZTI</t>
  </si>
  <si>
    <t xml:space="preserve">    721 - Zdravotechnika - vnitřní kanalizace</t>
  </si>
  <si>
    <t xml:space="preserve">    722 - Zdravotechnika - vnitřní vodovod</t>
  </si>
  <si>
    <t xml:space="preserve">    726 - Zdravotechnika - předstěnové instalace</t>
  </si>
  <si>
    <t xml:space="preserve">    732 - Ústřední vytápění - strojovny</t>
  </si>
  <si>
    <t>721</t>
  </si>
  <si>
    <t>Zdravotechnika - vnitřní kanalizace</t>
  </si>
  <si>
    <t>721171903</t>
  </si>
  <si>
    <t>Potrubí z PP vsazení odbočky do hrdla DN 50</t>
  </si>
  <si>
    <t>-548192010</t>
  </si>
  <si>
    <t>Opravy odpadního potrubí plastového  vsazení odbočky do potrubí DN 50</t>
  </si>
  <si>
    <t>721171906</t>
  </si>
  <si>
    <t>Potrubí z PP vsazení odbočky do hrdla DN 125</t>
  </si>
  <si>
    <t>-1204909209</t>
  </si>
  <si>
    <t>Opravy odpadního potrubí plastového  vsazení odbočky do potrubí DN 125</t>
  </si>
  <si>
    <t>721173401</t>
  </si>
  <si>
    <t>Potrubí kanalizační z PVC SN 4 svodné DN 110</t>
  </si>
  <si>
    <t>-1541705399</t>
  </si>
  <si>
    <t>Potrubí z trub PVC SN4 svodné (ležaté) DN 110</t>
  </si>
  <si>
    <t>721173402</t>
  </si>
  <si>
    <t>Potrubí kanalizační z PVC SN 4 svodné DN 125</t>
  </si>
  <si>
    <t>-1718569218</t>
  </si>
  <si>
    <t>Potrubí z trub PVC SN4 svodné (ležaté) DN 125</t>
  </si>
  <si>
    <t>721173746</t>
  </si>
  <si>
    <t>Potrubí kanalizační z PE větrací DN 100</t>
  </si>
  <si>
    <t>1241133298</t>
  </si>
  <si>
    <t>Potrubí z trub polyetylenových svařované větrací DN 100</t>
  </si>
  <si>
    <t>721174043</t>
  </si>
  <si>
    <t>Potrubí kanalizační z PP připojovací DN 50</t>
  </si>
  <si>
    <t>1144950468</t>
  </si>
  <si>
    <t>Potrubí z trub polypropylenových připojovací DN 50</t>
  </si>
  <si>
    <t>1+1+4</t>
  </si>
  <si>
    <t>721174044</t>
  </si>
  <si>
    <t>Potrubí kanalizační z PP připojovací DN 75</t>
  </si>
  <si>
    <t>1958001844</t>
  </si>
  <si>
    <t>Potrubí z trub polypropylenových připojovací DN 75</t>
  </si>
  <si>
    <t>721174045</t>
  </si>
  <si>
    <t>Potrubí kanalizační z PP připojovací DN 110</t>
  </si>
  <si>
    <t>1635088792</t>
  </si>
  <si>
    <t>Potrubí z trub polypropylenových připojovací DN 110</t>
  </si>
  <si>
    <t>721194105</t>
  </si>
  <si>
    <t>Vyvedení a upevnění odpadních výpustek DN 50</t>
  </si>
  <si>
    <t>470361190</t>
  </si>
  <si>
    <t>Vyměření přípojek na potrubí vyvedení a upevnění odpadních výpustek DN 50</t>
  </si>
  <si>
    <t>721194107</t>
  </si>
  <si>
    <t>Vyvedení a upevnění odpadních výpustek DN 70</t>
  </si>
  <si>
    <t>-1901131803</t>
  </si>
  <si>
    <t>Vyměření přípojek na potrubí vyvedení a upevnění odpadních výpustek DN 70</t>
  </si>
  <si>
    <t>721194109</t>
  </si>
  <si>
    <t>Vyvedení a upevnění odpadních výpustek DN 100</t>
  </si>
  <si>
    <t>1013883415</t>
  </si>
  <si>
    <t>Vyměření přípojek na potrubí vyvedení a upevnění odpadních výpustek DN 100</t>
  </si>
  <si>
    <t>721273152</t>
  </si>
  <si>
    <t>Hlavice ventilační polypropylen PP DN 75</t>
  </si>
  <si>
    <t>1090143201</t>
  </si>
  <si>
    <t>Ventilační hlavice z polypropylenu (PP) DN 75</t>
  </si>
  <si>
    <t>721290111</t>
  </si>
  <si>
    <t>Zkouška těsnosti potrubí kanalizace vodou do DN 125</t>
  </si>
  <si>
    <t>-2113690640</t>
  </si>
  <si>
    <t>Zkouška těsnosti kanalizace  v objektech vodou do DN 125</t>
  </si>
  <si>
    <t>22,5</t>
  </si>
  <si>
    <t>998721101</t>
  </si>
  <si>
    <t>Přesun hmot tonážní pro vnitřní kanalizace v objektech v do 6 m</t>
  </si>
  <si>
    <t>-1464494860</t>
  </si>
  <si>
    <t>Přesun hmot pro vnitřní kanalizace  stanovený z hmotnosti přesunovaného materiálu vodorovná dopravní vzdálenost do 50 m v objektech výšky do 6 m</t>
  </si>
  <si>
    <t>722</t>
  </si>
  <si>
    <t>Zdravotechnika - vnitřní vodovod</t>
  </si>
  <si>
    <t>722130991</t>
  </si>
  <si>
    <t>Potrubí pozinkované závitové vsazení odbočky do potrubí oboustranná svěrná spojka DN 20 / G 1/2</t>
  </si>
  <si>
    <t>-1657503205</t>
  </si>
  <si>
    <t>Opravy vodovodního potrubí z ocelových trubek pozinkovaných závitových vsazení odbočky do potrubí oboustrannými svěrnými spojkami DN potrubí / G odbočky DN 20 / G 1/2</t>
  </si>
  <si>
    <t>722174002</t>
  </si>
  <si>
    <t>Potrubí vodovodní plastové PPR svar polyfuze PN 16 D 20 x 2,8 mm</t>
  </si>
  <si>
    <t>-1198195575</t>
  </si>
  <si>
    <t>Potrubí z plastových trubek z polypropylenu (PPR) svařovaných polyfuzně PN 16 (SDR 7,4) D 20 x 2,8</t>
  </si>
  <si>
    <t>722174022</t>
  </si>
  <si>
    <t>Potrubí vodovodní plastové PPR svar polyfuze PN 20 D 20 x 3,4 mm</t>
  </si>
  <si>
    <t>2046915707</t>
  </si>
  <si>
    <t>Potrubí z plastových trubek z polypropylenu (PPR) svařovaných polyfuzně PN 20 (SDR 6) D 20 x 3,4</t>
  </si>
  <si>
    <t>26*2"teplá + cirkulace</t>
  </si>
  <si>
    <t>722181211</t>
  </si>
  <si>
    <t>Ochrana vodovodního potrubí přilepenými termoizolačními trubicemi z PE tl do 6 mm DN do 22 mm</t>
  </si>
  <si>
    <t>-1269418603</t>
  </si>
  <si>
    <t>Ochrana potrubí  termoizolačními trubicemi z pěnového polyetylenu PE přilepenými v příčných a podélných spojích, tloušťky izolace do 6 mm, vnitřního průměru izolace DN do 22 mm</t>
  </si>
  <si>
    <t>722181251</t>
  </si>
  <si>
    <t>Ochrana vodovodního potrubí přilepenými termoizolačními trubicemi z PE tl do 25 mm DN do 22 mm</t>
  </si>
  <si>
    <t>-722426665</t>
  </si>
  <si>
    <t>Ochrana potrubí  termoizolačními trubicemi z pěnového polyetylenu PE přilepenými v příčných a podélných spojích, tloušťky izolace přes 20 do 25 mm, vnitřního průměru izolace DN do 22 mm</t>
  </si>
  <si>
    <t>722190401</t>
  </si>
  <si>
    <t>Vyvedení a upevnění výpustku do DN 25</t>
  </si>
  <si>
    <t>-770708825</t>
  </si>
  <si>
    <t>Zřízení přípojek na potrubí  vyvedení a upevnění výpustek do DN 25</t>
  </si>
  <si>
    <t>722240122</t>
  </si>
  <si>
    <t>Kohout kulový plastový PPR DN 20</t>
  </si>
  <si>
    <t>285229270</t>
  </si>
  <si>
    <t>Armatury z plastických hmot  kohouty (PPR) kulové DN 20</t>
  </si>
  <si>
    <t>722290226</t>
  </si>
  <si>
    <t>Zkouška těsnosti vodovodního potrubí závitového do DN 50</t>
  </si>
  <si>
    <t>-1209782970</t>
  </si>
  <si>
    <t>Zkoušky, proplach a desinfekce vodovodního potrubí  zkoušky těsnosti vodovodního potrubí závitového do DN 50</t>
  </si>
  <si>
    <t>722290234</t>
  </si>
  <si>
    <t>Proplach a dezinfekce vodovodního potrubí do DN 80</t>
  </si>
  <si>
    <t>1989092890</t>
  </si>
  <si>
    <t>Zkoušky, proplach a desinfekce vodovodního potrubí  proplach a desinfekce vodovodního potrubí do DN 80</t>
  </si>
  <si>
    <t>998722101</t>
  </si>
  <si>
    <t>Přesun hmot tonážní pro vnitřní vodovod v objektech v do 6 m</t>
  </si>
  <si>
    <t>-1233804162</t>
  </si>
  <si>
    <t>Přesun hmot pro vnitřní vodovod  stanovený z hmotnosti přesunovaného materiálu vodorovná dopravní vzdálenost do 50 m v objektech výšky do 6 m</t>
  </si>
  <si>
    <t>725112022</t>
  </si>
  <si>
    <t>Klozet keramický závěsný na nosné stěny s hlubokým splachováním odpad vodorovný</t>
  </si>
  <si>
    <t>954471911</t>
  </si>
  <si>
    <t>Zařízení záchodů klozety keramické závěsné na nosné stěny s hlubokým splachováním odpad vodorovný</t>
  </si>
  <si>
    <t>725121502</t>
  </si>
  <si>
    <t>Pisoárový záchodek keramický bez splachovací nádrže bez odsávání a s otvorem pro ventil</t>
  </si>
  <si>
    <t>518330948</t>
  </si>
  <si>
    <t>Pisoárové záchodky keramické bez splachovací nádrže urinál bez odsávání s otvorem pro ventil</t>
  </si>
  <si>
    <t>725211603</t>
  </si>
  <si>
    <t>Umyvadlo keramické bílé šířky 600 mm bez krytu na sifon připevněné na stěnu šrouby</t>
  </si>
  <si>
    <t>-101874757</t>
  </si>
  <si>
    <t>Umyvadla keramická bílá bez výtokových armatur připevněná na stěnu šrouby bez sloupu nebo krytu na sifon 600 mm</t>
  </si>
  <si>
    <t>725241513</t>
  </si>
  <si>
    <t>Vanička sprchová keramická čtvercová 900x900 mm</t>
  </si>
  <si>
    <t>-2088584612</t>
  </si>
  <si>
    <t>Sprchové vaničky keramické čtvercové 900x900 mm</t>
  </si>
  <si>
    <t>725244523</t>
  </si>
  <si>
    <t>Zástěna sprchová rohová rámová se skleněnou výplní tl. 4 a 5 mm dveře posuvné dvoudílné vstup z rohu na vaničku 900x900 mm</t>
  </si>
  <si>
    <t>2079494423</t>
  </si>
  <si>
    <t>Sprchové dveře a zástěny zástěny sprchové rohové čtvercové/obdélníkové rámové se skleněnou výplní tl. 4 a 5 mm dveře posuvné dvoudílné, vstup z rohu, na vaničku 900x900 mm</t>
  </si>
  <si>
    <t>725319111</t>
  </si>
  <si>
    <t>Montáž dřezu ostatních typů</t>
  </si>
  <si>
    <t>-690199965</t>
  </si>
  <si>
    <t>Dřezy bez výtokových armatur montáž dřezů ostatních typů</t>
  </si>
  <si>
    <t>55231350</t>
  </si>
  <si>
    <t>dvojdřez nerez nástavný 900x600mm</t>
  </si>
  <si>
    <t>1081706436</t>
  </si>
  <si>
    <t>725811301</t>
  </si>
  <si>
    <t>Ventil tlačný samouzavírací s omezenou dobou výtoku 6 l/min G 1/2</t>
  </si>
  <si>
    <t>176323682</t>
  </si>
  <si>
    <t>Ventily nástěnné samouzavírací s omezenou dobou výtoku tlačné G 1/2 (6 l/min)</t>
  </si>
  <si>
    <t>725821311</t>
  </si>
  <si>
    <t>Baterie dřezová nástěnná páková s otáčivým kulatým ústím a délkou ramínka 200 mm</t>
  </si>
  <si>
    <t>1036730214</t>
  </si>
  <si>
    <t>Baterie dřezové nástěnné pákové s otáčivým kulatým ústím a délkou ramínka 200 mm</t>
  </si>
  <si>
    <t>725822613</t>
  </si>
  <si>
    <t>Baterie umyvadlová stojánková páková s výpustí</t>
  </si>
  <si>
    <t>-2109755459</t>
  </si>
  <si>
    <t>Baterie umyvadlové stojánkové pákové s výpustí</t>
  </si>
  <si>
    <t>725841312</t>
  </si>
  <si>
    <t>Baterie sprchová nástěnná páková</t>
  </si>
  <si>
    <t>849698607</t>
  </si>
  <si>
    <t>Baterie sprchové nástěnné pákové</t>
  </si>
  <si>
    <t>725862103</t>
  </si>
  <si>
    <t>Zápachová uzávěrka pro dřezy DN 40/50</t>
  </si>
  <si>
    <t>-1433542757</t>
  </si>
  <si>
    <t>Zápachové uzávěrky zařizovacích předmětů pro dřezy DN 40/50</t>
  </si>
  <si>
    <t>998725101</t>
  </si>
  <si>
    <t>Přesun hmot tonážní pro zařizovací předměty v objektech v do 6 m</t>
  </si>
  <si>
    <t>-1107275741</t>
  </si>
  <si>
    <t>Přesun hmot pro zařizovací předměty  stanovený z hmotnosti přesunovaného materiálu vodorovná dopravní vzdálenost do 50 m v objektech výšky do 6 m</t>
  </si>
  <si>
    <t>726</t>
  </si>
  <si>
    <t>Zdravotechnika - předstěnové instalace</t>
  </si>
  <si>
    <t>726111031</t>
  </si>
  <si>
    <t>Instalační předstěna - klozet s ovládáním zepředu v 1080 mm závěsný do masivní zděné kce</t>
  </si>
  <si>
    <t>-2033739197</t>
  </si>
  <si>
    <t>Předstěnové instalační systémy pro zazdění do masivních zděných konstrukcí pro závěsné klozety ovládání zepředu, stavební výška 1080 mm</t>
  </si>
  <si>
    <t>732</t>
  </si>
  <si>
    <t>Ústřední vytápění - strojovny</t>
  </si>
  <si>
    <t>732421201</t>
  </si>
  <si>
    <t>Čerpadlo teplovodní mokroběžné závitové cirkulační DN 15 výtlak do 0,9 m průtok 0,35 m3/h pro TUV</t>
  </si>
  <si>
    <t>-92819015</t>
  </si>
  <si>
    <t>Čerpadla teplovodní závitová mokroběžná cirkulační pro TUV (elektronicky řízená) PN 10, do 80°C DN přípojky/dopravní výška H (m) - čerpací výkon Q (m3/h) DN 15 / do 0,9 m / 0,35 m3/h</t>
  </si>
  <si>
    <t>03 - UT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</si>
  <si>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</si>
  <si>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</si>
  <si>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</si>
  <si>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733</t>
  </si>
  <si>
    <t>Ústřední vytápění - rozvodné potrubí</t>
  </si>
  <si>
    <t>733222103</t>
  </si>
  <si>
    <t>Potrubí měděné polotvrdé spojované měkkým pájením D 18x1</t>
  </si>
  <si>
    <t>1170279823</t>
  </si>
  <si>
    <t>Potrubí z trubek měděných polotvrdých spojovaných měkkým pájením Ø 18/1</t>
  </si>
  <si>
    <t>733291101</t>
  </si>
  <si>
    <t>Zkouška těsnosti potrubí měděné do D 35x1,5</t>
  </si>
  <si>
    <t>1349672545</t>
  </si>
  <si>
    <t>Zkoušky těsnosti potrubí z trubek měděných  Ø do 35/1,5</t>
  </si>
  <si>
    <t>733811241</t>
  </si>
  <si>
    <t>Ochrana potrubí ústředního vytápění termoizolačními trubicemi z PE tl do 20 mm DN do 22 mm</t>
  </si>
  <si>
    <t>-619939307</t>
  </si>
  <si>
    <t>Ochrana potrubí termoizolačními trubicemi z pěnového polyetylenu PE přilepenými v příčných a podélných spojích, tloušťky izolace přes 13 do 20 mm, vnitřního průměru izolace DN do 22 mm</t>
  </si>
  <si>
    <t>998733101</t>
  </si>
  <si>
    <t>Přesun hmot tonážní pro rozvody potrubí v objektech v do 6 m</t>
  </si>
  <si>
    <t>2086701690</t>
  </si>
  <si>
    <t>Přesun hmot pro rozvody potrubí  stanovený z hmotnosti přesunovaného materiálu vodorovná dopravní vzdálenost do 50 m v objektech výšky do 6 m</t>
  </si>
  <si>
    <t>734</t>
  </si>
  <si>
    <t>Ústřední vytápění - armatury</t>
  </si>
  <si>
    <t>734221531</t>
  </si>
  <si>
    <t>Ventil závitový termostatický rohový jednoregulační G 3/8 PN 16 do 110°C bez hlavice ovládání</t>
  </si>
  <si>
    <t>48873570</t>
  </si>
  <si>
    <t>Ventily regulační závitové termostatické, bez hlavice ovládání PN 16 do 110°C rohové jednoregulační G 3/8</t>
  </si>
  <si>
    <t>734221682</t>
  </si>
  <si>
    <t>Termostatická hlavice kapalinová PN 10 do 110°C otopných těles VK</t>
  </si>
  <si>
    <t>-1027764200</t>
  </si>
  <si>
    <t>Ventily regulační závitové hlavice termostatické, pro ovládání ventilů PN 10 do 110°C kapalinové otopných těles VK</t>
  </si>
  <si>
    <t>734261402</t>
  </si>
  <si>
    <t>Armatura připojovací rohová G 1/2x18 PN 10 do 110°C radiátorů typu VK</t>
  </si>
  <si>
    <t>-756336864</t>
  </si>
  <si>
    <t>Šroubení připojovací armatury radiátorů VK PN 10 do 110°C, regulační uzavíratelné rohové G 1/2 x 18</t>
  </si>
  <si>
    <t>998734101</t>
  </si>
  <si>
    <t>Přesun hmot tonážní pro armatury v objektech v do 6 m</t>
  </si>
  <si>
    <t>209777172</t>
  </si>
  <si>
    <t>Přesun hmot pro armatury  stanovený z hmotnosti přesunovaného materiálu vodorovná dopravní vzdálenost do 50 m v objektech výšky do 6 m</t>
  </si>
  <si>
    <t>735</t>
  </si>
  <si>
    <t>Ústřední vytápění - otopná tělesa</t>
  </si>
  <si>
    <t>735152177</t>
  </si>
  <si>
    <t>Otopné těleso panel VK jednodeskové bez přídavné přestupní plochy výška/délka 600/1000mm výkon 604 W</t>
  </si>
  <si>
    <t>-504584138</t>
  </si>
  <si>
    <t>Otopná tělesa panelová VK jednodesková PN 1,0 MPa, T do 110°C bez přídavné přestupní plochy výšky tělesa 600 mm stavební délky / výkonu 1000 mm / 604 W</t>
  </si>
  <si>
    <t>735152375</t>
  </si>
  <si>
    <t>Otopné těleso panelové VK dvoudeskové bez přídavné přestupní plochy výška/délka 600/800mm výkon 782W</t>
  </si>
  <si>
    <t>1184232655</t>
  </si>
  <si>
    <t>Otopná tělesa panelová VK dvoudesková PN 1,0 MPa, T do 110°C bez přídavné přestupní plochy výšky tělesa 600 mm stavební délky / výkonu 800 mm / 782 W</t>
  </si>
  <si>
    <t>998735101</t>
  </si>
  <si>
    <t>Přesun hmot tonážní pro otopná tělesa v objektech v do 6 m</t>
  </si>
  <si>
    <t>1244761216</t>
  </si>
  <si>
    <t>Přesun hmot pro otopná tělesa  stanovený z hmotnosti přesunovaného materiálu vodorovná dopravní vzdálenost do 50 m v objektech výšky do 6 m</t>
  </si>
  <si>
    <t>999R</t>
  </si>
  <si>
    <t>Napojení, regulace a uvedení do provozu</t>
  </si>
  <si>
    <t>1474403667</t>
  </si>
  <si>
    <t>04 -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</si>
  <si>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</si>
  <si>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</si>
  <si>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</si>
  <si>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</si>
  <si>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Vedlejší rozpočtové náklady</t>
  </si>
  <si>
    <t>VRN1</t>
  </si>
  <si>
    <t>Průzkumné, geodetické a projektové práce</t>
  </si>
  <si>
    <t>012303000</t>
  </si>
  <si>
    <t>Geodetické práce po výstavbě</t>
  </si>
  <si>
    <t>1024</t>
  </si>
  <si>
    <t>1367452859</t>
  </si>
  <si>
    <t>013254000</t>
  </si>
  <si>
    <t>Dokumentace skutečného provedení stavby</t>
  </si>
  <si>
    <t>-1618551916</t>
  </si>
  <si>
    <t>VRN3</t>
  </si>
  <si>
    <t>Zařízení staveniště</t>
  </si>
  <si>
    <t>032903000</t>
  </si>
  <si>
    <t>Náklady na provoz a údržbu vybavení staveniště</t>
  </si>
  <si>
    <t>-1424149878</t>
  </si>
  <si>
    <t>VRN4</t>
  </si>
  <si>
    <t>Inženýrská činnost</t>
  </si>
  <si>
    <t>043194000</t>
  </si>
  <si>
    <t>Ostatní zkoušky</t>
  </si>
  <si>
    <t>-59879033</t>
  </si>
  <si>
    <t>Poznámka k položce:
revize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</si>
</sst>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 locked="0"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33" width="1.7109375" style="1" customWidth="1"/>
    <col min="34" max="34" width="2.140625" style="1" customWidth="1"/>
    <col min="35" max="35" width="21.140625" style="1" customWidth="1"/>
    <col min="36" max="37" width="1.7109375" style="1" customWidth="1"/>
    <col min="38" max="38" width="5.57421875" style="1" customWidth="1"/>
    <col min="39" max="39" width="2.140625" style="1" customWidth="1"/>
    <col min="40" max="40" width="8.8515625" style="1" customWidth="1"/>
    <col min="41" max="41" width="5.00390625" style="1" customWidth="1"/>
    <col min="42" max="42" width="2.7109375" style="1" customWidth="1"/>
    <col min="43" max="43" width="10.421875" style="1" hidden="1" customWidth="1"/>
    <col min="44" max="44" width="9.140625" style="1" customWidth="1"/>
    <col min="45" max="47" width="17.140625" style="1" hidden="1" customWidth="1"/>
    <col min="48" max="49" width="14.421875" style="1" hidden="1" customWidth="1"/>
    <col min="50" max="51" width="16.7109375" style="1" hidden="1" customWidth="1"/>
    <col min="52" max="52" width="14.421875" style="1" hidden="1" customWidth="1"/>
    <col min="53" max="53" width="12.7109375" style="1" hidden="1" customWidth="1"/>
    <col min="54" max="54" width="16.7109375" style="1" hidden="1" customWidth="1"/>
    <col min="55" max="55" width="14.421875" style="1" hidden="1" customWidth="1"/>
    <col min="56" max="56" width="12.7109375" style="1" hidden="1" customWidth="1"/>
    <col min="57" max="57" width="44.28125" style="1" customWidth="1"/>
    <col min="71" max="91" width="8.85156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4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20200304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Přístavba skladu hadic Hasičská stanice Šluknov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Šluknov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4. 3. 2020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4.9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Město Šluknov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>M. Richter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4.9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>J. Nešněra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ROUND(SUM(AG95:AG98),2)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ROUND(SUM(AS95:AS98),2)</f>
        <v>0</v>
      </c>
      <c r="AT94" s="113">
        <f>ROUND(SUM(AV94:AW94),2)</f>
        <v>0</v>
      </c>
      <c r="AU94" s="114">
        <f>ROUND(SUM(AU95:AU98),5)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ROUND(SUM(AZ95:AZ98),2)</f>
        <v>0</v>
      </c>
      <c r="BA94" s="113">
        <f>ROUND(SUM(BA95:BA98),2)</f>
        <v>0</v>
      </c>
      <c r="BB94" s="113">
        <f>ROUND(SUM(BB95:BB98),2)</f>
        <v>0</v>
      </c>
      <c r="BC94" s="113">
        <f>ROUND(SUM(BC95:BC98),2)</f>
        <v>0</v>
      </c>
      <c r="BD94" s="115">
        <f>ROUND(SUM(BD95:BD98),2)</f>
        <v>0</v>
      </c>
      <c r="BE94" s="6"/>
      <c r="BS94" s="116" t="s">
        <v>75</v>
      </c>
      <c r="BT94" s="116" t="s">
        <v>76</v>
      </c>
      <c r="BU94" s="117" t="s">
        <v>77</v>
      </c>
      <c r="BV94" s="116" t="s">
        <v>78</v>
      </c>
      <c r="BW94" s="116" t="s">
        <v>5</v>
      </c>
      <c r="BX94" s="116" t="s">
        <v>79</v>
      </c>
      <c r="CL94" s="116" t="s">
        <v>1</v>
      </c>
    </row>
    <row r="95" spans="1:91" s="7" customFormat="1" ht="14.5" customHeight="1">
      <c r="A95" s="118" t="s">
        <v>80</v>
      </c>
      <c r="B95" s="119"/>
      <c r="C95" s="120"/>
      <c r="D95" s="121" t="s">
        <v>81</v>
      </c>
      <c r="E95" s="121"/>
      <c r="F95" s="121"/>
      <c r="G95" s="121"/>
      <c r="H95" s="121"/>
      <c r="I95" s="122"/>
      <c r="J95" s="121" t="s">
        <v>82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'01 - Stavební část'!J30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83</v>
      </c>
      <c r="AR95" s="125"/>
      <c r="AS95" s="126">
        <v>0</v>
      </c>
      <c r="AT95" s="127">
        <f>ROUND(SUM(AV95:AW95),2)</f>
        <v>0</v>
      </c>
      <c r="AU95" s="128">
        <f>'01 - Stavební část'!P140</f>
        <v>0</v>
      </c>
      <c r="AV95" s="127">
        <f>'01 - Stavební část'!J33</f>
        <v>0</v>
      </c>
      <c r="AW95" s="127">
        <f>'01 - Stavební část'!J34</f>
        <v>0</v>
      </c>
      <c r="AX95" s="127">
        <f>'01 - Stavební část'!J35</f>
        <v>0</v>
      </c>
      <c r="AY95" s="127">
        <f>'01 - Stavební část'!J36</f>
        <v>0</v>
      </c>
      <c r="AZ95" s="127">
        <f>'01 - Stavební část'!F33</f>
        <v>0</v>
      </c>
      <c r="BA95" s="127">
        <f>'01 - Stavební část'!F34</f>
        <v>0</v>
      </c>
      <c r="BB95" s="127">
        <f>'01 - Stavební část'!F35</f>
        <v>0</v>
      </c>
      <c r="BC95" s="127">
        <f>'01 - Stavební část'!F36</f>
        <v>0</v>
      </c>
      <c r="BD95" s="129">
        <f>'01 - Stavební část'!F37</f>
        <v>0</v>
      </c>
      <c r="BE95" s="7"/>
      <c r="BT95" s="130" t="s">
        <v>84</v>
      </c>
      <c r="BV95" s="130" t="s">
        <v>78</v>
      </c>
      <c r="BW95" s="130" t="s">
        <v>85</v>
      </c>
      <c r="BX95" s="130" t="s">
        <v>5</v>
      </c>
      <c r="CL95" s="130" t="s">
        <v>1</v>
      </c>
      <c r="CM95" s="130" t="s">
        <v>86</v>
      </c>
    </row>
    <row r="96" spans="1:91" s="7" customFormat="1" ht="14.5" customHeight="1">
      <c r="A96" s="118" t="s">
        <v>80</v>
      </c>
      <c r="B96" s="119"/>
      <c r="C96" s="120"/>
      <c r="D96" s="121" t="s">
        <v>87</v>
      </c>
      <c r="E96" s="121"/>
      <c r="F96" s="121"/>
      <c r="G96" s="121"/>
      <c r="H96" s="121"/>
      <c r="I96" s="122"/>
      <c r="J96" s="121" t="s">
        <v>88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'02 - ZTI'!J30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83</v>
      </c>
      <c r="AR96" s="125"/>
      <c r="AS96" s="126">
        <v>0</v>
      </c>
      <c r="AT96" s="127">
        <f>ROUND(SUM(AV96:AW96),2)</f>
        <v>0</v>
      </c>
      <c r="AU96" s="128">
        <f>'02 - ZTI'!P122</f>
        <v>0</v>
      </c>
      <c r="AV96" s="127">
        <f>'02 - ZTI'!J33</f>
        <v>0</v>
      </c>
      <c r="AW96" s="127">
        <f>'02 - ZTI'!J34</f>
        <v>0</v>
      </c>
      <c r="AX96" s="127">
        <f>'02 - ZTI'!J35</f>
        <v>0</v>
      </c>
      <c r="AY96" s="127">
        <f>'02 - ZTI'!J36</f>
        <v>0</v>
      </c>
      <c r="AZ96" s="127">
        <f>'02 - ZTI'!F33</f>
        <v>0</v>
      </c>
      <c r="BA96" s="127">
        <f>'02 - ZTI'!F34</f>
        <v>0</v>
      </c>
      <c r="BB96" s="127">
        <f>'02 - ZTI'!F35</f>
        <v>0</v>
      </c>
      <c r="BC96" s="127">
        <f>'02 - ZTI'!F36</f>
        <v>0</v>
      </c>
      <c r="BD96" s="129">
        <f>'02 - ZTI'!F37</f>
        <v>0</v>
      </c>
      <c r="BE96" s="7"/>
      <c r="BT96" s="130" t="s">
        <v>84</v>
      </c>
      <c r="BV96" s="130" t="s">
        <v>78</v>
      </c>
      <c r="BW96" s="130" t="s">
        <v>89</v>
      </c>
      <c r="BX96" s="130" t="s">
        <v>5</v>
      </c>
      <c r="CL96" s="130" t="s">
        <v>1</v>
      </c>
      <c r="CM96" s="130" t="s">
        <v>86</v>
      </c>
    </row>
    <row r="97" spans="1:91" s="7" customFormat="1" ht="14.5" customHeight="1">
      <c r="A97" s="118" t="s">
        <v>80</v>
      </c>
      <c r="B97" s="119"/>
      <c r="C97" s="120"/>
      <c r="D97" s="121" t="s">
        <v>90</v>
      </c>
      <c r="E97" s="121"/>
      <c r="F97" s="121"/>
      <c r="G97" s="121"/>
      <c r="H97" s="121"/>
      <c r="I97" s="122"/>
      <c r="J97" s="121" t="s">
        <v>91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'03 - UT'!J30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83</v>
      </c>
      <c r="AR97" s="125"/>
      <c r="AS97" s="126">
        <v>0</v>
      </c>
      <c r="AT97" s="127">
        <f>ROUND(SUM(AV97:AW97),2)</f>
        <v>0</v>
      </c>
      <c r="AU97" s="128">
        <f>'03 - UT'!P120</f>
        <v>0</v>
      </c>
      <c r="AV97" s="127">
        <f>'03 - UT'!J33</f>
        <v>0</v>
      </c>
      <c r="AW97" s="127">
        <f>'03 - UT'!J34</f>
        <v>0</v>
      </c>
      <c r="AX97" s="127">
        <f>'03 - UT'!J35</f>
        <v>0</v>
      </c>
      <c r="AY97" s="127">
        <f>'03 - UT'!J36</f>
        <v>0</v>
      </c>
      <c r="AZ97" s="127">
        <f>'03 - UT'!F33</f>
        <v>0</v>
      </c>
      <c r="BA97" s="127">
        <f>'03 - UT'!F34</f>
        <v>0</v>
      </c>
      <c r="BB97" s="127">
        <f>'03 - UT'!F35</f>
        <v>0</v>
      </c>
      <c r="BC97" s="127">
        <f>'03 - UT'!F36</f>
        <v>0</v>
      </c>
      <c r="BD97" s="129">
        <f>'03 - UT'!F37</f>
        <v>0</v>
      </c>
      <c r="BE97" s="7"/>
      <c r="BT97" s="130" t="s">
        <v>84</v>
      </c>
      <c r="BV97" s="130" t="s">
        <v>78</v>
      </c>
      <c r="BW97" s="130" t="s">
        <v>92</v>
      </c>
      <c r="BX97" s="130" t="s">
        <v>5</v>
      </c>
      <c r="CL97" s="130" t="s">
        <v>1</v>
      </c>
      <c r="CM97" s="130" t="s">
        <v>86</v>
      </c>
    </row>
    <row r="98" spans="1:91" s="7" customFormat="1" ht="14.5" customHeight="1">
      <c r="A98" s="118" t="s">
        <v>80</v>
      </c>
      <c r="B98" s="119"/>
      <c r="C98" s="120"/>
      <c r="D98" s="121" t="s">
        <v>93</v>
      </c>
      <c r="E98" s="121"/>
      <c r="F98" s="121"/>
      <c r="G98" s="121"/>
      <c r="H98" s="121"/>
      <c r="I98" s="122"/>
      <c r="J98" s="121" t="s">
        <v>94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'04 - VRN'!J30</f>
        <v>0</v>
      </c>
      <c r="AH98" s="122"/>
      <c r="AI98" s="122"/>
      <c r="AJ98" s="122"/>
      <c r="AK98" s="122"/>
      <c r="AL98" s="122"/>
      <c r="AM98" s="122"/>
      <c r="AN98" s="123">
        <f>SUM(AG98,AT98)</f>
        <v>0</v>
      </c>
      <c r="AO98" s="122"/>
      <c r="AP98" s="122"/>
      <c r="AQ98" s="124" t="s">
        <v>83</v>
      </c>
      <c r="AR98" s="125"/>
      <c r="AS98" s="131">
        <v>0</v>
      </c>
      <c r="AT98" s="132">
        <f>ROUND(SUM(AV98:AW98),2)</f>
        <v>0</v>
      </c>
      <c r="AU98" s="133">
        <f>'04 - VRN'!P120</f>
        <v>0</v>
      </c>
      <c r="AV98" s="132">
        <f>'04 - VRN'!J33</f>
        <v>0</v>
      </c>
      <c r="AW98" s="132">
        <f>'04 - VRN'!J34</f>
        <v>0</v>
      </c>
      <c r="AX98" s="132">
        <f>'04 - VRN'!J35</f>
        <v>0</v>
      </c>
      <c r="AY98" s="132">
        <f>'04 - VRN'!J36</f>
        <v>0</v>
      </c>
      <c r="AZ98" s="132">
        <f>'04 - VRN'!F33</f>
        <v>0</v>
      </c>
      <c r="BA98" s="132">
        <f>'04 - VRN'!F34</f>
        <v>0</v>
      </c>
      <c r="BB98" s="132">
        <f>'04 - VRN'!F35</f>
        <v>0</v>
      </c>
      <c r="BC98" s="132">
        <f>'04 - VRN'!F36</f>
        <v>0</v>
      </c>
      <c r="BD98" s="134">
        <f>'04 - VRN'!F37</f>
        <v>0</v>
      </c>
      <c r="BE98" s="7"/>
      <c r="BT98" s="130" t="s">
        <v>84</v>
      </c>
      <c r="BV98" s="130" t="s">
        <v>78</v>
      </c>
      <c r="BW98" s="130" t="s">
        <v>95</v>
      </c>
      <c r="BX98" s="130" t="s">
        <v>5</v>
      </c>
      <c r="CL98" s="130" t="s">
        <v>1</v>
      </c>
      <c r="CM98" s="130" t="s">
        <v>86</v>
      </c>
    </row>
    <row r="99" spans="1:57" s="2" customFormat="1" ht="30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43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pans="1:57" s="2" customFormat="1" ht="6.95" customHeight="1">
      <c r="A100" s="37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43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</sheetData>
  <sheetProtection password="CC35" sheet="1" objects="1" scenarios="1" formatColumns="0" formatRows="0"/>
  <mergeCells count="5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1 - Stavební část'!C2" display="/"/>
    <hyperlink ref="A96" location="'02 - ZTI'!C2" display="/"/>
    <hyperlink ref="A97" location="'03 - UT'!C2" display="/"/>
    <hyperlink ref="A98" location="'04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70"/>
  <sheetViews>
    <sheetView showGridLines="0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4" width="2.8515625" style="1" customWidth="1"/>
    <col min="5" max="5" width="11.421875" style="1" customWidth="1"/>
    <col min="6" max="6" width="33.8515625" style="1" customWidth="1"/>
    <col min="7" max="7" width="4.7109375" style="1" customWidth="1"/>
    <col min="8" max="8" width="7.7109375" style="1" customWidth="1"/>
    <col min="9" max="9" width="13.421875" style="135" customWidth="1"/>
    <col min="10" max="11" width="13.421875" style="1" customWidth="1"/>
    <col min="12" max="12" width="6.140625" style="1" customWidth="1"/>
    <col min="13" max="13" width="7.140625" style="1" hidden="1" customWidth="1"/>
    <col min="14" max="14" width="8.8515625" style="1" hidden="1" customWidth="1"/>
    <col min="15" max="20" width="9.421875" style="1" hidden="1" customWidth="1"/>
    <col min="21" max="21" width="10.8515625" style="1" hidden="1" customWidth="1"/>
    <col min="22" max="22" width="8.140625" style="1" customWidth="1"/>
    <col min="23" max="23" width="10.8515625" style="1" customWidth="1"/>
    <col min="24" max="24" width="8.140625" style="1" customWidth="1"/>
    <col min="25" max="25" width="10.00390625" style="1" customWidth="1"/>
    <col min="26" max="26" width="7.28125" style="1" customWidth="1"/>
    <col min="27" max="27" width="10.00390625" style="1" customWidth="1"/>
    <col min="28" max="28" width="10.8515625" style="1" customWidth="1"/>
    <col min="29" max="29" width="7.28125" style="1" customWidth="1"/>
    <col min="30" max="30" width="10.00390625" style="1" customWidth="1"/>
    <col min="31" max="31" width="10.8515625" style="1" customWidth="1"/>
    <col min="44" max="65" width="8.8515625" style="1" hidden="1" customWidth="1"/>
  </cols>
  <sheetData>
    <row r="1" ht="12"/>
    <row r="2" spans="9:46" s="1" customFormat="1" ht="36.95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86</v>
      </c>
    </row>
    <row r="4" spans="2:46" s="1" customFormat="1" ht="24.95" customHeight="1">
      <c r="B4" s="19"/>
      <c r="D4" s="139" t="s">
        <v>96</v>
      </c>
      <c r="I4" s="135"/>
      <c r="L4" s="19"/>
      <c r="M4" s="140" t="s">
        <v>10</v>
      </c>
      <c r="AT4" s="16" t="s">
        <v>4</v>
      </c>
    </row>
    <row r="5" spans="2:12" s="1" customFormat="1" ht="6.95" customHeight="1">
      <c r="B5" s="19"/>
      <c r="I5" s="135"/>
      <c r="L5" s="19"/>
    </row>
    <row r="6" spans="2:12" s="1" customFormat="1" ht="12" customHeight="1">
      <c r="B6" s="19"/>
      <c r="D6" s="141" t="s">
        <v>16</v>
      </c>
      <c r="I6" s="135"/>
      <c r="L6" s="19"/>
    </row>
    <row r="7" spans="2:12" s="1" customFormat="1" ht="14.5" customHeight="1">
      <c r="B7" s="19"/>
      <c r="E7" s="142" t="str">
        <f>'Rekapitulace stavby'!K6</f>
        <v>Přístavba skladu hadic Hasičská stanice Šluknov</v>
      </c>
      <c r="F7" s="141"/>
      <c r="G7" s="141"/>
      <c r="H7" s="141"/>
      <c r="I7" s="135"/>
      <c r="L7" s="19"/>
    </row>
    <row r="8" spans="1:31" s="2" customFormat="1" ht="12" customHeight="1">
      <c r="A8" s="37"/>
      <c r="B8" s="43"/>
      <c r="C8" s="37"/>
      <c r="D8" s="141" t="s">
        <v>97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4.5" customHeight="1">
      <c r="A9" s="37"/>
      <c r="B9" s="43"/>
      <c r="C9" s="37"/>
      <c r="D9" s="37"/>
      <c r="E9" s="144" t="s">
        <v>98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1" t="s">
        <v>18</v>
      </c>
      <c r="E11" s="37"/>
      <c r="F11" s="145" t="s">
        <v>1</v>
      </c>
      <c r="G11" s="37"/>
      <c r="H11" s="37"/>
      <c r="I11" s="146" t="s">
        <v>19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1" t="s">
        <v>20</v>
      </c>
      <c r="E12" s="37"/>
      <c r="F12" s="145" t="s">
        <v>21</v>
      </c>
      <c r="G12" s="37"/>
      <c r="H12" s="37"/>
      <c r="I12" s="146" t="s">
        <v>22</v>
      </c>
      <c r="J12" s="147" t="str">
        <f>'Rekapitulace stavby'!AN8</f>
        <v>4. 3. 2020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1" t="s">
        <v>24</v>
      </c>
      <c r="E14" s="37"/>
      <c r="F14" s="37"/>
      <c r="G14" s="37"/>
      <c r="H14" s="37"/>
      <c r="I14" s="146" t="s">
        <v>25</v>
      </c>
      <c r="J14" s="145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5" t="s">
        <v>26</v>
      </c>
      <c r="F15" s="37"/>
      <c r="G15" s="37"/>
      <c r="H15" s="37"/>
      <c r="I15" s="146" t="s">
        <v>27</v>
      </c>
      <c r="J15" s="145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1" t="s">
        <v>28</v>
      </c>
      <c r="E17" s="37"/>
      <c r="F17" s="37"/>
      <c r="G17" s="37"/>
      <c r="H17" s="37"/>
      <c r="I17" s="146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1" t="s">
        <v>30</v>
      </c>
      <c r="E20" s="37"/>
      <c r="F20" s="37"/>
      <c r="G20" s="37"/>
      <c r="H20" s="37"/>
      <c r="I20" s="146" t="s">
        <v>25</v>
      </c>
      <c r="J20" s="145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5" t="s">
        <v>31</v>
      </c>
      <c r="F21" s="37"/>
      <c r="G21" s="37"/>
      <c r="H21" s="37"/>
      <c r="I21" s="146" t="s">
        <v>27</v>
      </c>
      <c r="J21" s="145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1" t="s">
        <v>33</v>
      </c>
      <c r="E23" s="37"/>
      <c r="F23" s="37"/>
      <c r="G23" s="37"/>
      <c r="H23" s="37"/>
      <c r="I23" s="146" t="s">
        <v>25</v>
      </c>
      <c r="J23" s="145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5" t="s">
        <v>34</v>
      </c>
      <c r="F24" s="37"/>
      <c r="G24" s="37"/>
      <c r="H24" s="37"/>
      <c r="I24" s="146" t="s">
        <v>27</v>
      </c>
      <c r="J24" s="145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1" t="s">
        <v>35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5" t="s">
        <v>36</v>
      </c>
      <c r="E30" s="37"/>
      <c r="F30" s="37"/>
      <c r="G30" s="37"/>
      <c r="H30" s="37"/>
      <c r="I30" s="143"/>
      <c r="J30" s="156">
        <f>ROUND(J140,2)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7" t="s">
        <v>38</v>
      </c>
      <c r="G32" s="37"/>
      <c r="H32" s="37"/>
      <c r="I32" s="158" t="s">
        <v>37</v>
      </c>
      <c r="J32" s="157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9" t="s">
        <v>40</v>
      </c>
      <c r="E33" s="141" t="s">
        <v>41</v>
      </c>
      <c r="F33" s="160">
        <f>ROUND((SUM(BE140:BE569)),2)</f>
        <v>0</v>
      </c>
      <c r="G33" s="37"/>
      <c r="H33" s="37"/>
      <c r="I33" s="161">
        <v>0.21</v>
      </c>
      <c r="J33" s="160">
        <f>ROUND(((SUM(BE140:BE569))*I33),2)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1" t="s">
        <v>42</v>
      </c>
      <c r="F34" s="160">
        <f>ROUND((SUM(BF140:BF569)),2)</f>
        <v>0</v>
      </c>
      <c r="G34" s="37"/>
      <c r="H34" s="37"/>
      <c r="I34" s="161">
        <v>0.15</v>
      </c>
      <c r="J34" s="160">
        <f>ROUND(((SUM(BF140:BF569))*I34),2)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1" t="s">
        <v>43</v>
      </c>
      <c r="F35" s="160">
        <f>ROUND((SUM(BG140:BG569)),2)</f>
        <v>0</v>
      </c>
      <c r="G35" s="37"/>
      <c r="H35" s="37"/>
      <c r="I35" s="161">
        <v>0.21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1" t="s">
        <v>44</v>
      </c>
      <c r="F36" s="160">
        <f>ROUND((SUM(BH140:BH569)),2)</f>
        <v>0</v>
      </c>
      <c r="G36" s="37"/>
      <c r="H36" s="37"/>
      <c r="I36" s="161">
        <v>0.15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1" t="s">
        <v>45</v>
      </c>
      <c r="F37" s="160">
        <f>ROUND((SUM(BI140:BI569)),2)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2"/>
      <c r="D39" s="163" t="s">
        <v>46</v>
      </c>
      <c r="E39" s="164"/>
      <c r="F39" s="164"/>
      <c r="G39" s="165" t="s">
        <v>47</v>
      </c>
      <c r="H39" s="166" t="s">
        <v>48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I41" s="135"/>
      <c r="L41" s="19"/>
    </row>
    <row r="42" spans="2:12" s="1" customFormat="1" ht="14.4" customHeight="1">
      <c r="B42" s="19"/>
      <c r="I42" s="135"/>
      <c r="L42" s="19"/>
    </row>
    <row r="43" spans="2:12" s="1" customFormat="1" ht="14.4" customHeight="1">
      <c r="B43" s="19"/>
      <c r="I43" s="135"/>
      <c r="L43" s="19"/>
    </row>
    <row r="44" spans="2:12" s="1" customFormat="1" ht="14.4" customHeight="1">
      <c r="B44" s="19"/>
      <c r="I44" s="135"/>
      <c r="L44" s="19"/>
    </row>
    <row r="45" spans="2:12" s="1" customFormat="1" ht="14.4" customHeight="1">
      <c r="B45" s="19"/>
      <c r="I45" s="135"/>
      <c r="L45" s="19"/>
    </row>
    <row r="46" spans="2:12" s="1" customFormat="1" ht="14.4" customHeight="1">
      <c r="B46" s="19"/>
      <c r="I46" s="135"/>
      <c r="L46" s="19"/>
    </row>
    <row r="47" spans="2:12" s="1" customFormat="1" ht="14.4" customHeight="1">
      <c r="B47" s="19"/>
      <c r="I47" s="135"/>
      <c r="L47" s="19"/>
    </row>
    <row r="48" spans="2:12" s="1" customFormat="1" ht="14.4" customHeight="1">
      <c r="B48" s="19"/>
      <c r="I48" s="135"/>
      <c r="L48" s="19"/>
    </row>
    <row r="49" spans="2:12" s="1" customFormat="1" ht="14.4" customHeight="1">
      <c r="B49" s="19"/>
      <c r="I49" s="135"/>
      <c r="L49" s="19"/>
    </row>
    <row r="50" spans="2:12" s="2" customFormat="1" ht="14.4" customHeight="1">
      <c r="B50" s="62"/>
      <c r="D50" s="170" t="s">
        <v>49</v>
      </c>
      <c r="E50" s="171"/>
      <c r="F50" s="171"/>
      <c r="G50" s="170" t="s">
        <v>50</v>
      </c>
      <c r="H50" s="171"/>
      <c r="I50" s="172"/>
      <c r="J50" s="171"/>
      <c r="K50" s="17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51</v>
      </c>
      <c r="E61" s="174"/>
      <c r="F61" s="175" t="s">
        <v>52</v>
      </c>
      <c r="G61" s="173" t="s">
        <v>51</v>
      </c>
      <c r="H61" s="174"/>
      <c r="I61" s="176"/>
      <c r="J61" s="177" t="s">
        <v>52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0" t="s">
        <v>53</v>
      </c>
      <c r="E65" s="178"/>
      <c r="F65" s="178"/>
      <c r="G65" s="170" t="s">
        <v>54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51</v>
      </c>
      <c r="E76" s="174"/>
      <c r="F76" s="175" t="s">
        <v>52</v>
      </c>
      <c r="G76" s="173" t="s">
        <v>51</v>
      </c>
      <c r="H76" s="174"/>
      <c r="I76" s="176"/>
      <c r="J76" s="177" t="s">
        <v>52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99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4.5" customHeight="1">
      <c r="A85" s="37"/>
      <c r="B85" s="38"/>
      <c r="C85" s="39"/>
      <c r="D85" s="39"/>
      <c r="E85" s="186" t="str">
        <f>E7</f>
        <v>Přístavba skladu hadic Hasičská stanice Šluknov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97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4.5" customHeight="1">
      <c r="A87" s="37"/>
      <c r="B87" s="38"/>
      <c r="C87" s="39"/>
      <c r="D87" s="39"/>
      <c r="E87" s="75" t="str">
        <f>E9</f>
        <v>01 - Stavební část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Šluknov</v>
      </c>
      <c r="G89" s="39"/>
      <c r="H89" s="39"/>
      <c r="I89" s="146" t="s">
        <v>22</v>
      </c>
      <c r="J89" s="78" t="str">
        <f>IF(J12="","",J12)</f>
        <v>4. 3. 2020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4.9" customHeight="1">
      <c r="A91" s="37"/>
      <c r="B91" s="38"/>
      <c r="C91" s="31" t="s">
        <v>24</v>
      </c>
      <c r="D91" s="39"/>
      <c r="E91" s="39"/>
      <c r="F91" s="26" t="str">
        <f>E15</f>
        <v>Město Šluknov</v>
      </c>
      <c r="G91" s="39"/>
      <c r="H91" s="39"/>
      <c r="I91" s="146" t="s">
        <v>30</v>
      </c>
      <c r="J91" s="35" t="str">
        <f>E21</f>
        <v>M. Richter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4.9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146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7" t="s">
        <v>100</v>
      </c>
      <c r="D94" s="188"/>
      <c r="E94" s="188"/>
      <c r="F94" s="188"/>
      <c r="G94" s="188"/>
      <c r="H94" s="188"/>
      <c r="I94" s="189"/>
      <c r="J94" s="190" t="s">
        <v>101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91" t="s">
        <v>102</v>
      </c>
      <c r="D96" s="39"/>
      <c r="E96" s="39"/>
      <c r="F96" s="39"/>
      <c r="G96" s="39"/>
      <c r="H96" s="39"/>
      <c r="I96" s="143"/>
      <c r="J96" s="109">
        <f>J140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103</v>
      </c>
    </row>
    <row r="97" spans="1:31" s="9" customFormat="1" ht="24.95" customHeight="1">
      <c r="A97" s="9"/>
      <c r="B97" s="192"/>
      <c r="C97" s="193"/>
      <c r="D97" s="194" t="s">
        <v>104</v>
      </c>
      <c r="E97" s="195"/>
      <c r="F97" s="195"/>
      <c r="G97" s="195"/>
      <c r="H97" s="195"/>
      <c r="I97" s="196"/>
      <c r="J97" s="197">
        <f>J141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9"/>
      <c r="C98" s="200"/>
      <c r="D98" s="201" t="s">
        <v>105</v>
      </c>
      <c r="E98" s="202"/>
      <c r="F98" s="202"/>
      <c r="G98" s="202"/>
      <c r="H98" s="202"/>
      <c r="I98" s="203"/>
      <c r="J98" s="204">
        <f>J142</f>
        <v>0</v>
      </c>
      <c r="K98" s="200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9"/>
      <c r="C99" s="200"/>
      <c r="D99" s="201" t="s">
        <v>106</v>
      </c>
      <c r="E99" s="202"/>
      <c r="F99" s="202"/>
      <c r="G99" s="202"/>
      <c r="H99" s="202"/>
      <c r="I99" s="203"/>
      <c r="J99" s="204">
        <f>J156</f>
        <v>0</v>
      </c>
      <c r="K99" s="200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9"/>
      <c r="C100" s="200"/>
      <c r="D100" s="201" t="s">
        <v>107</v>
      </c>
      <c r="E100" s="202"/>
      <c r="F100" s="202"/>
      <c r="G100" s="202"/>
      <c r="H100" s="202"/>
      <c r="I100" s="203"/>
      <c r="J100" s="204">
        <f>J184</f>
        <v>0</v>
      </c>
      <c r="K100" s="200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9"/>
      <c r="C101" s="200"/>
      <c r="D101" s="201" t="s">
        <v>108</v>
      </c>
      <c r="E101" s="202"/>
      <c r="F101" s="202"/>
      <c r="G101" s="202"/>
      <c r="H101" s="202"/>
      <c r="I101" s="203"/>
      <c r="J101" s="204">
        <f>J217</f>
        <v>0</v>
      </c>
      <c r="K101" s="200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9"/>
      <c r="C102" s="200"/>
      <c r="D102" s="201" t="s">
        <v>109</v>
      </c>
      <c r="E102" s="202"/>
      <c r="F102" s="202"/>
      <c r="G102" s="202"/>
      <c r="H102" s="202"/>
      <c r="I102" s="203"/>
      <c r="J102" s="204">
        <f>J232</f>
        <v>0</v>
      </c>
      <c r="K102" s="200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9"/>
      <c r="C103" s="200"/>
      <c r="D103" s="201" t="s">
        <v>110</v>
      </c>
      <c r="E103" s="202"/>
      <c r="F103" s="202"/>
      <c r="G103" s="202"/>
      <c r="H103" s="202"/>
      <c r="I103" s="203"/>
      <c r="J103" s="204">
        <f>J283</f>
        <v>0</v>
      </c>
      <c r="K103" s="200"/>
      <c r="L103" s="20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9"/>
      <c r="C104" s="200"/>
      <c r="D104" s="201" t="s">
        <v>111</v>
      </c>
      <c r="E104" s="202"/>
      <c r="F104" s="202"/>
      <c r="G104" s="202"/>
      <c r="H104" s="202"/>
      <c r="I104" s="203"/>
      <c r="J104" s="204">
        <f>J322</f>
        <v>0</v>
      </c>
      <c r="K104" s="200"/>
      <c r="L104" s="20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9"/>
      <c r="C105" s="200"/>
      <c r="D105" s="201" t="s">
        <v>112</v>
      </c>
      <c r="E105" s="202"/>
      <c r="F105" s="202"/>
      <c r="G105" s="202"/>
      <c r="H105" s="202"/>
      <c r="I105" s="203"/>
      <c r="J105" s="204">
        <f>J332</f>
        <v>0</v>
      </c>
      <c r="K105" s="200"/>
      <c r="L105" s="20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92"/>
      <c r="C106" s="193"/>
      <c r="D106" s="194" t="s">
        <v>113</v>
      </c>
      <c r="E106" s="195"/>
      <c r="F106" s="195"/>
      <c r="G106" s="195"/>
      <c r="H106" s="195"/>
      <c r="I106" s="196"/>
      <c r="J106" s="197">
        <f>J335</f>
        <v>0</v>
      </c>
      <c r="K106" s="193"/>
      <c r="L106" s="198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99"/>
      <c r="C107" s="200"/>
      <c r="D107" s="201" t="s">
        <v>114</v>
      </c>
      <c r="E107" s="202"/>
      <c r="F107" s="202"/>
      <c r="G107" s="202"/>
      <c r="H107" s="202"/>
      <c r="I107" s="203"/>
      <c r="J107" s="204">
        <f>J336</f>
        <v>0</v>
      </c>
      <c r="K107" s="200"/>
      <c r="L107" s="205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9"/>
      <c r="C108" s="200"/>
      <c r="D108" s="201" t="s">
        <v>115</v>
      </c>
      <c r="E108" s="202"/>
      <c r="F108" s="202"/>
      <c r="G108" s="202"/>
      <c r="H108" s="202"/>
      <c r="I108" s="203"/>
      <c r="J108" s="204">
        <f>J350</f>
        <v>0</v>
      </c>
      <c r="K108" s="200"/>
      <c r="L108" s="205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9"/>
      <c r="C109" s="200"/>
      <c r="D109" s="201" t="s">
        <v>116</v>
      </c>
      <c r="E109" s="202"/>
      <c r="F109" s="202"/>
      <c r="G109" s="202"/>
      <c r="H109" s="202"/>
      <c r="I109" s="203"/>
      <c r="J109" s="204">
        <f>J364</f>
        <v>0</v>
      </c>
      <c r="K109" s="200"/>
      <c r="L109" s="205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9"/>
      <c r="C110" s="200"/>
      <c r="D110" s="201" t="s">
        <v>117</v>
      </c>
      <c r="E110" s="202"/>
      <c r="F110" s="202"/>
      <c r="G110" s="202"/>
      <c r="H110" s="202"/>
      <c r="I110" s="203"/>
      <c r="J110" s="204">
        <f>J373</f>
        <v>0</v>
      </c>
      <c r="K110" s="200"/>
      <c r="L110" s="205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9"/>
      <c r="C111" s="200"/>
      <c r="D111" s="201" t="s">
        <v>118</v>
      </c>
      <c r="E111" s="202"/>
      <c r="F111" s="202"/>
      <c r="G111" s="202"/>
      <c r="H111" s="202"/>
      <c r="I111" s="203"/>
      <c r="J111" s="204">
        <f>J384</f>
        <v>0</v>
      </c>
      <c r="K111" s="200"/>
      <c r="L111" s="205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9"/>
      <c r="C112" s="200"/>
      <c r="D112" s="201" t="s">
        <v>119</v>
      </c>
      <c r="E112" s="202"/>
      <c r="F112" s="202"/>
      <c r="G112" s="202"/>
      <c r="H112" s="202"/>
      <c r="I112" s="203"/>
      <c r="J112" s="204">
        <f>J420</f>
        <v>0</v>
      </c>
      <c r="K112" s="200"/>
      <c r="L112" s="205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9"/>
      <c r="C113" s="200"/>
      <c r="D113" s="201" t="s">
        <v>120</v>
      </c>
      <c r="E113" s="202"/>
      <c r="F113" s="202"/>
      <c r="G113" s="202"/>
      <c r="H113" s="202"/>
      <c r="I113" s="203"/>
      <c r="J113" s="204">
        <f>J435</f>
        <v>0</v>
      </c>
      <c r="K113" s="200"/>
      <c r="L113" s="205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9"/>
      <c r="C114" s="200"/>
      <c r="D114" s="201" t="s">
        <v>121</v>
      </c>
      <c r="E114" s="202"/>
      <c r="F114" s="202"/>
      <c r="G114" s="202"/>
      <c r="H114" s="202"/>
      <c r="I114" s="203"/>
      <c r="J114" s="204">
        <f>J453</f>
        <v>0</v>
      </c>
      <c r="K114" s="200"/>
      <c r="L114" s="205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99"/>
      <c r="C115" s="200"/>
      <c r="D115" s="201" t="s">
        <v>122</v>
      </c>
      <c r="E115" s="202"/>
      <c r="F115" s="202"/>
      <c r="G115" s="202"/>
      <c r="H115" s="202"/>
      <c r="I115" s="203"/>
      <c r="J115" s="204">
        <f>J460</f>
        <v>0</v>
      </c>
      <c r="K115" s="200"/>
      <c r="L115" s="205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99"/>
      <c r="C116" s="200"/>
      <c r="D116" s="201" t="s">
        <v>123</v>
      </c>
      <c r="E116" s="202"/>
      <c r="F116" s="202"/>
      <c r="G116" s="202"/>
      <c r="H116" s="202"/>
      <c r="I116" s="203"/>
      <c r="J116" s="204">
        <f>J494</f>
        <v>0</v>
      </c>
      <c r="K116" s="200"/>
      <c r="L116" s="205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99"/>
      <c r="C117" s="200"/>
      <c r="D117" s="201" t="s">
        <v>124</v>
      </c>
      <c r="E117" s="202"/>
      <c r="F117" s="202"/>
      <c r="G117" s="202"/>
      <c r="H117" s="202"/>
      <c r="I117" s="203"/>
      <c r="J117" s="204">
        <f>J522</f>
        <v>0</v>
      </c>
      <c r="K117" s="200"/>
      <c r="L117" s="205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99"/>
      <c r="C118" s="200"/>
      <c r="D118" s="201" t="s">
        <v>125</v>
      </c>
      <c r="E118" s="202"/>
      <c r="F118" s="202"/>
      <c r="G118" s="202"/>
      <c r="H118" s="202"/>
      <c r="I118" s="203"/>
      <c r="J118" s="204">
        <f>J543</f>
        <v>0</v>
      </c>
      <c r="K118" s="200"/>
      <c r="L118" s="205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99"/>
      <c r="C119" s="200"/>
      <c r="D119" s="201" t="s">
        <v>126</v>
      </c>
      <c r="E119" s="202"/>
      <c r="F119" s="202"/>
      <c r="G119" s="202"/>
      <c r="H119" s="202"/>
      <c r="I119" s="203"/>
      <c r="J119" s="204">
        <f>J552</f>
        <v>0</v>
      </c>
      <c r="K119" s="200"/>
      <c r="L119" s="205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99"/>
      <c r="C120" s="200"/>
      <c r="D120" s="201" t="s">
        <v>127</v>
      </c>
      <c r="E120" s="202"/>
      <c r="F120" s="202"/>
      <c r="G120" s="202"/>
      <c r="H120" s="202"/>
      <c r="I120" s="203"/>
      <c r="J120" s="204">
        <f>J558</f>
        <v>0</v>
      </c>
      <c r="K120" s="200"/>
      <c r="L120" s="205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2" customFormat="1" ht="21.8" customHeight="1">
      <c r="A121" s="37"/>
      <c r="B121" s="38"/>
      <c r="C121" s="39"/>
      <c r="D121" s="39"/>
      <c r="E121" s="39"/>
      <c r="F121" s="39"/>
      <c r="G121" s="39"/>
      <c r="H121" s="39"/>
      <c r="I121" s="143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65"/>
      <c r="C122" s="66"/>
      <c r="D122" s="66"/>
      <c r="E122" s="66"/>
      <c r="F122" s="66"/>
      <c r="G122" s="66"/>
      <c r="H122" s="66"/>
      <c r="I122" s="182"/>
      <c r="J122" s="66"/>
      <c r="K122" s="66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6" spans="1:31" s="2" customFormat="1" ht="6.95" customHeight="1">
      <c r="A126" s="37"/>
      <c r="B126" s="67"/>
      <c r="C126" s="68"/>
      <c r="D126" s="68"/>
      <c r="E126" s="68"/>
      <c r="F126" s="68"/>
      <c r="G126" s="68"/>
      <c r="H126" s="68"/>
      <c r="I126" s="185"/>
      <c r="J126" s="68"/>
      <c r="K126" s="68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24.95" customHeight="1">
      <c r="A127" s="37"/>
      <c r="B127" s="38"/>
      <c r="C127" s="22" t="s">
        <v>128</v>
      </c>
      <c r="D127" s="39"/>
      <c r="E127" s="39"/>
      <c r="F127" s="39"/>
      <c r="G127" s="39"/>
      <c r="H127" s="39"/>
      <c r="I127" s="143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6.95" customHeight="1">
      <c r="A128" s="37"/>
      <c r="B128" s="38"/>
      <c r="C128" s="39"/>
      <c r="D128" s="39"/>
      <c r="E128" s="39"/>
      <c r="F128" s="39"/>
      <c r="G128" s="39"/>
      <c r="H128" s="39"/>
      <c r="I128" s="143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2" customHeight="1">
      <c r="A129" s="37"/>
      <c r="B129" s="38"/>
      <c r="C129" s="31" t="s">
        <v>16</v>
      </c>
      <c r="D129" s="39"/>
      <c r="E129" s="39"/>
      <c r="F129" s="39"/>
      <c r="G129" s="39"/>
      <c r="H129" s="39"/>
      <c r="I129" s="143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4.5" customHeight="1">
      <c r="A130" s="37"/>
      <c r="B130" s="38"/>
      <c r="C130" s="39"/>
      <c r="D130" s="39"/>
      <c r="E130" s="186" t="str">
        <f>E7</f>
        <v>Přístavba skladu hadic Hasičská stanice Šluknov</v>
      </c>
      <c r="F130" s="31"/>
      <c r="G130" s="31"/>
      <c r="H130" s="31"/>
      <c r="I130" s="143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2" customHeight="1">
      <c r="A131" s="37"/>
      <c r="B131" s="38"/>
      <c r="C131" s="31" t="s">
        <v>97</v>
      </c>
      <c r="D131" s="39"/>
      <c r="E131" s="39"/>
      <c r="F131" s="39"/>
      <c r="G131" s="39"/>
      <c r="H131" s="39"/>
      <c r="I131" s="143"/>
      <c r="J131" s="39"/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14.5" customHeight="1">
      <c r="A132" s="37"/>
      <c r="B132" s="38"/>
      <c r="C132" s="39"/>
      <c r="D132" s="39"/>
      <c r="E132" s="75" t="str">
        <f>E9</f>
        <v>01 - Stavební část</v>
      </c>
      <c r="F132" s="39"/>
      <c r="G132" s="39"/>
      <c r="H132" s="39"/>
      <c r="I132" s="143"/>
      <c r="J132" s="39"/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6.95" customHeight="1">
      <c r="A133" s="37"/>
      <c r="B133" s="38"/>
      <c r="C133" s="39"/>
      <c r="D133" s="39"/>
      <c r="E133" s="39"/>
      <c r="F133" s="39"/>
      <c r="G133" s="39"/>
      <c r="H133" s="39"/>
      <c r="I133" s="143"/>
      <c r="J133" s="39"/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2" customFormat="1" ht="12" customHeight="1">
      <c r="A134" s="37"/>
      <c r="B134" s="38"/>
      <c r="C134" s="31" t="s">
        <v>20</v>
      </c>
      <c r="D134" s="39"/>
      <c r="E134" s="39"/>
      <c r="F134" s="26" t="str">
        <f>F12</f>
        <v>Šluknov</v>
      </c>
      <c r="G134" s="39"/>
      <c r="H134" s="39"/>
      <c r="I134" s="146" t="s">
        <v>22</v>
      </c>
      <c r="J134" s="78" t="str">
        <f>IF(J12="","",J12)</f>
        <v>4. 3. 2020</v>
      </c>
      <c r="K134" s="39"/>
      <c r="L134" s="62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  <row r="135" spans="1:31" s="2" customFormat="1" ht="6.95" customHeight="1">
      <c r="A135" s="37"/>
      <c r="B135" s="38"/>
      <c r="C135" s="39"/>
      <c r="D135" s="39"/>
      <c r="E135" s="39"/>
      <c r="F135" s="39"/>
      <c r="G135" s="39"/>
      <c r="H135" s="39"/>
      <c r="I135" s="143"/>
      <c r="J135" s="39"/>
      <c r="K135" s="39"/>
      <c r="L135" s="62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s="2" customFormat="1" ht="14.9" customHeight="1">
      <c r="A136" s="37"/>
      <c r="B136" s="38"/>
      <c r="C136" s="31" t="s">
        <v>24</v>
      </c>
      <c r="D136" s="39"/>
      <c r="E136" s="39"/>
      <c r="F136" s="26" t="str">
        <f>E15</f>
        <v>Město Šluknov</v>
      </c>
      <c r="G136" s="39"/>
      <c r="H136" s="39"/>
      <c r="I136" s="146" t="s">
        <v>30</v>
      </c>
      <c r="J136" s="35" t="str">
        <f>E21</f>
        <v>M. Richter</v>
      </c>
      <c r="K136" s="39"/>
      <c r="L136" s="62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1:31" s="2" customFormat="1" ht="14.9" customHeight="1">
      <c r="A137" s="37"/>
      <c r="B137" s="38"/>
      <c r="C137" s="31" t="s">
        <v>28</v>
      </c>
      <c r="D137" s="39"/>
      <c r="E137" s="39"/>
      <c r="F137" s="26" t="str">
        <f>IF(E18="","",E18)</f>
        <v>Vyplň údaj</v>
      </c>
      <c r="G137" s="39"/>
      <c r="H137" s="39"/>
      <c r="I137" s="146" t="s">
        <v>33</v>
      </c>
      <c r="J137" s="35" t="str">
        <f>E24</f>
        <v>J. Nešněra</v>
      </c>
      <c r="K137" s="39"/>
      <c r="L137" s="62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  <row r="138" spans="1:31" s="2" customFormat="1" ht="10.3" customHeight="1">
      <c r="A138" s="37"/>
      <c r="B138" s="38"/>
      <c r="C138" s="39"/>
      <c r="D138" s="39"/>
      <c r="E138" s="39"/>
      <c r="F138" s="39"/>
      <c r="G138" s="39"/>
      <c r="H138" s="39"/>
      <c r="I138" s="143"/>
      <c r="J138" s="39"/>
      <c r="K138" s="39"/>
      <c r="L138" s="62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  <row r="139" spans="1:31" s="11" customFormat="1" ht="29.25" customHeight="1">
      <c r="A139" s="206"/>
      <c r="B139" s="207"/>
      <c r="C139" s="208" t="s">
        <v>129</v>
      </c>
      <c r="D139" s="209" t="s">
        <v>61</v>
      </c>
      <c r="E139" s="209" t="s">
        <v>57</v>
      </c>
      <c r="F139" s="209" t="s">
        <v>58</v>
      </c>
      <c r="G139" s="209" t="s">
        <v>130</v>
      </c>
      <c r="H139" s="209" t="s">
        <v>131</v>
      </c>
      <c r="I139" s="210" t="s">
        <v>132</v>
      </c>
      <c r="J139" s="209" t="s">
        <v>101</v>
      </c>
      <c r="K139" s="211" t="s">
        <v>133</v>
      </c>
      <c r="L139" s="212"/>
      <c r="M139" s="99" t="s">
        <v>1</v>
      </c>
      <c r="N139" s="100" t="s">
        <v>40</v>
      </c>
      <c r="O139" s="100" t="s">
        <v>134</v>
      </c>
      <c r="P139" s="100" t="s">
        <v>135</v>
      </c>
      <c r="Q139" s="100" t="s">
        <v>136</v>
      </c>
      <c r="R139" s="100" t="s">
        <v>137</v>
      </c>
      <c r="S139" s="100" t="s">
        <v>138</v>
      </c>
      <c r="T139" s="101" t="s">
        <v>139</v>
      </c>
      <c r="U139" s="206"/>
      <c r="V139" s="206"/>
      <c r="W139" s="206"/>
      <c r="X139" s="206"/>
      <c r="Y139" s="206"/>
      <c r="Z139" s="206"/>
      <c r="AA139" s="206"/>
      <c r="AB139" s="206"/>
      <c r="AC139" s="206"/>
      <c r="AD139" s="206"/>
      <c r="AE139" s="206"/>
    </row>
    <row r="140" spans="1:63" s="2" customFormat="1" ht="22.8" customHeight="1">
      <c r="A140" s="37"/>
      <c r="B140" s="38"/>
      <c r="C140" s="106" t="s">
        <v>140</v>
      </c>
      <c r="D140" s="39"/>
      <c r="E140" s="39"/>
      <c r="F140" s="39"/>
      <c r="G140" s="39"/>
      <c r="H140" s="39"/>
      <c r="I140" s="143"/>
      <c r="J140" s="213">
        <f>BK140</f>
        <v>0</v>
      </c>
      <c r="K140" s="39"/>
      <c r="L140" s="43"/>
      <c r="M140" s="102"/>
      <c r="N140" s="214"/>
      <c r="O140" s="103"/>
      <c r="P140" s="215">
        <f>P141+P335</f>
        <v>0</v>
      </c>
      <c r="Q140" s="103"/>
      <c r="R140" s="215">
        <f>R141+R335</f>
        <v>158.94705797999998</v>
      </c>
      <c r="S140" s="103"/>
      <c r="T140" s="216">
        <f>T141+T335</f>
        <v>13.187330000000001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75</v>
      </c>
      <c r="AU140" s="16" t="s">
        <v>103</v>
      </c>
      <c r="BK140" s="217">
        <f>BK141+BK335</f>
        <v>0</v>
      </c>
    </row>
    <row r="141" spans="1:63" s="12" customFormat="1" ht="25.9" customHeight="1">
      <c r="A141" s="12"/>
      <c r="B141" s="218"/>
      <c r="C141" s="219"/>
      <c r="D141" s="220" t="s">
        <v>75</v>
      </c>
      <c r="E141" s="221" t="s">
        <v>141</v>
      </c>
      <c r="F141" s="221" t="s">
        <v>142</v>
      </c>
      <c r="G141" s="219"/>
      <c r="H141" s="219"/>
      <c r="I141" s="222"/>
      <c r="J141" s="223">
        <f>BK141</f>
        <v>0</v>
      </c>
      <c r="K141" s="219"/>
      <c r="L141" s="224"/>
      <c r="M141" s="225"/>
      <c r="N141" s="226"/>
      <c r="O141" s="226"/>
      <c r="P141" s="227">
        <f>P142+P156+P184+P217+P232+P283+P322+P332</f>
        <v>0</v>
      </c>
      <c r="Q141" s="226"/>
      <c r="R141" s="227">
        <f>R142+R156+R184+R217+R232+R283+R322+R332</f>
        <v>148.79639908</v>
      </c>
      <c r="S141" s="226"/>
      <c r="T141" s="228">
        <f>T142+T156+T184+T217+T232+T283+T322+T332</f>
        <v>13.12006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9" t="s">
        <v>84</v>
      </c>
      <c r="AT141" s="230" t="s">
        <v>75</v>
      </c>
      <c r="AU141" s="230" t="s">
        <v>76</v>
      </c>
      <c r="AY141" s="229" t="s">
        <v>143</v>
      </c>
      <c r="BK141" s="231">
        <f>BK142+BK156+BK184+BK217+BK232+BK283+BK322+BK332</f>
        <v>0</v>
      </c>
    </row>
    <row r="142" spans="1:63" s="12" customFormat="1" ht="22.8" customHeight="1">
      <c r="A142" s="12"/>
      <c r="B142" s="218"/>
      <c r="C142" s="219"/>
      <c r="D142" s="220" t="s">
        <v>75</v>
      </c>
      <c r="E142" s="232" t="s">
        <v>84</v>
      </c>
      <c r="F142" s="232" t="s">
        <v>144</v>
      </c>
      <c r="G142" s="219"/>
      <c r="H142" s="219"/>
      <c r="I142" s="222"/>
      <c r="J142" s="233">
        <f>BK142</f>
        <v>0</v>
      </c>
      <c r="K142" s="219"/>
      <c r="L142" s="224"/>
      <c r="M142" s="225"/>
      <c r="N142" s="226"/>
      <c r="O142" s="226"/>
      <c r="P142" s="227">
        <f>SUM(P143:P155)</f>
        <v>0</v>
      </c>
      <c r="Q142" s="226"/>
      <c r="R142" s="227">
        <f>SUM(R143:R155)</f>
        <v>25.74</v>
      </c>
      <c r="S142" s="226"/>
      <c r="T142" s="228">
        <f>SUM(T143:T155)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9" t="s">
        <v>84</v>
      </c>
      <c r="AT142" s="230" t="s">
        <v>75</v>
      </c>
      <c r="AU142" s="230" t="s">
        <v>84</v>
      </c>
      <c r="AY142" s="229" t="s">
        <v>143</v>
      </c>
      <c r="BK142" s="231">
        <f>SUM(BK143:BK155)</f>
        <v>0</v>
      </c>
    </row>
    <row r="143" spans="1:65" s="2" customFormat="1" ht="31" customHeight="1">
      <c r="A143" s="37"/>
      <c r="B143" s="38"/>
      <c r="C143" s="234" t="s">
        <v>84</v>
      </c>
      <c r="D143" s="234" t="s">
        <v>145</v>
      </c>
      <c r="E143" s="235" t="s">
        <v>146</v>
      </c>
      <c r="F143" s="236" t="s">
        <v>147</v>
      </c>
      <c r="G143" s="237" t="s">
        <v>148</v>
      </c>
      <c r="H143" s="238">
        <v>24.75</v>
      </c>
      <c r="I143" s="239"/>
      <c r="J143" s="240">
        <f>ROUND(I143*H143,2)</f>
        <v>0</v>
      </c>
      <c r="K143" s="236" t="s">
        <v>149</v>
      </c>
      <c r="L143" s="43"/>
      <c r="M143" s="241" t="s">
        <v>1</v>
      </c>
      <c r="N143" s="242" t="s">
        <v>41</v>
      </c>
      <c r="O143" s="90"/>
      <c r="P143" s="243">
        <f>O143*H143</f>
        <v>0</v>
      </c>
      <c r="Q143" s="243">
        <v>0</v>
      </c>
      <c r="R143" s="243">
        <f>Q143*H143</f>
        <v>0</v>
      </c>
      <c r="S143" s="243">
        <v>0</v>
      </c>
      <c r="T143" s="244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45" t="s">
        <v>150</v>
      </c>
      <c r="AT143" s="245" t="s">
        <v>145</v>
      </c>
      <c r="AU143" s="245" t="s">
        <v>86</v>
      </c>
      <c r="AY143" s="16" t="s">
        <v>143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16" t="s">
        <v>84</v>
      </c>
      <c r="BK143" s="246">
        <f>ROUND(I143*H143,2)</f>
        <v>0</v>
      </c>
      <c r="BL143" s="16" t="s">
        <v>150</v>
      </c>
      <c r="BM143" s="245" t="s">
        <v>151</v>
      </c>
    </row>
    <row r="144" spans="1:47" s="2" customFormat="1" ht="12">
      <c r="A144" s="37"/>
      <c r="B144" s="38"/>
      <c r="C144" s="39"/>
      <c r="D144" s="247" t="s">
        <v>152</v>
      </c>
      <c r="E144" s="39"/>
      <c r="F144" s="248" t="s">
        <v>153</v>
      </c>
      <c r="G144" s="39"/>
      <c r="H144" s="39"/>
      <c r="I144" s="143"/>
      <c r="J144" s="39"/>
      <c r="K144" s="39"/>
      <c r="L144" s="43"/>
      <c r="M144" s="249"/>
      <c r="N144" s="250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152</v>
      </c>
      <c r="AU144" s="16" t="s">
        <v>86</v>
      </c>
    </row>
    <row r="145" spans="1:51" s="13" customFormat="1" ht="12">
      <c r="A145" s="13"/>
      <c r="B145" s="251"/>
      <c r="C145" s="252"/>
      <c r="D145" s="247" t="s">
        <v>154</v>
      </c>
      <c r="E145" s="253" t="s">
        <v>1</v>
      </c>
      <c r="F145" s="254" t="s">
        <v>155</v>
      </c>
      <c r="G145" s="252"/>
      <c r="H145" s="255">
        <v>24.75</v>
      </c>
      <c r="I145" s="256"/>
      <c r="J145" s="252"/>
      <c r="K145" s="252"/>
      <c r="L145" s="257"/>
      <c r="M145" s="258"/>
      <c r="N145" s="259"/>
      <c r="O145" s="259"/>
      <c r="P145" s="259"/>
      <c r="Q145" s="259"/>
      <c r="R145" s="259"/>
      <c r="S145" s="259"/>
      <c r="T145" s="26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1" t="s">
        <v>154</v>
      </c>
      <c r="AU145" s="261" t="s">
        <v>86</v>
      </c>
      <c r="AV145" s="13" t="s">
        <v>86</v>
      </c>
      <c r="AW145" s="13" t="s">
        <v>32</v>
      </c>
      <c r="AX145" s="13" t="s">
        <v>84</v>
      </c>
      <c r="AY145" s="261" t="s">
        <v>143</v>
      </c>
    </row>
    <row r="146" spans="1:65" s="2" customFormat="1" ht="20.5" customHeight="1">
      <c r="A146" s="37"/>
      <c r="B146" s="38"/>
      <c r="C146" s="234" t="s">
        <v>86</v>
      </c>
      <c r="D146" s="234" t="s">
        <v>145</v>
      </c>
      <c r="E146" s="235" t="s">
        <v>156</v>
      </c>
      <c r="F146" s="236" t="s">
        <v>157</v>
      </c>
      <c r="G146" s="237" t="s">
        <v>148</v>
      </c>
      <c r="H146" s="238">
        <v>12.32</v>
      </c>
      <c r="I146" s="239"/>
      <c r="J146" s="240">
        <f>ROUND(I146*H146,2)</f>
        <v>0</v>
      </c>
      <c r="K146" s="236" t="s">
        <v>149</v>
      </c>
      <c r="L146" s="43"/>
      <c r="M146" s="241" t="s">
        <v>1</v>
      </c>
      <c r="N146" s="242" t="s">
        <v>41</v>
      </c>
      <c r="O146" s="90"/>
      <c r="P146" s="243">
        <f>O146*H146</f>
        <v>0</v>
      </c>
      <c r="Q146" s="243">
        <v>0</v>
      </c>
      <c r="R146" s="243">
        <f>Q146*H146</f>
        <v>0</v>
      </c>
      <c r="S146" s="243">
        <v>0</v>
      </c>
      <c r="T146" s="244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45" t="s">
        <v>150</v>
      </c>
      <c r="AT146" s="245" t="s">
        <v>145</v>
      </c>
      <c r="AU146" s="245" t="s">
        <v>86</v>
      </c>
      <c r="AY146" s="16" t="s">
        <v>143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16" t="s">
        <v>84</v>
      </c>
      <c r="BK146" s="246">
        <f>ROUND(I146*H146,2)</f>
        <v>0</v>
      </c>
      <c r="BL146" s="16" t="s">
        <v>150</v>
      </c>
      <c r="BM146" s="245" t="s">
        <v>158</v>
      </c>
    </row>
    <row r="147" spans="1:47" s="2" customFormat="1" ht="12">
      <c r="A147" s="37"/>
      <c r="B147" s="38"/>
      <c r="C147" s="39"/>
      <c r="D147" s="247" t="s">
        <v>152</v>
      </c>
      <c r="E147" s="39"/>
      <c r="F147" s="248" t="s">
        <v>159</v>
      </c>
      <c r="G147" s="39"/>
      <c r="H147" s="39"/>
      <c r="I147" s="143"/>
      <c r="J147" s="39"/>
      <c r="K147" s="39"/>
      <c r="L147" s="43"/>
      <c r="M147" s="249"/>
      <c r="N147" s="250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152</v>
      </c>
      <c r="AU147" s="16" t="s">
        <v>86</v>
      </c>
    </row>
    <row r="148" spans="1:51" s="13" customFormat="1" ht="12">
      <c r="A148" s="13"/>
      <c r="B148" s="251"/>
      <c r="C148" s="252"/>
      <c r="D148" s="247" t="s">
        <v>154</v>
      </c>
      <c r="E148" s="253" t="s">
        <v>1</v>
      </c>
      <c r="F148" s="254" t="s">
        <v>160</v>
      </c>
      <c r="G148" s="252"/>
      <c r="H148" s="255">
        <v>12.32</v>
      </c>
      <c r="I148" s="256"/>
      <c r="J148" s="252"/>
      <c r="K148" s="252"/>
      <c r="L148" s="257"/>
      <c r="M148" s="258"/>
      <c r="N148" s="259"/>
      <c r="O148" s="259"/>
      <c r="P148" s="259"/>
      <c r="Q148" s="259"/>
      <c r="R148" s="259"/>
      <c r="S148" s="259"/>
      <c r="T148" s="26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1" t="s">
        <v>154</v>
      </c>
      <c r="AU148" s="261" t="s">
        <v>86</v>
      </c>
      <c r="AV148" s="13" t="s">
        <v>86</v>
      </c>
      <c r="AW148" s="13" t="s">
        <v>32</v>
      </c>
      <c r="AX148" s="13" t="s">
        <v>84</v>
      </c>
      <c r="AY148" s="261" t="s">
        <v>143</v>
      </c>
    </row>
    <row r="149" spans="1:65" s="2" customFormat="1" ht="20.5" customHeight="1">
      <c r="A149" s="37"/>
      <c r="B149" s="38"/>
      <c r="C149" s="234" t="s">
        <v>161</v>
      </c>
      <c r="D149" s="234" t="s">
        <v>145</v>
      </c>
      <c r="E149" s="235" t="s">
        <v>162</v>
      </c>
      <c r="F149" s="236" t="s">
        <v>163</v>
      </c>
      <c r="G149" s="237" t="s">
        <v>148</v>
      </c>
      <c r="H149" s="238">
        <v>26.696</v>
      </c>
      <c r="I149" s="239"/>
      <c r="J149" s="240">
        <f>ROUND(I149*H149,2)</f>
        <v>0</v>
      </c>
      <c r="K149" s="236" t="s">
        <v>149</v>
      </c>
      <c r="L149" s="43"/>
      <c r="M149" s="241" t="s">
        <v>1</v>
      </c>
      <c r="N149" s="242" t="s">
        <v>41</v>
      </c>
      <c r="O149" s="90"/>
      <c r="P149" s="243">
        <f>O149*H149</f>
        <v>0</v>
      </c>
      <c r="Q149" s="243">
        <v>0</v>
      </c>
      <c r="R149" s="243">
        <f>Q149*H149</f>
        <v>0</v>
      </c>
      <c r="S149" s="243">
        <v>0</v>
      </c>
      <c r="T149" s="244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45" t="s">
        <v>150</v>
      </c>
      <c r="AT149" s="245" t="s">
        <v>145</v>
      </c>
      <c r="AU149" s="245" t="s">
        <v>86</v>
      </c>
      <c r="AY149" s="16" t="s">
        <v>143</v>
      </c>
      <c r="BE149" s="246">
        <f>IF(N149="základní",J149,0)</f>
        <v>0</v>
      </c>
      <c r="BF149" s="246">
        <f>IF(N149="snížená",J149,0)</f>
        <v>0</v>
      </c>
      <c r="BG149" s="246">
        <f>IF(N149="zákl. přenesená",J149,0)</f>
        <v>0</v>
      </c>
      <c r="BH149" s="246">
        <f>IF(N149="sníž. přenesená",J149,0)</f>
        <v>0</v>
      </c>
      <c r="BI149" s="246">
        <f>IF(N149="nulová",J149,0)</f>
        <v>0</v>
      </c>
      <c r="BJ149" s="16" t="s">
        <v>84</v>
      </c>
      <c r="BK149" s="246">
        <f>ROUND(I149*H149,2)</f>
        <v>0</v>
      </c>
      <c r="BL149" s="16" t="s">
        <v>150</v>
      </c>
      <c r="BM149" s="245" t="s">
        <v>164</v>
      </c>
    </row>
    <row r="150" spans="1:47" s="2" customFormat="1" ht="12">
      <c r="A150" s="37"/>
      <c r="B150" s="38"/>
      <c r="C150" s="39"/>
      <c r="D150" s="247" t="s">
        <v>152</v>
      </c>
      <c r="E150" s="39"/>
      <c r="F150" s="248" t="s">
        <v>165</v>
      </c>
      <c r="G150" s="39"/>
      <c r="H150" s="39"/>
      <c r="I150" s="143"/>
      <c r="J150" s="39"/>
      <c r="K150" s="39"/>
      <c r="L150" s="43"/>
      <c r="M150" s="249"/>
      <c r="N150" s="250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152</v>
      </c>
      <c r="AU150" s="16" t="s">
        <v>86</v>
      </c>
    </row>
    <row r="151" spans="1:51" s="13" customFormat="1" ht="12">
      <c r="A151" s="13"/>
      <c r="B151" s="251"/>
      <c r="C151" s="252"/>
      <c r="D151" s="247" t="s">
        <v>154</v>
      </c>
      <c r="E151" s="253" t="s">
        <v>1</v>
      </c>
      <c r="F151" s="254" t="s">
        <v>166</v>
      </c>
      <c r="G151" s="252"/>
      <c r="H151" s="255">
        <v>26.696</v>
      </c>
      <c r="I151" s="256"/>
      <c r="J151" s="252"/>
      <c r="K151" s="252"/>
      <c r="L151" s="257"/>
      <c r="M151" s="258"/>
      <c r="N151" s="259"/>
      <c r="O151" s="259"/>
      <c r="P151" s="259"/>
      <c r="Q151" s="259"/>
      <c r="R151" s="259"/>
      <c r="S151" s="259"/>
      <c r="T151" s="26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61" t="s">
        <v>154</v>
      </c>
      <c r="AU151" s="261" t="s">
        <v>86</v>
      </c>
      <c r="AV151" s="13" t="s">
        <v>86</v>
      </c>
      <c r="AW151" s="13" t="s">
        <v>32</v>
      </c>
      <c r="AX151" s="13" t="s">
        <v>84</v>
      </c>
      <c r="AY151" s="261" t="s">
        <v>143</v>
      </c>
    </row>
    <row r="152" spans="1:65" s="2" customFormat="1" ht="20.5" customHeight="1">
      <c r="A152" s="37"/>
      <c r="B152" s="38"/>
      <c r="C152" s="262" t="s">
        <v>150</v>
      </c>
      <c r="D152" s="262" t="s">
        <v>167</v>
      </c>
      <c r="E152" s="263" t="s">
        <v>168</v>
      </c>
      <c r="F152" s="264" t="s">
        <v>169</v>
      </c>
      <c r="G152" s="265" t="s">
        <v>170</v>
      </c>
      <c r="H152" s="266">
        <v>25.74</v>
      </c>
      <c r="I152" s="267"/>
      <c r="J152" s="268">
        <f>ROUND(I152*H152,2)</f>
        <v>0</v>
      </c>
      <c r="K152" s="264" t="s">
        <v>149</v>
      </c>
      <c r="L152" s="269"/>
      <c r="M152" s="270" t="s">
        <v>1</v>
      </c>
      <c r="N152" s="271" t="s">
        <v>41</v>
      </c>
      <c r="O152" s="90"/>
      <c r="P152" s="243">
        <f>O152*H152</f>
        <v>0</v>
      </c>
      <c r="Q152" s="243">
        <v>1</v>
      </c>
      <c r="R152" s="243">
        <f>Q152*H152</f>
        <v>25.74</v>
      </c>
      <c r="S152" s="243">
        <v>0</v>
      </c>
      <c r="T152" s="244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45" t="s">
        <v>171</v>
      </c>
      <c r="AT152" s="245" t="s">
        <v>167</v>
      </c>
      <c r="AU152" s="245" t="s">
        <v>86</v>
      </c>
      <c r="AY152" s="16" t="s">
        <v>143</v>
      </c>
      <c r="BE152" s="246">
        <f>IF(N152="základní",J152,0)</f>
        <v>0</v>
      </c>
      <c r="BF152" s="246">
        <f>IF(N152="snížená",J152,0)</f>
        <v>0</v>
      </c>
      <c r="BG152" s="246">
        <f>IF(N152="zákl. přenesená",J152,0)</f>
        <v>0</v>
      </c>
      <c r="BH152" s="246">
        <f>IF(N152="sníž. přenesená",J152,0)</f>
        <v>0</v>
      </c>
      <c r="BI152" s="246">
        <f>IF(N152="nulová",J152,0)</f>
        <v>0</v>
      </c>
      <c r="BJ152" s="16" t="s">
        <v>84</v>
      </c>
      <c r="BK152" s="246">
        <f>ROUND(I152*H152,2)</f>
        <v>0</v>
      </c>
      <c r="BL152" s="16" t="s">
        <v>150</v>
      </c>
      <c r="BM152" s="245" t="s">
        <v>172</v>
      </c>
    </row>
    <row r="153" spans="1:47" s="2" customFormat="1" ht="12">
      <c r="A153" s="37"/>
      <c r="B153" s="38"/>
      <c r="C153" s="39"/>
      <c r="D153" s="247" t="s">
        <v>152</v>
      </c>
      <c r="E153" s="39"/>
      <c r="F153" s="248" t="s">
        <v>169</v>
      </c>
      <c r="G153" s="39"/>
      <c r="H153" s="39"/>
      <c r="I153" s="143"/>
      <c r="J153" s="39"/>
      <c r="K153" s="39"/>
      <c r="L153" s="43"/>
      <c r="M153" s="249"/>
      <c r="N153" s="250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152</v>
      </c>
      <c r="AU153" s="16" t="s">
        <v>86</v>
      </c>
    </row>
    <row r="154" spans="1:51" s="13" customFormat="1" ht="12">
      <c r="A154" s="13"/>
      <c r="B154" s="251"/>
      <c r="C154" s="252"/>
      <c r="D154" s="247" t="s">
        <v>154</v>
      </c>
      <c r="E154" s="253" t="s">
        <v>1</v>
      </c>
      <c r="F154" s="254" t="s">
        <v>173</v>
      </c>
      <c r="G154" s="252"/>
      <c r="H154" s="255">
        <v>14.3</v>
      </c>
      <c r="I154" s="256"/>
      <c r="J154" s="252"/>
      <c r="K154" s="252"/>
      <c r="L154" s="257"/>
      <c r="M154" s="258"/>
      <c r="N154" s="259"/>
      <c r="O154" s="259"/>
      <c r="P154" s="259"/>
      <c r="Q154" s="259"/>
      <c r="R154" s="259"/>
      <c r="S154" s="259"/>
      <c r="T154" s="26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61" t="s">
        <v>154</v>
      </c>
      <c r="AU154" s="261" t="s">
        <v>86</v>
      </c>
      <c r="AV154" s="13" t="s">
        <v>86</v>
      </c>
      <c r="AW154" s="13" t="s">
        <v>32</v>
      </c>
      <c r="AX154" s="13" t="s">
        <v>84</v>
      </c>
      <c r="AY154" s="261" t="s">
        <v>143</v>
      </c>
    </row>
    <row r="155" spans="1:51" s="13" customFormat="1" ht="12">
      <c r="A155" s="13"/>
      <c r="B155" s="251"/>
      <c r="C155" s="252"/>
      <c r="D155" s="247" t="s">
        <v>154</v>
      </c>
      <c r="E155" s="252"/>
      <c r="F155" s="254" t="s">
        <v>174</v>
      </c>
      <c r="G155" s="252"/>
      <c r="H155" s="255">
        <v>25.74</v>
      </c>
      <c r="I155" s="256"/>
      <c r="J155" s="252"/>
      <c r="K155" s="252"/>
      <c r="L155" s="257"/>
      <c r="M155" s="258"/>
      <c r="N155" s="259"/>
      <c r="O155" s="259"/>
      <c r="P155" s="259"/>
      <c r="Q155" s="259"/>
      <c r="R155" s="259"/>
      <c r="S155" s="259"/>
      <c r="T155" s="26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1" t="s">
        <v>154</v>
      </c>
      <c r="AU155" s="261" t="s">
        <v>86</v>
      </c>
      <c r="AV155" s="13" t="s">
        <v>86</v>
      </c>
      <c r="AW155" s="13" t="s">
        <v>4</v>
      </c>
      <c r="AX155" s="13" t="s">
        <v>84</v>
      </c>
      <c r="AY155" s="261" t="s">
        <v>143</v>
      </c>
    </row>
    <row r="156" spans="1:63" s="12" customFormat="1" ht="22.8" customHeight="1">
      <c r="A156" s="12"/>
      <c r="B156" s="218"/>
      <c r="C156" s="219"/>
      <c r="D156" s="220" t="s">
        <v>75</v>
      </c>
      <c r="E156" s="232" t="s">
        <v>86</v>
      </c>
      <c r="F156" s="232" t="s">
        <v>175</v>
      </c>
      <c r="G156" s="219"/>
      <c r="H156" s="219"/>
      <c r="I156" s="222"/>
      <c r="J156" s="233">
        <f>BK156</f>
        <v>0</v>
      </c>
      <c r="K156" s="219"/>
      <c r="L156" s="224"/>
      <c r="M156" s="225"/>
      <c r="N156" s="226"/>
      <c r="O156" s="226"/>
      <c r="P156" s="227">
        <f>SUM(P157:P183)</f>
        <v>0</v>
      </c>
      <c r="Q156" s="226"/>
      <c r="R156" s="227">
        <f>SUM(R157:R183)</f>
        <v>74.22123123</v>
      </c>
      <c r="S156" s="226"/>
      <c r="T156" s="228">
        <f>SUM(T157:T183)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9" t="s">
        <v>84</v>
      </c>
      <c r="AT156" s="230" t="s">
        <v>75</v>
      </c>
      <c r="AU156" s="230" t="s">
        <v>84</v>
      </c>
      <c r="AY156" s="229" t="s">
        <v>143</v>
      </c>
      <c r="BK156" s="231">
        <f>SUM(BK157:BK183)</f>
        <v>0</v>
      </c>
    </row>
    <row r="157" spans="1:65" s="2" customFormat="1" ht="31" customHeight="1">
      <c r="A157" s="37"/>
      <c r="B157" s="38"/>
      <c r="C157" s="234" t="s">
        <v>176</v>
      </c>
      <c r="D157" s="234" t="s">
        <v>145</v>
      </c>
      <c r="E157" s="235" t="s">
        <v>177</v>
      </c>
      <c r="F157" s="236" t="s">
        <v>178</v>
      </c>
      <c r="G157" s="237" t="s">
        <v>148</v>
      </c>
      <c r="H157" s="238">
        <v>7.286</v>
      </c>
      <c r="I157" s="239"/>
      <c r="J157" s="240">
        <f>ROUND(I157*H157,2)</f>
        <v>0</v>
      </c>
      <c r="K157" s="236" t="s">
        <v>149</v>
      </c>
      <c r="L157" s="43"/>
      <c r="M157" s="241" t="s">
        <v>1</v>
      </c>
      <c r="N157" s="242" t="s">
        <v>41</v>
      </c>
      <c r="O157" s="90"/>
      <c r="P157" s="243">
        <f>O157*H157</f>
        <v>0</v>
      </c>
      <c r="Q157" s="243">
        <v>1.98</v>
      </c>
      <c r="R157" s="243">
        <f>Q157*H157</f>
        <v>14.426279999999998</v>
      </c>
      <c r="S157" s="243">
        <v>0</v>
      </c>
      <c r="T157" s="244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45" t="s">
        <v>150</v>
      </c>
      <c r="AT157" s="245" t="s">
        <v>145</v>
      </c>
      <c r="AU157" s="245" t="s">
        <v>86</v>
      </c>
      <c r="AY157" s="16" t="s">
        <v>143</v>
      </c>
      <c r="BE157" s="246">
        <f>IF(N157="základní",J157,0)</f>
        <v>0</v>
      </c>
      <c r="BF157" s="246">
        <f>IF(N157="snížená",J157,0)</f>
        <v>0</v>
      </c>
      <c r="BG157" s="246">
        <f>IF(N157="zákl. přenesená",J157,0)</f>
        <v>0</v>
      </c>
      <c r="BH157" s="246">
        <f>IF(N157="sníž. přenesená",J157,0)</f>
        <v>0</v>
      </c>
      <c r="BI157" s="246">
        <f>IF(N157="nulová",J157,0)</f>
        <v>0</v>
      </c>
      <c r="BJ157" s="16" t="s">
        <v>84</v>
      </c>
      <c r="BK157" s="246">
        <f>ROUND(I157*H157,2)</f>
        <v>0</v>
      </c>
      <c r="BL157" s="16" t="s">
        <v>150</v>
      </c>
      <c r="BM157" s="245" t="s">
        <v>179</v>
      </c>
    </row>
    <row r="158" spans="1:47" s="2" customFormat="1" ht="12">
      <c r="A158" s="37"/>
      <c r="B158" s="38"/>
      <c r="C158" s="39"/>
      <c r="D158" s="247" t="s">
        <v>152</v>
      </c>
      <c r="E158" s="39"/>
      <c r="F158" s="248" t="s">
        <v>180</v>
      </c>
      <c r="G158" s="39"/>
      <c r="H158" s="39"/>
      <c r="I158" s="143"/>
      <c r="J158" s="39"/>
      <c r="K158" s="39"/>
      <c r="L158" s="43"/>
      <c r="M158" s="249"/>
      <c r="N158" s="250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152</v>
      </c>
      <c r="AU158" s="16" t="s">
        <v>86</v>
      </c>
    </row>
    <row r="159" spans="1:51" s="13" customFormat="1" ht="12">
      <c r="A159" s="13"/>
      <c r="B159" s="251"/>
      <c r="C159" s="252"/>
      <c r="D159" s="247" t="s">
        <v>154</v>
      </c>
      <c r="E159" s="253" t="s">
        <v>1</v>
      </c>
      <c r="F159" s="254" t="s">
        <v>181</v>
      </c>
      <c r="G159" s="252"/>
      <c r="H159" s="255">
        <v>1.125</v>
      </c>
      <c r="I159" s="256"/>
      <c r="J159" s="252"/>
      <c r="K159" s="252"/>
      <c r="L159" s="257"/>
      <c r="M159" s="258"/>
      <c r="N159" s="259"/>
      <c r="O159" s="259"/>
      <c r="P159" s="259"/>
      <c r="Q159" s="259"/>
      <c r="R159" s="259"/>
      <c r="S159" s="259"/>
      <c r="T159" s="26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1" t="s">
        <v>154</v>
      </c>
      <c r="AU159" s="261" t="s">
        <v>86</v>
      </c>
      <c r="AV159" s="13" t="s">
        <v>86</v>
      </c>
      <c r="AW159" s="13" t="s">
        <v>32</v>
      </c>
      <c r="AX159" s="13" t="s">
        <v>76</v>
      </c>
      <c r="AY159" s="261" t="s">
        <v>143</v>
      </c>
    </row>
    <row r="160" spans="1:51" s="13" customFormat="1" ht="12">
      <c r="A160" s="13"/>
      <c r="B160" s="251"/>
      <c r="C160" s="252"/>
      <c r="D160" s="247" t="s">
        <v>154</v>
      </c>
      <c r="E160" s="253" t="s">
        <v>1</v>
      </c>
      <c r="F160" s="254" t="s">
        <v>182</v>
      </c>
      <c r="G160" s="252"/>
      <c r="H160" s="255">
        <v>6.161</v>
      </c>
      <c r="I160" s="256"/>
      <c r="J160" s="252"/>
      <c r="K160" s="252"/>
      <c r="L160" s="257"/>
      <c r="M160" s="258"/>
      <c r="N160" s="259"/>
      <c r="O160" s="259"/>
      <c r="P160" s="259"/>
      <c r="Q160" s="259"/>
      <c r="R160" s="259"/>
      <c r="S160" s="259"/>
      <c r="T160" s="26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61" t="s">
        <v>154</v>
      </c>
      <c r="AU160" s="261" t="s">
        <v>86</v>
      </c>
      <c r="AV160" s="13" t="s">
        <v>86</v>
      </c>
      <c r="AW160" s="13" t="s">
        <v>32</v>
      </c>
      <c r="AX160" s="13" t="s">
        <v>76</v>
      </c>
      <c r="AY160" s="261" t="s">
        <v>143</v>
      </c>
    </row>
    <row r="161" spans="1:51" s="14" customFormat="1" ht="12">
      <c r="A161" s="14"/>
      <c r="B161" s="272"/>
      <c r="C161" s="273"/>
      <c r="D161" s="247" t="s">
        <v>154</v>
      </c>
      <c r="E161" s="274" t="s">
        <v>1</v>
      </c>
      <c r="F161" s="275" t="s">
        <v>183</v>
      </c>
      <c r="G161" s="273"/>
      <c r="H161" s="276">
        <v>7.286</v>
      </c>
      <c r="I161" s="277"/>
      <c r="J161" s="273"/>
      <c r="K161" s="273"/>
      <c r="L161" s="278"/>
      <c r="M161" s="279"/>
      <c r="N161" s="280"/>
      <c r="O161" s="280"/>
      <c r="P161" s="280"/>
      <c r="Q161" s="280"/>
      <c r="R161" s="280"/>
      <c r="S161" s="280"/>
      <c r="T161" s="28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82" t="s">
        <v>154</v>
      </c>
      <c r="AU161" s="282" t="s">
        <v>86</v>
      </c>
      <c r="AV161" s="14" t="s">
        <v>150</v>
      </c>
      <c r="AW161" s="14" t="s">
        <v>32</v>
      </c>
      <c r="AX161" s="14" t="s">
        <v>84</v>
      </c>
      <c r="AY161" s="282" t="s">
        <v>143</v>
      </c>
    </row>
    <row r="162" spans="1:65" s="2" customFormat="1" ht="20.5" customHeight="1">
      <c r="A162" s="37"/>
      <c r="B162" s="38"/>
      <c r="C162" s="234" t="s">
        <v>184</v>
      </c>
      <c r="D162" s="234" t="s">
        <v>145</v>
      </c>
      <c r="E162" s="235" t="s">
        <v>185</v>
      </c>
      <c r="F162" s="236" t="s">
        <v>186</v>
      </c>
      <c r="G162" s="237" t="s">
        <v>170</v>
      </c>
      <c r="H162" s="238">
        <v>0.307</v>
      </c>
      <c r="I162" s="239"/>
      <c r="J162" s="240">
        <f>ROUND(I162*H162,2)</f>
        <v>0</v>
      </c>
      <c r="K162" s="236" t="s">
        <v>149</v>
      </c>
      <c r="L162" s="43"/>
      <c r="M162" s="241" t="s">
        <v>1</v>
      </c>
      <c r="N162" s="242" t="s">
        <v>41</v>
      </c>
      <c r="O162" s="90"/>
      <c r="P162" s="243">
        <f>O162*H162</f>
        <v>0</v>
      </c>
      <c r="Q162" s="243">
        <v>1.06277</v>
      </c>
      <c r="R162" s="243">
        <f>Q162*H162</f>
        <v>0.32627038999999997</v>
      </c>
      <c r="S162" s="243">
        <v>0</v>
      </c>
      <c r="T162" s="244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45" t="s">
        <v>150</v>
      </c>
      <c r="AT162" s="245" t="s">
        <v>145</v>
      </c>
      <c r="AU162" s="245" t="s">
        <v>86</v>
      </c>
      <c r="AY162" s="16" t="s">
        <v>143</v>
      </c>
      <c r="BE162" s="246">
        <f>IF(N162="základní",J162,0)</f>
        <v>0</v>
      </c>
      <c r="BF162" s="246">
        <f>IF(N162="snížená",J162,0)</f>
        <v>0</v>
      </c>
      <c r="BG162" s="246">
        <f>IF(N162="zákl. přenesená",J162,0)</f>
        <v>0</v>
      </c>
      <c r="BH162" s="246">
        <f>IF(N162="sníž. přenesená",J162,0)</f>
        <v>0</v>
      </c>
      <c r="BI162" s="246">
        <f>IF(N162="nulová",J162,0)</f>
        <v>0</v>
      </c>
      <c r="BJ162" s="16" t="s">
        <v>84</v>
      </c>
      <c r="BK162" s="246">
        <f>ROUND(I162*H162,2)</f>
        <v>0</v>
      </c>
      <c r="BL162" s="16" t="s">
        <v>150</v>
      </c>
      <c r="BM162" s="245" t="s">
        <v>187</v>
      </c>
    </row>
    <row r="163" spans="1:47" s="2" customFormat="1" ht="12">
      <c r="A163" s="37"/>
      <c r="B163" s="38"/>
      <c r="C163" s="39"/>
      <c r="D163" s="247" t="s">
        <v>152</v>
      </c>
      <c r="E163" s="39"/>
      <c r="F163" s="248" t="s">
        <v>188</v>
      </c>
      <c r="G163" s="39"/>
      <c r="H163" s="39"/>
      <c r="I163" s="143"/>
      <c r="J163" s="39"/>
      <c r="K163" s="39"/>
      <c r="L163" s="43"/>
      <c r="M163" s="249"/>
      <c r="N163" s="250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6" t="s">
        <v>152</v>
      </c>
      <c r="AU163" s="16" t="s">
        <v>86</v>
      </c>
    </row>
    <row r="164" spans="1:51" s="13" customFormat="1" ht="12">
      <c r="A164" s="13"/>
      <c r="B164" s="251"/>
      <c r="C164" s="252"/>
      <c r="D164" s="247" t="s">
        <v>154</v>
      </c>
      <c r="E164" s="253" t="s">
        <v>1</v>
      </c>
      <c r="F164" s="254" t="s">
        <v>189</v>
      </c>
      <c r="G164" s="252"/>
      <c r="H164" s="255">
        <v>0.307</v>
      </c>
      <c r="I164" s="256"/>
      <c r="J164" s="252"/>
      <c r="K164" s="252"/>
      <c r="L164" s="257"/>
      <c r="M164" s="258"/>
      <c r="N164" s="259"/>
      <c r="O164" s="259"/>
      <c r="P164" s="259"/>
      <c r="Q164" s="259"/>
      <c r="R164" s="259"/>
      <c r="S164" s="259"/>
      <c r="T164" s="26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61" t="s">
        <v>154</v>
      </c>
      <c r="AU164" s="261" t="s">
        <v>86</v>
      </c>
      <c r="AV164" s="13" t="s">
        <v>86</v>
      </c>
      <c r="AW164" s="13" t="s">
        <v>32</v>
      </c>
      <c r="AX164" s="13" t="s">
        <v>84</v>
      </c>
      <c r="AY164" s="261" t="s">
        <v>143</v>
      </c>
    </row>
    <row r="165" spans="1:65" s="2" customFormat="1" ht="31" customHeight="1">
      <c r="A165" s="37"/>
      <c r="B165" s="38"/>
      <c r="C165" s="234" t="s">
        <v>190</v>
      </c>
      <c r="D165" s="234" t="s">
        <v>145</v>
      </c>
      <c r="E165" s="235" t="s">
        <v>191</v>
      </c>
      <c r="F165" s="236" t="s">
        <v>192</v>
      </c>
      <c r="G165" s="237" t="s">
        <v>148</v>
      </c>
      <c r="H165" s="238">
        <v>7.645</v>
      </c>
      <c r="I165" s="239"/>
      <c r="J165" s="240">
        <f>ROUND(I165*H165,2)</f>
        <v>0</v>
      </c>
      <c r="K165" s="236" t="s">
        <v>149</v>
      </c>
      <c r="L165" s="43"/>
      <c r="M165" s="241" t="s">
        <v>1</v>
      </c>
      <c r="N165" s="242" t="s">
        <v>41</v>
      </c>
      <c r="O165" s="90"/>
      <c r="P165" s="243">
        <f>O165*H165</f>
        <v>0</v>
      </c>
      <c r="Q165" s="243">
        <v>2.25634</v>
      </c>
      <c r="R165" s="243">
        <f>Q165*H165</f>
        <v>17.2497193</v>
      </c>
      <c r="S165" s="243">
        <v>0</v>
      </c>
      <c r="T165" s="244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45" t="s">
        <v>150</v>
      </c>
      <c r="AT165" s="245" t="s">
        <v>145</v>
      </c>
      <c r="AU165" s="245" t="s">
        <v>86</v>
      </c>
      <c r="AY165" s="16" t="s">
        <v>143</v>
      </c>
      <c r="BE165" s="246">
        <f>IF(N165="základní",J165,0)</f>
        <v>0</v>
      </c>
      <c r="BF165" s="246">
        <f>IF(N165="snížená",J165,0)</f>
        <v>0</v>
      </c>
      <c r="BG165" s="246">
        <f>IF(N165="zákl. přenesená",J165,0)</f>
        <v>0</v>
      </c>
      <c r="BH165" s="246">
        <f>IF(N165="sníž. přenesená",J165,0)</f>
        <v>0</v>
      </c>
      <c r="BI165" s="246">
        <f>IF(N165="nulová",J165,0)</f>
        <v>0</v>
      </c>
      <c r="BJ165" s="16" t="s">
        <v>84</v>
      </c>
      <c r="BK165" s="246">
        <f>ROUND(I165*H165,2)</f>
        <v>0</v>
      </c>
      <c r="BL165" s="16" t="s">
        <v>150</v>
      </c>
      <c r="BM165" s="245" t="s">
        <v>193</v>
      </c>
    </row>
    <row r="166" spans="1:47" s="2" customFormat="1" ht="12">
      <c r="A166" s="37"/>
      <c r="B166" s="38"/>
      <c r="C166" s="39"/>
      <c r="D166" s="247" t="s">
        <v>152</v>
      </c>
      <c r="E166" s="39"/>
      <c r="F166" s="248" t="s">
        <v>194</v>
      </c>
      <c r="G166" s="39"/>
      <c r="H166" s="39"/>
      <c r="I166" s="143"/>
      <c r="J166" s="39"/>
      <c r="K166" s="39"/>
      <c r="L166" s="43"/>
      <c r="M166" s="249"/>
      <c r="N166" s="250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152</v>
      </c>
      <c r="AU166" s="16" t="s">
        <v>86</v>
      </c>
    </row>
    <row r="167" spans="1:51" s="13" customFormat="1" ht="12">
      <c r="A167" s="13"/>
      <c r="B167" s="251"/>
      <c r="C167" s="252"/>
      <c r="D167" s="247" t="s">
        <v>154</v>
      </c>
      <c r="E167" s="253" t="s">
        <v>1</v>
      </c>
      <c r="F167" s="254" t="s">
        <v>195</v>
      </c>
      <c r="G167" s="252"/>
      <c r="H167" s="255">
        <v>7.645</v>
      </c>
      <c r="I167" s="256"/>
      <c r="J167" s="252"/>
      <c r="K167" s="252"/>
      <c r="L167" s="257"/>
      <c r="M167" s="258"/>
      <c r="N167" s="259"/>
      <c r="O167" s="259"/>
      <c r="P167" s="259"/>
      <c r="Q167" s="259"/>
      <c r="R167" s="259"/>
      <c r="S167" s="259"/>
      <c r="T167" s="26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61" t="s">
        <v>154</v>
      </c>
      <c r="AU167" s="261" t="s">
        <v>86</v>
      </c>
      <c r="AV167" s="13" t="s">
        <v>86</v>
      </c>
      <c r="AW167" s="13" t="s">
        <v>32</v>
      </c>
      <c r="AX167" s="13" t="s">
        <v>84</v>
      </c>
      <c r="AY167" s="261" t="s">
        <v>143</v>
      </c>
    </row>
    <row r="168" spans="1:65" s="2" customFormat="1" ht="20.5" customHeight="1">
      <c r="A168" s="37"/>
      <c r="B168" s="38"/>
      <c r="C168" s="234" t="s">
        <v>171</v>
      </c>
      <c r="D168" s="234" t="s">
        <v>145</v>
      </c>
      <c r="E168" s="235" t="s">
        <v>196</v>
      </c>
      <c r="F168" s="236" t="s">
        <v>197</v>
      </c>
      <c r="G168" s="237" t="s">
        <v>198</v>
      </c>
      <c r="H168" s="238">
        <v>8.666</v>
      </c>
      <c r="I168" s="239"/>
      <c r="J168" s="240">
        <f>ROUND(I168*H168,2)</f>
        <v>0</v>
      </c>
      <c r="K168" s="236" t="s">
        <v>149</v>
      </c>
      <c r="L168" s="43"/>
      <c r="M168" s="241" t="s">
        <v>1</v>
      </c>
      <c r="N168" s="242" t="s">
        <v>41</v>
      </c>
      <c r="O168" s="90"/>
      <c r="P168" s="243">
        <f>O168*H168</f>
        <v>0</v>
      </c>
      <c r="Q168" s="243">
        <v>0.00247</v>
      </c>
      <c r="R168" s="243">
        <f>Q168*H168</f>
        <v>0.02140502</v>
      </c>
      <c r="S168" s="243">
        <v>0</v>
      </c>
      <c r="T168" s="244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45" t="s">
        <v>150</v>
      </c>
      <c r="AT168" s="245" t="s">
        <v>145</v>
      </c>
      <c r="AU168" s="245" t="s">
        <v>86</v>
      </c>
      <c r="AY168" s="16" t="s">
        <v>143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16" t="s">
        <v>84</v>
      </c>
      <c r="BK168" s="246">
        <f>ROUND(I168*H168,2)</f>
        <v>0</v>
      </c>
      <c r="BL168" s="16" t="s">
        <v>150</v>
      </c>
      <c r="BM168" s="245" t="s">
        <v>199</v>
      </c>
    </row>
    <row r="169" spans="1:47" s="2" customFormat="1" ht="12">
      <c r="A169" s="37"/>
      <c r="B169" s="38"/>
      <c r="C169" s="39"/>
      <c r="D169" s="247" t="s">
        <v>152</v>
      </c>
      <c r="E169" s="39"/>
      <c r="F169" s="248" t="s">
        <v>200</v>
      </c>
      <c r="G169" s="39"/>
      <c r="H169" s="39"/>
      <c r="I169" s="143"/>
      <c r="J169" s="39"/>
      <c r="K169" s="39"/>
      <c r="L169" s="43"/>
      <c r="M169" s="249"/>
      <c r="N169" s="250"/>
      <c r="O169" s="90"/>
      <c r="P169" s="90"/>
      <c r="Q169" s="90"/>
      <c r="R169" s="90"/>
      <c r="S169" s="90"/>
      <c r="T169" s="91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152</v>
      </c>
      <c r="AU169" s="16" t="s">
        <v>86</v>
      </c>
    </row>
    <row r="170" spans="1:51" s="13" customFormat="1" ht="12">
      <c r="A170" s="13"/>
      <c r="B170" s="251"/>
      <c r="C170" s="252"/>
      <c r="D170" s="247" t="s">
        <v>154</v>
      </c>
      <c r="E170" s="253" t="s">
        <v>1</v>
      </c>
      <c r="F170" s="254" t="s">
        <v>201</v>
      </c>
      <c r="G170" s="252"/>
      <c r="H170" s="255">
        <v>8.666</v>
      </c>
      <c r="I170" s="256"/>
      <c r="J170" s="252"/>
      <c r="K170" s="252"/>
      <c r="L170" s="257"/>
      <c r="M170" s="258"/>
      <c r="N170" s="259"/>
      <c r="O170" s="259"/>
      <c r="P170" s="259"/>
      <c r="Q170" s="259"/>
      <c r="R170" s="259"/>
      <c r="S170" s="259"/>
      <c r="T170" s="26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1" t="s">
        <v>154</v>
      </c>
      <c r="AU170" s="261" t="s">
        <v>86</v>
      </c>
      <c r="AV170" s="13" t="s">
        <v>86</v>
      </c>
      <c r="AW170" s="13" t="s">
        <v>32</v>
      </c>
      <c r="AX170" s="13" t="s">
        <v>84</v>
      </c>
      <c r="AY170" s="261" t="s">
        <v>143</v>
      </c>
    </row>
    <row r="171" spans="1:65" s="2" customFormat="1" ht="20.5" customHeight="1">
      <c r="A171" s="37"/>
      <c r="B171" s="38"/>
      <c r="C171" s="234" t="s">
        <v>202</v>
      </c>
      <c r="D171" s="234" t="s">
        <v>145</v>
      </c>
      <c r="E171" s="235" t="s">
        <v>203</v>
      </c>
      <c r="F171" s="236" t="s">
        <v>204</v>
      </c>
      <c r="G171" s="237" t="s">
        <v>198</v>
      </c>
      <c r="H171" s="238">
        <v>8.666</v>
      </c>
      <c r="I171" s="239"/>
      <c r="J171" s="240">
        <f>ROUND(I171*H171,2)</f>
        <v>0</v>
      </c>
      <c r="K171" s="236" t="s">
        <v>149</v>
      </c>
      <c r="L171" s="43"/>
      <c r="M171" s="241" t="s">
        <v>1</v>
      </c>
      <c r="N171" s="242" t="s">
        <v>41</v>
      </c>
      <c r="O171" s="90"/>
      <c r="P171" s="243">
        <f>O171*H171</f>
        <v>0</v>
      </c>
      <c r="Q171" s="243">
        <v>0</v>
      </c>
      <c r="R171" s="243">
        <f>Q171*H171</f>
        <v>0</v>
      </c>
      <c r="S171" s="243">
        <v>0</v>
      </c>
      <c r="T171" s="244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45" t="s">
        <v>150</v>
      </c>
      <c r="AT171" s="245" t="s">
        <v>145</v>
      </c>
      <c r="AU171" s="245" t="s">
        <v>86</v>
      </c>
      <c r="AY171" s="16" t="s">
        <v>143</v>
      </c>
      <c r="BE171" s="246">
        <f>IF(N171="základní",J171,0)</f>
        <v>0</v>
      </c>
      <c r="BF171" s="246">
        <f>IF(N171="snížená",J171,0)</f>
        <v>0</v>
      </c>
      <c r="BG171" s="246">
        <f>IF(N171="zákl. přenesená",J171,0)</f>
        <v>0</v>
      </c>
      <c r="BH171" s="246">
        <f>IF(N171="sníž. přenesená",J171,0)</f>
        <v>0</v>
      </c>
      <c r="BI171" s="246">
        <f>IF(N171="nulová",J171,0)</f>
        <v>0</v>
      </c>
      <c r="BJ171" s="16" t="s">
        <v>84</v>
      </c>
      <c r="BK171" s="246">
        <f>ROUND(I171*H171,2)</f>
        <v>0</v>
      </c>
      <c r="BL171" s="16" t="s">
        <v>150</v>
      </c>
      <c r="BM171" s="245" t="s">
        <v>205</v>
      </c>
    </row>
    <row r="172" spans="1:47" s="2" customFormat="1" ht="12">
      <c r="A172" s="37"/>
      <c r="B172" s="38"/>
      <c r="C172" s="39"/>
      <c r="D172" s="247" t="s">
        <v>152</v>
      </c>
      <c r="E172" s="39"/>
      <c r="F172" s="248" t="s">
        <v>206</v>
      </c>
      <c r="G172" s="39"/>
      <c r="H172" s="39"/>
      <c r="I172" s="143"/>
      <c r="J172" s="39"/>
      <c r="K172" s="39"/>
      <c r="L172" s="43"/>
      <c r="M172" s="249"/>
      <c r="N172" s="250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152</v>
      </c>
      <c r="AU172" s="16" t="s">
        <v>86</v>
      </c>
    </row>
    <row r="173" spans="1:65" s="2" customFormat="1" ht="20.5" customHeight="1">
      <c r="A173" s="37"/>
      <c r="B173" s="38"/>
      <c r="C173" s="234" t="s">
        <v>207</v>
      </c>
      <c r="D173" s="234" t="s">
        <v>145</v>
      </c>
      <c r="E173" s="235" t="s">
        <v>208</v>
      </c>
      <c r="F173" s="236" t="s">
        <v>209</v>
      </c>
      <c r="G173" s="237" t="s">
        <v>148</v>
      </c>
      <c r="H173" s="238">
        <v>11.309</v>
      </c>
      <c r="I173" s="239"/>
      <c r="J173" s="240">
        <f>ROUND(I173*H173,2)</f>
        <v>0</v>
      </c>
      <c r="K173" s="236" t="s">
        <v>149</v>
      </c>
      <c r="L173" s="43"/>
      <c r="M173" s="241" t="s">
        <v>1</v>
      </c>
      <c r="N173" s="242" t="s">
        <v>41</v>
      </c>
      <c r="O173" s="90"/>
      <c r="P173" s="243">
        <f>O173*H173</f>
        <v>0</v>
      </c>
      <c r="Q173" s="243">
        <v>2.25634</v>
      </c>
      <c r="R173" s="243">
        <f>Q173*H173</f>
        <v>25.516949059999995</v>
      </c>
      <c r="S173" s="243">
        <v>0</v>
      </c>
      <c r="T173" s="244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45" t="s">
        <v>150</v>
      </c>
      <c r="AT173" s="245" t="s">
        <v>145</v>
      </c>
      <c r="AU173" s="245" t="s">
        <v>86</v>
      </c>
      <c r="AY173" s="16" t="s">
        <v>143</v>
      </c>
      <c r="BE173" s="246">
        <f>IF(N173="základní",J173,0)</f>
        <v>0</v>
      </c>
      <c r="BF173" s="246">
        <f>IF(N173="snížená",J173,0)</f>
        <v>0</v>
      </c>
      <c r="BG173" s="246">
        <f>IF(N173="zákl. přenesená",J173,0)</f>
        <v>0</v>
      </c>
      <c r="BH173" s="246">
        <f>IF(N173="sníž. přenesená",J173,0)</f>
        <v>0</v>
      </c>
      <c r="BI173" s="246">
        <f>IF(N173="nulová",J173,0)</f>
        <v>0</v>
      </c>
      <c r="BJ173" s="16" t="s">
        <v>84</v>
      </c>
      <c r="BK173" s="246">
        <f>ROUND(I173*H173,2)</f>
        <v>0</v>
      </c>
      <c r="BL173" s="16" t="s">
        <v>150</v>
      </c>
      <c r="BM173" s="245" t="s">
        <v>210</v>
      </c>
    </row>
    <row r="174" spans="1:47" s="2" customFormat="1" ht="12">
      <c r="A174" s="37"/>
      <c r="B174" s="38"/>
      <c r="C174" s="39"/>
      <c r="D174" s="247" t="s">
        <v>152</v>
      </c>
      <c r="E174" s="39"/>
      <c r="F174" s="248" t="s">
        <v>211</v>
      </c>
      <c r="G174" s="39"/>
      <c r="H174" s="39"/>
      <c r="I174" s="143"/>
      <c r="J174" s="39"/>
      <c r="K174" s="39"/>
      <c r="L174" s="43"/>
      <c r="M174" s="249"/>
      <c r="N174" s="250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152</v>
      </c>
      <c r="AU174" s="16" t="s">
        <v>86</v>
      </c>
    </row>
    <row r="175" spans="1:51" s="13" customFormat="1" ht="12">
      <c r="A175" s="13"/>
      <c r="B175" s="251"/>
      <c r="C175" s="252"/>
      <c r="D175" s="247" t="s">
        <v>154</v>
      </c>
      <c r="E175" s="253" t="s">
        <v>1</v>
      </c>
      <c r="F175" s="254" t="s">
        <v>212</v>
      </c>
      <c r="G175" s="252"/>
      <c r="H175" s="255">
        <v>11.309</v>
      </c>
      <c r="I175" s="256"/>
      <c r="J175" s="252"/>
      <c r="K175" s="252"/>
      <c r="L175" s="257"/>
      <c r="M175" s="258"/>
      <c r="N175" s="259"/>
      <c r="O175" s="259"/>
      <c r="P175" s="259"/>
      <c r="Q175" s="259"/>
      <c r="R175" s="259"/>
      <c r="S175" s="259"/>
      <c r="T175" s="26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1" t="s">
        <v>154</v>
      </c>
      <c r="AU175" s="261" t="s">
        <v>86</v>
      </c>
      <c r="AV175" s="13" t="s">
        <v>86</v>
      </c>
      <c r="AW175" s="13" t="s">
        <v>32</v>
      </c>
      <c r="AX175" s="13" t="s">
        <v>84</v>
      </c>
      <c r="AY175" s="261" t="s">
        <v>143</v>
      </c>
    </row>
    <row r="176" spans="1:65" s="2" customFormat="1" ht="20.5" customHeight="1">
      <c r="A176" s="37"/>
      <c r="B176" s="38"/>
      <c r="C176" s="234" t="s">
        <v>213</v>
      </c>
      <c r="D176" s="234" t="s">
        <v>145</v>
      </c>
      <c r="E176" s="235" t="s">
        <v>214</v>
      </c>
      <c r="F176" s="236" t="s">
        <v>215</v>
      </c>
      <c r="G176" s="237" t="s">
        <v>198</v>
      </c>
      <c r="H176" s="238">
        <v>45.234</v>
      </c>
      <c r="I176" s="239"/>
      <c r="J176" s="240">
        <f>ROUND(I176*H176,2)</f>
        <v>0</v>
      </c>
      <c r="K176" s="236" t="s">
        <v>149</v>
      </c>
      <c r="L176" s="43"/>
      <c r="M176" s="241" t="s">
        <v>1</v>
      </c>
      <c r="N176" s="242" t="s">
        <v>41</v>
      </c>
      <c r="O176" s="90"/>
      <c r="P176" s="243">
        <f>O176*H176</f>
        <v>0</v>
      </c>
      <c r="Q176" s="243">
        <v>0.00269</v>
      </c>
      <c r="R176" s="243">
        <f>Q176*H176</f>
        <v>0.12167946</v>
      </c>
      <c r="S176" s="243">
        <v>0</v>
      </c>
      <c r="T176" s="244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45" t="s">
        <v>150</v>
      </c>
      <c r="AT176" s="245" t="s">
        <v>145</v>
      </c>
      <c r="AU176" s="245" t="s">
        <v>86</v>
      </c>
      <c r="AY176" s="16" t="s">
        <v>143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16" t="s">
        <v>84</v>
      </c>
      <c r="BK176" s="246">
        <f>ROUND(I176*H176,2)</f>
        <v>0</v>
      </c>
      <c r="BL176" s="16" t="s">
        <v>150</v>
      </c>
      <c r="BM176" s="245" t="s">
        <v>216</v>
      </c>
    </row>
    <row r="177" spans="1:47" s="2" customFormat="1" ht="12">
      <c r="A177" s="37"/>
      <c r="B177" s="38"/>
      <c r="C177" s="39"/>
      <c r="D177" s="247" t="s">
        <v>152</v>
      </c>
      <c r="E177" s="39"/>
      <c r="F177" s="248" t="s">
        <v>217</v>
      </c>
      <c r="G177" s="39"/>
      <c r="H177" s="39"/>
      <c r="I177" s="143"/>
      <c r="J177" s="39"/>
      <c r="K177" s="39"/>
      <c r="L177" s="43"/>
      <c r="M177" s="249"/>
      <c r="N177" s="250"/>
      <c r="O177" s="90"/>
      <c r="P177" s="90"/>
      <c r="Q177" s="90"/>
      <c r="R177" s="90"/>
      <c r="S177" s="90"/>
      <c r="T177" s="91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152</v>
      </c>
      <c r="AU177" s="16" t="s">
        <v>86</v>
      </c>
    </row>
    <row r="178" spans="1:51" s="13" customFormat="1" ht="12">
      <c r="A178" s="13"/>
      <c r="B178" s="251"/>
      <c r="C178" s="252"/>
      <c r="D178" s="247" t="s">
        <v>154</v>
      </c>
      <c r="E178" s="253" t="s">
        <v>1</v>
      </c>
      <c r="F178" s="254" t="s">
        <v>218</v>
      </c>
      <c r="G178" s="252"/>
      <c r="H178" s="255">
        <v>45.234</v>
      </c>
      <c r="I178" s="256"/>
      <c r="J178" s="252"/>
      <c r="K178" s="252"/>
      <c r="L178" s="257"/>
      <c r="M178" s="258"/>
      <c r="N178" s="259"/>
      <c r="O178" s="259"/>
      <c r="P178" s="259"/>
      <c r="Q178" s="259"/>
      <c r="R178" s="259"/>
      <c r="S178" s="259"/>
      <c r="T178" s="26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1" t="s">
        <v>154</v>
      </c>
      <c r="AU178" s="261" t="s">
        <v>86</v>
      </c>
      <c r="AV178" s="13" t="s">
        <v>86</v>
      </c>
      <c r="AW178" s="13" t="s">
        <v>32</v>
      </c>
      <c r="AX178" s="13" t="s">
        <v>84</v>
      </c>
      <c r="AY178" s="261" t="s">
        <v>143</v>
      </c>
    </row>
    <row r="179" spans="1:65" s="2" customFormat="1" ht="20.5" customHeight="1">
      <c r="A179" s="37"/>
      <c r="B179" s="38"/>
      <c r="C179" s="234" t="s">
        <v>219</v>
      </c>
      <c r="D179" s="234" t="s">
        <v>145</v>
      </c>
      <c r="E179" s="235" t="s">
        <v>220</v>
      </c>
      <c r="F179" s="236" t="s">
        <v>221</v>
      </c>
      <c r="G179" s="237" t="s">
        <v>198</v>
      </c>
      <c r="H179" s="238">
        <v>45.234</v>
      </c>
      <c r="I179" s="239"/>
      <c r="J179" s="240">
        <f>ROUND(I179*H179,2)</f>
        <v>0</v>
      </c>
      <c r="K179" s="236" t="s">
        <v>149</v>
      </c>
      <c r="L179" s="43"/>
      <c r="M179" s="241" t="s">
        <v>1</v>
      </c>
      <c r="N179" s="242" t="s">
        <v>41</v>
      </c>
      <c r="O179" s="90"/>
      <c r="P179" s="243">
        <f>O179*H179</f>
        <v>0</v>
      </c>
      <c r="Q179" s="243">
        <v>0</v>
      </c>
      <c r="R179" s="243">
        <f>Q179*H179</f>
        <v>0</v>
      </c>
      <c r="S179" s="243">
        <v>0</v>
      </c>
      <c r="T179" s="244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45" t="s">
        <v>150</v>
      </c>
      <c r="AT179" s="245" t="s">
        <v>145</v>
      </c>
      <c r="AU179" s="245" t="s">
        <v>86</v>
      </c>
      <c r="AY179" s="16" t="s">
        <v>143</v>
      </c>
      <c r="BE179" s="246">
        <f>IF(N179="základní",J179,0)</f>
        <v>0</v>
      </c>
      <c r="BF179" s="246">
        <f>IF(N179="snížená",J179,0)</f>
        <v>0</v>
      </c>
      <c r="BG179" s="246">
        <f>IF(N179="zákl. přenesená",J179,0)</f>
        <v>0</v>
      </c>
      <c r="BH179" s="246">
        <f>IF(N179="sníž. přenesená",J179,0)</f>
        <v>0</v>
      </c>
      <c r="BI179" s="246">
        <f>IF(N179="nulová",J179,0)</f>
        <v>0</v>
      </c>
      <c r="BJ179" s="16" t="s">
        <v>84</v>
      </c>
      <c r="BK179" s="246">
        <f>ROUND(I179*H179,2)</f>
        <v>0</v>
      </c>
      <c r="BL179" s="16" t="s">
        <v>150</v>
      </c>
      <c r="BM179" s="245" t="s">
        <v>222</v>
      </c>
    </row>
    <row r="180" spans="1:47" s="2" customFormat="1" ht="12">
      <c r="A180" s="37"/>
      <c r="B180" s="38"/>
      <c r="C180" s="39"/>
      <c r="D180" s="247" t="s">
        <v>152</v>
      </c>
      <c r="E180" s="39"/>
      <c r="F180" s="248" t="s">
        <v>223</v>
      </c>
      <c r="G180" s="39"/>
      <c r="H180" s="39"/>
      <c r="I180" s="143"/>
      <c r="J180" s="39"/>
      <c r="K180" s="39"/>
      <c r="L180" s="43"/>
      <c r="M180" s="249"/>
      <c r="N180" s="250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152</v>
      </c>
      <c r="AU180" s="16" t="s">
        <v>86</v>
      </c>
    </row>
    <row r="181" spans="1:65" s="2" customFormat="1" ht="31" customHeight="1">
      <c r="A181" s="37"/>
      <c r="B181" s="38"/>
      <c r="C181" s="234" t="s">
        <v>224</v>
      </c>
      <c r="D181" s="234" t="s">
        <v>145</v>
      </c>
      <c r="E181" s="235" t="s">
        <v>225</v>
      </c>
      <c r="F181" s="236" t="s">
        <v>226</v>
      </c>
      <c r="G181" s="237" t="s">
        <v>198</v>
      </c>
      <c r="H181" s="238">
        <v>17.312</v>
      </c>
      <c r="I181" s="239"/>
      <c r="J181" s="240">
        <f>ROUND(I181*H181,2)</f>
        <v>0</v>
      </c>
      <c r="K181" s="236" t="s">
        <v>149</v>
      </c>
      <c r="L181" s="43"/>
      <c r="M181" s="241" t="s">
        <v>1</v>
      </c>
      <c r="N181" s="242" t="s">
        <v>41</v>
      </c>
      <c r="O181" s="90"/>
      <c r="P181" s="243">
        <f>O181*H181</f>
        <v>0</v>
      </c>
      <c r="Q181" s="243">
        <v>0.9565</v>
      </c>
      <c r="R181" s="243">
        <f>Q181*H181</f>
        <v>16.558928</v>
      </c>
      <c r="S181" s="243">
        <v>0</v>
      </c>
      <c r="T181" s="244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45" t="s">
        <v>150</v>
      </c>
      <c r="AT181" s="245" t="s">
        <v>145</v>
      </c>
      <c r="AU181" s="245" t="s">
        <v>86</v>
      </c>
      <c r="AY181" s="16" t="s">
        <v>143</v>
      </c>
      <c r="BE181" s="246">
        <f>IF(N181="základní",J181,0)</f>
        <v>0</v>
      </c>
      <c r="BF181" s="246">
        <f>IF(N181="snížená",J181,0)</f>
        <v>0</v>
      </c>
      <c r="BG181" s="246">
        <f>IF(N181="zákl. přenesená",J181,0)</f>
        <v>0</v>
      </c>
      <c r="BH181" s="246">
        <f>IF(N181="sníž. přenesená",J181,0)</f>
        <v>0</v>
      </c>
      <c r="BI181" s="246">
        <f>IF(N181="nulová",J181,0)</f>
        <v>0</v>
      </c>
      <c r="BJ181" s="16" t="s">
        <v>84</v>
      </c>
      <c r="BK181" s="246">
        <f>ROUND(I181*H181,2)</f>
        <v>0</v>
      </c>
      <c r="BL181" s="16" t="s">
        <v>150</v>
      </c>
      <c r="BM181" s="245" t="s">
        <v>227</v>
      </c>
    </row>
    <row r="182" spans="1:47" s="2" customFormat="1" ht="12">
      <c r="A182" s="37"/>
      <c r="B182" s="38"/>
      <c r="C182" s="39"/>
      <c r="D182" s="247" t="s">
        <v>152</v>
      </c>
      <c r="E182" s="39"/>
      <c r="F182" s="248" t="s">
        <v>228</v>
      </c>
      <c r="G182" s="39"/>
      <c r="H182" s="39"/>
      <c r="I182" s="143"/>
      <c r="J182" s="39"/>
      <c r="K182" s="39"/>
      <c r="L182" s="43"/>
      <c r="M182" s="249"/>
      <c r="N182" s="250"/>
      <c r="O182" s="90"/>
      <c r="P182" s="90"/>
      <c r="Q182" s="90"/>
      <c r="R182" s="90"/>
      <c r="S182" s="90"/>
      <c r="T182" s="91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152</v>
      </c>
      <c r="AU182" s="16" t="s">
        <v>86</v>
      </c>
    </row>
    <row r="183" spans="1:51" s="13" customFormat="1" ht="12">
      <c r="A183" s="13"/>
      <c r="B183" s="251"/>
      <c r="C183" s="252"/>
      <c r="D183" s="247" t="s">
        <v>154</v>
      </c>
      <c r="E183" s="253" t="s">
        <v>1</v>
      </c>
      <c r="F183" s="254" t="s">
        <v>229</v>
      </c>
      <c r="G183" s="252"/>
      <c r="H183" s="255">
        <v>17.312</v>
      </c>
      <c r="I183" s="256"/>
      <c r="J183" s="252"/>
      <c r="K183" s="252"/>
      <c r="L183" s="257"/>
      <c r="M183" s="258"/>
      <c r="N183" s="259"/>
      <c r="O183" s="259"/>
      <c r="P183" s="259"/>
      <c r="Q183" s="259"/>
      <c r="R183" s="259"/>
      <c r="S183" s="259"/>
      <c r="T183" s="26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1" t="s">
        <v>154</v>
      </c>
      <c r="AU183" s="261" t="s">
        <v>86</v>
      </c>
      <c r="AV183" s="13" t="s">
        <v>86</v>
      </c>
      <c r="AW183" s="13" t="s">
        <v>32</v>
      </c>
      <c r="AX183" s="13" t="s">
        <v>84</v>
      </c>
      <c r="AY183" s="261" t="s">
        <v>143</v>
      </c>
    </row>
    <row r="184" spans="1:63" s="12" customFormat="1" ht="22.8" customHeight="1">
      <c r="A184" s="12"/>
      <c r="B184" s="218"/>
      <c r="C184" s="219"/>
      <c r="D184" s="220" t="s">
        <v>75</v>
      </c>
      <c r="E184" s="232" t="s">
        <v>161</v>
      </c>
      <c r="F184" s="232" t="s">
        <v>230</v>
      </c>
      <c r="G184" s="219"/>
      <c r="H184" s="219"/>
      <c r="I184" s="222"/>
      <c r="J184" s="233">
        <f>BK184</f>
        <v>0</v>
      </c>
      <c r="K184" s="219"/>
      <c r="L184" s="224"/>
      <c r="M184" s="225"/>
      <c r="N184" s="226"/>
      <c r="O184" s="226"/>
      <c r="P184" s="227">
        <f>SUM(P185:P216)</f>
        <v>0</v>
      </c>
      <c r="Q184" s="226"/>
      <c r="R184" s="227">
        <f>SUM(R185:R216)</f>
        <v>23.38413467</v>
      </c>
      <c r="S184" s="226"/>
      <c r="T184" s="228">
        <f>SUM(T185:T216)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29" t="s">
        <v>84</v>
      </c>
      <c r="AT184" s="230" t="s">
        <v>75</v>
      </c>
      <c r="AU184" s="230" t="s">
        <v>84</v>
      </c>
      <c r="AY184" s="229" t="s">
        <v>143</v>
      </c>
      <c r="BK184" s="231">
        <f>SUM(BK185:BK216)</f>
        <v>0</v>
      </c>
    </row>
    <row r="185" spans="1:65" s="2" customFormat="1" ht="31" customHeight="1">
      <c r="A185" s="37"/>
      <c r="B185" s="38"/>
      <c r="C185" s="234" t="s">
        <v>231</v>
      </c>
      <c r="D185" s="234" t="s">
        <v>145</v>
      </c>
      <c r="E185" s="235" t="s">
        <v>232</v>
      </c>
      <c r="F185" s="236" t="s">
        <v>233</v>
      </c>
      <c r="G185" s="237" t="s">
        <v>148</v>
      </c>
      <c r="H185" s="238">
        <v>1.8</v>
      </c>
      <c r="I185" s="239"/>
      <c r="J185" s="240">
        <f>ROUND(I185*H185,2)</f>
        <v>0</v>
      </c>
      <c r="K185" s="236" t="s">
        <v>149</v>
      </c>
      <c r="L185" s="43"/>
      <c r="M185" s="241" t="s">
        <v>1</v>
      </c>
      <c r="N185" s="242" t="s">
        <v>41</v>
      </c>
      <c r="O185" s="90"/>
      <c r="P185" s="243">
        <f>O185*H185</f>
        <v>0</v>
      </c>
      <c r="Q185" s="243">
        <v>1.8775</v>
      </c>
      <c r="R185" s="243">
        <f>Q185*H185</f>
        <v>3.3795</v>
      </c>
      <c r="S185" s="243">
        <v>0</v>
      </c>
      <c r="T185" s="244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45" t="s">
        <v>150</v>
      </c>
      <c r="AT185" s="245" t="s">
        <v>145</v>
      </c>
      <c r="AU185" s="245" t="s">
        <v>86</v>
      </c>
      <c r="AY185" s="16" t="s">
        <v>143</v>
      </c>
      <c r="BE185" s="246">
        <f>IF(N185="základní",J185,0)</f>
        <v>0</v>
      </c>
      <c r="BF185" s="246">
        <f>IF(N185="snížená",J185,0)</f>
        <v>0</v>
      </c>
      <c r="BG185" s="246">
        <f>IF(N185="zákl. přenesená",J185,0)</f>
        <v>0</v>
      </c>
      <c r="BH185" s="246">
        <f>IF(N185="sníž. přenesená",J185,0)</f>
        <v>0</v>
      </c>
      <c r="BI185" s="246">
        <f>IF(N185="nulová",J185,0)</f>
        <v>0</v>
      </c>
      <c r="BJ185" s="16" t="s">
        <v>84</v>
      </c>
      <c r="BK185" s="246">
        <f>ROUND(I185*H185,2)</f>
        <v>0</v>
      </c>
      <c r="BL185" s="16" t="s">
        <v>150</v>
      </c>
      <c r="BM185" s="245" t="s">
        <v>234</v>
      </c>
    </row>
    <row r="186" spans="1:47" s="2" customFormat="1" ht="12">
      <c r="A186" s="37"/>
      <c r="B186" s="38"/>
      <c r="C186" s="39"/>
      <c r="D186" s="247" t="s">
        <v>152</v>
      </c>
      <c r="E186" s="39"/>
      <c r="F186" s="248" t="s">
        <v>235</v>
      </c>
      <c r="G186" s="39"/>
      <c r="H186" s="39"/>
      <c r="I186" s="143"/>
      <c r="J186" s="39"/>
      <c r="K186" s="39"/>
      <c r="L186" s="43"/>
      <c r="M186" s="249"/>
      <c r="N186" s="250"/>
      <c r="O186" s="90"/>
      <c r="P186" s="90"/>
      <c r="Q186" s="90"/>
      <c r="R186" s="90"/>
      <c r="S186" s="90"/>
      <c r="T186" s="9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152</v>
      </c>
      <c r="AU186" s="16" t="s">
        <v>86</v>
      </c>
    </row>
    <row r="187" spans="1:51" s="13" customFormat="1" ht="12">
      <c r="A187" s="13"/>
      <c r="B187" s="251"/>
      <c r="C187" s="252"/>
      <c r="D187" s="247" t="s">
        <v>154</v>
      </c>
      <c r="E187" s="253" t="s">
        <v>1</v>
      </c>
      <c r="F187" s="254" t="s">
        <v>236</v>
      </c>
      <c r="G187" s="252"/>
      <c r="H187" s="255">
        <v>1.8</v>
      </c>
      <c r="I187" s="256"/>
      <c r="J187" s="252"/>
      <c r="K187" s="252"/>
      <c r="L187" s="257"/>
      <c r="M187" s="258"/>
      <c r="N187" s="259"/>
      <c r="O187" s="259"/>
      <c r="P187" s="259"/>
      <c r="Q187" s="259"/>
      <c r="R187" s="259"/>
      <c r="S187" s="259"/>
      <c r="T187" s="26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1" t="s">
        <v>154</v>
      </c>
      <c r="AU187" s="261" t="s">
        <v>86</v>
      </c>
      <c r="AV187" s="13" t="s">
        <v>86</v>
      </c>
      <c r="AW187" s="13" t="s">
        <v>32</v>
      </c>
      <c r="AX187" s="13" t="s">
        <v>84</v>
      </c>
      <c r="AY187" s="261" t="s">
        <v>143</v>
      </c>
    </row>
    <row r="188" spans="1:65" s="2" customFormat="1" ht="41.5" customHeight="1">
      <c r="A188" s="37"/>
      <c r="B188" s="38"/>
      <c r="C188" s="234" t="s">
        <v>8</v>
      </c>
      <c r="D188" s="234" t="s">
        <v>145</v>
      </c>
      <c r="E188" s="235" t="s">
        <v>237</v>
      </c>
      <c r="F188" s="236" t="s">
        <v>238</v>
      </c>
      <c r="G188" s="237" t="s">
        <v>198</v>
      </c>
      <c r="H188" s="238">
        <v>62.67</v>
      </c>
      <c r="I188" s="239"/>
      <c r="J188" s="240">
        <f>ROUND(I188*H188,2)</f>
        <v>0</v>
      </c>
      <c r="K188" s="236" t="s">
        <v>149</v>
      </c>
      <c r="L188" s="43"/>
      <c r="M188" s="241" t="s">
        <v>1</v>
      </c>
      <c r="N188" s="242" t="s">
        <v>41</v>
      </c>
      <c r="O188" s="90"/>
      <c r="P188" s="243">
        <f>O188*H188</f>
        <v>0</v>
      </c>
      <c r="Q188" s="243">
        <v>0.25076</v>
      </c>
      <c r="R188" s="243">
        <f>Q188*H188</f>
        <v>15.7151292</v>
      </c>
      <c r="S188" s="243">
        <v>0</v>
      </c>
      <c r="T188" s="244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45" t="s">
        <v>150</v>
      </c>
      <c r="AT188" s="245" t="s">
        <v>145</v>
      </c>
      <c r="AU188" s="245" t="s">
        <v>86</v>
      </c>
      <c r="AY188" s="16" t="s">
        <v>143</v>
      </c>
      <c r="BE188" s="246">
        <f>IF(N188="základní",J188,0)</f>
        <v>0</v>
      </c>
      <c r="BF188" s="246">
        <f>IF(N188="snížená",J188,0)</f>
        <v>0</v>
      </c>
      <c r="BG188" s="246">
        <f>IF(N188="zákl. přenesená",J188,0)</f>
        <v>0</v>
      </c>
      <c r="BH188" s="246">
        <f>IF(N188="sníž. přenesená",J188,0)</f>
        <v>0</v>
      </c>
      <c r="BI188" s="246">
        <f>IF(N188="nulová",J188,0)</f>
        <v>0</v>
      </c>
      <c r="BJ188" s="16" t="s">
        <v>84</v>
      </c>
      <c r="BK188" s="246">
        <f>ROUND(I188*H188,2)</f>
        <v>0</v>
      </c>
      <c r="BL188" s="16" t="s">
        <v>150</v>
      </c>
      <c r="BM188" s="245" t="s">
        <v>239</v>
      </c>
    </row>
    <row r="189" spans="1:47" s="2" customFormat="1" ht="12">
      <c r="A189" s="37"/>
      <c r="B189" s="38"/>
      <c r="C189" s="39"/>
      <c r="D189" s="247" t="s">
        <v>152</v>
      </c>
      <c r="E189" s="39"/>
      <c r="F189" s="248" t="s">
        <v>240</v>
      </c>
      <c r="G189" s="39"/>
      <c r="H189" s="39"/>
      <c r="I189" s="143"/>
      <c r="J189" s="39"/>
      <c r="K189" s="39"/>
      <c r="L189" s="43"/>
      <c r="M189" s="249"/>
      <c r="N189" s="250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152</v>
      </c>
      <c r="AU189" s="16" t="s">
        <v>86</v>
      </c>
    </row>
    <row r="190" spans="1:51" s="13" customFormat="1" ht="12">
      <c r="A190" s="13"/>
      <c r="B190" s="251"/>
      <c r="C190" s="252"/>
      <c r="D190" s="247" t="s">
        <v>154</v>
      </c>
      <c r="E190" s="253" t="s">
        <v>1</v>
      </c>
      <c r="F190" s="254" t="s">
        <v>241</v>
      </c>
      <c r="G190" s="252"/>
      <c r="H190" s="255">
        <v>65.19</v>
      </c>
      <c r="I190" s="256"/>
      <c r="J190" s="252"/>
      <c r="K190" s="252"/>
      <c r="L190" s="257"/>
      <c r="M190" s="258"/>
      <c r="N190" s="259"/>
      <c r="O190" s="259"/>
      <c r="P190" s="259"/>
      <c r="Q190" s="259"/>
      <c r="R190" s="259"/>
      <c r="S190" s="259"/>
      <c r="T190" s="26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1" t="s">
        <v>154</v>
      </c>
      <c r="AU190" s="261" t="s">
        <v>86</v>
      </c>
      <c r="AV190" s="13" t="s">
        <v>86</v>
      </c>
      <c r="AW190" s="13" t="s">
        <v>32</v>
      </c>
      <c r="AX190" s="13" t="s">
        <v>76</v>
      </c>
      <c r="AY190" s="261" t="s">
        <v>143</v>
      </c>
    </row>
    <row r="191" spans="1:51" s="13" customFormat="1" ht="12">
      <c r="A191" s="13"/>
      <c r="B191" s="251"/>
      <c r="C191" s="252"/>
      <c r="D191" s="247" t="s">
        <v>154</v>
      </c>
      <c r="E191" s="253" t="s">
        <v>1</v>
      </c>
      <c r="F191" s="254" t="s">
        <v>242</v>
      </c>
      <c r="G191" s="252"/>
      <c r="H191" s="255">
        <v>-5</v>
      </c>
      <c r="I191" s="256"/>
      <c r="J191" s="252"/>
      <c r="K191" s="252"/>
      <c r="L191" s="257"/>
      <c r="M191" s="258"/>
      <c r="N191" s="259"/>
      <c r="O191" s="259"/>
      <c r="P191" s="259"/>
      <c r="Q191" s="259"/>
      <c r="R191" s="259"/>
      <c r="S191" s="259"/>
      <c r="T191" s="26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1" t="s">
        <v>154</v>
      </c>
      <c r="AU191" s="261" t="s">
        <v>86</v>
      </c>
      <c r="AV191" s="13" t="s">
        <v>86</v>
      </c>
      <c r="AW191" s="13" t="s">
        <v>32</v>
      </c>
      <c r="AX191" s="13" t="s">
        <v>76</v>
      </c>
      <c r="AY191" s="261" t="s">
        <v>143</v>
      </c>
    </row>
    <row r="192" spans="1:51" s="13" customFormat="1" ht="12">
      <c r="A192" s="13"/>
      <c r="B192" s="251"/>
      <c r="C192" s="252"/>
      <c r="D192" s="247" t="s">
        <v>154</v>
      </c>
      <c r="E192" s="253" t="s">
        <v>1</v>
      </c>
      <c r="F192" s="254" t="s">
        <v>243</v>
      </c>
      <c r="G192" s="252"/>
      <c r="H192" s="255">
        <v>2.48</v>
      </c>
      <c r="I192" s="256"/>
      <c r="J192" s="252"/>
      <c r="K192" s="252"/>
      <c r="L192" s="257"/>
      <c r="M192" s="258"/>
      <c r="N192" s="259"/>
      <c r="O192" s="259"/>
      <c r="P192" s="259"/>
      <c r="Q192" s="259"/>
      <c r="R192" s="259"/>
      <c r="S192" s="259"/>
      <c r="T192" s="26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1" t="s">
        <v>154</v>
      </c>
      <c r="AU192" s="261" t="s">
        <v>86</v>
      </c>
      <c r="AV192" s="13" t="s">
        <v>86</v>
      </c>
      <c r="AW192" s="13" t="s">
        <v>32</v>
      </c>
      <c r="AX192" s="13" t="s">
        <v>76</v>
      </c>
      <c r="AY192" s="261" t="s">
        <v>143</v>
      </c>
    </row>
    <row r="193" spans="1:51" s="14" customFormat="1" ht="12">
      <c r="A193" s="14"/>
      <c r="B193" s="272"/>
      <c r="C193" s="273"/>
      <c r="D193" s="247" t="s">
        <v>154</v>
      </c>
      <c r="E193" s="274" t="s">
        <v>1</v>
      </c>
      <c r="F193" s="275" t="s">
        <v>183</v>
      </c>
      <c r="G193" s="273"/>
      <c r="H193" s="276">
        <v>62.669999999999995</v>
      </c>
      <c r="I193" s="277"/>
      <c r="J193" s="273"/>
      <c r="K193" s="273"/>
      <c r="L193" s="278"/>
      <c r="M193" s="279"/>
      <c r="N193" s="280"/>
      <c r="O193" s="280"/>
      <c r="P193" s="280"/>
      <c r="Q193" s="280"/>
      <c r="R193" s="280"/>
      <c r="S193" s="280"/>
      <c r="T193" s="281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82" t="s">
        <v>154</v>
      </c>
      <c r="AU193" s="282" t="s">
        <v>86</v>
      </c>
      <c r="AV193" s="14" t="s">
        <v>150</v>
      </c>
      <c r="AW193" s="14" t="s">
        <v>32</v>
      </c>
      <c r="AX193" s="14" t="s">
        <v>84</v>
      </c>
      <c r="AY193" s="282" t="s">
        <v>143</v>
      </c>
    </row>
    <row r="194" spans="1:65" s="2" customFormat="1" ht="20.5" customHeight="1">
      <c r="A194" s="37"/>
      <c r="B194" s="38"/>
      <c r="C194" s="234" t="s">
        <v>244</v>
      </c>
      <c r="D194" s="234" t="s">
        <v>145</v>
      </c>
      <c r="E194" s="235" t="s">
        <v>245</v>
      </c>
      <c r="F194" s="236" t="s">
        <v>246</v>
      </c>
      <c r="G194" s="237" t="s">
        <v>247</v>
      </c>
      <c r="H194" s="238">
        <v>16</v>
      </c>
      <c r="I194" s="239"/>
      <c r="J194" s="240">
        <f>ROUND(I194*H194,2)</f>
        <v>0</v>
      </c>
      <c r="K194" s="236" t="s">
        <v>149</v>
      </c>
      <c r="L194" s="43"/>
      <c r="M194" s="241" t="s">
        <v>1</v>
      </c>
      <c r="N194" s="242" t="s">
        <v>41</v>
      </c>
      <c r="O194" s="90"/>
      <c r="P194" s="243">
        <f>O194*H194</f>
        <v>0</v>
      </c>
      <c r="Q194" s="243">
        <v>0.05455</v>
      </c>
      <c r="R194" s="243">
        <f>Q194*H194</f>
        <v>0.8728</v>
      </c>
      <c r="S194" s="243">
        <v>0</v>
      </c>
      <c r="T194" s="244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45" t="s">
        <v>150</v>
      </c>
      <c r="AT194" s="245" t="s">
        <v>145</v>
      </c>
      <c r="AU194" s="245" t="s">
        <v>86</v>
      </c>
      <c r="AY194" s="16" t="s">
        <v>143</v>
      </c>
      <c r="BE194" s="246">
        <f>IF(N194="základní",J194,0)</f>
        <v>0</v>
      </c>
      <c r="BF194" s="246">
        <f>IF(N194="snížená",J194,0)</f>
        <v>0</v>
      </c>
      <c r="BG194" s="246">
        <f>IF(N194="zákl. přenesená",J194,0)</f>
        <v>0</v>
      </c>
      <c r="BH194" s="246">
        <f>IF(N194="sníž. přenesená",J194,0)</f>
        <v>0</v>
      </c>
      <c r="BI194" s="246">
        <f>IF(N194="nulová",J194,0)</f>
        <v>0</v>
      </c>
      <c r="BJ194" s="16" t="s">
        <v>84</v>
      </c>
      <c r="BK194" s="246">
        <f>ROUND(I194*H194,2)</f>
        <v>0</v>
      </c>
      <c r="BL194" s="16" t="s">
        <v>150</v>
      </c>
      <c r="BM194" s="245" t="s">
        <v>248</v>
      </c>
    </row>
    <row r="195" spans="1:47" s="2" customFormat="1" ht="12">
      <c r="A195" s="37"/>
      <c r="B195" s="38"/>
      <c r="C195" s="39"/>
      <c r="D195" s="247" t="s">
        <v>152</v>
      </c>
      <c r="E195" s="39"/>
      <c r="F195" s="248" t="s">
        <v>249</v>
      </c>
      <c r="G195" s="39"/>
      <c r="H195" s="39"/>
      <c r="I195" s="143"/>
      <c r="J195" s="39"/>
      <c r="K195" s="39"/>
      <c r="L195" s="43"/>
      <c r="M195" s="249"/>
      <c r="N195" s="250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6" t="s">
        <v>152</v>
      </c>
      <c r="AU195" s="16" t="s">
        <v>86</v>
      </c>
    </row>
    <row r="196" spans="1:51" s="13" customFormat="1" ht="12">
      <c r="A196" s="13"/>
      <c r="B196" s="251"/>
      <c r="C196" s="252"/>
      <c r="D196" s="247" t="s">
        <v>154</v>
      </c>
      <c r="E196" s="253" t="s">
        <v>1</v>
      </c>
      <c r="F196" s="254" t="s">
        <v>250</v>
      </c>
      <c r="G196" s="252"/>
      <c r="H196" s="255">
        <v>16</v>
      </c>
      <c r="I196" s="256"/>
      <c r="J196" s="252"/>
      <c r="K196" s="252"/>
      <c r="L196" s="257"/>
      <c r="M196" s="258"/>
      <c r="N196" s="259"/>
      <c r="O196" s="259"/>
      <c r="P196" s="259"/>
      <c r="Q196" s="259"/>
      <c r="R196" s="259"/>
      <c r="S196" s="259"/>
      <c r="T196" s="26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61" t="s">
        <v>154</v>
      </c>
      <c r="AU196" s="261" t="s">
        <v>86</v>
      </c>
      <c r="AV196" s="13" t="s">
        <v>86</v>
      </c>
      <c r="AW196" s="13" t="s">
        <v>32</v>
      </c>
      <c r="AX196" s="13" t="s">
        <v>84</v>
      </c>
      <c r="AY196" s="261" t="s">
        <v>143</v>
      </c>
    </row>
    <row r="197" spans="1:65" s="2" customFormat="1" ht="31" customHeight="1">
      <c r="A197" s="37"/>
      <c r="B197" s="38"/>
      <c r="C197" s="234" t="s">
        <v>251</v>
      </c>
      <c r="D197" s="234" t="s">
        <v>145</v>
      </c>
      <c r="E197" s="235" t="s">
        <v>252</v>
      </c>
      <c r="F197" s="236" t="s">
        <v>253</v>
      </c>
      <c r="G197" s="237" t="s">
        <v>170</v>
      </c>
      <c r="H197" s="238">
        <v>0.218</v>
      </c>
      <c r="I197" s="239"/>
      <c r="J197" s="240">
        <f>ROUND(I197*H197,2)</f>
        <v>0</v>
      </c>
      <c r="K197" s="236" t="s">
        <v>149</v>
      </c>
      <c r="L197" s="43"/>
      <c r="M197" s="241" t="s">
        <v>1</v>
      </c>
      <c r="N197" s="242" t="s">
        <v>41</v>
      </c>
      <c r="O197" s="90"/>
      <c r="P197" s="243">
        <f>O197*H197</f>
        <v>0</v>
      </c>
      <c r="Q197" s="243">
        <v>1.09</v>
      </c>
      <c r="R197" s="243">
        <f>Q197*H197</f>
        <v>0.23762000000000003</v>
      </c>
      <c r="S197" s="243">
        <v>0</v>
      </c>
      <c r="T197" s="244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45" t="s">
        <v>150</v>
      </c>
      <c r="AT197" s="245" t="s">
        <v>145</v>
      </c>
      <c r="AU197" s="245" t="s">
        <v>86</v>
      </c>
      <c r="AY197" s="16" t="s">
        <v>143</v>
      </c>
      <c r="BE197" s="246">
        <f>IF(N197="základní",J197,0)</f>
        <v>0</v>
      </c>
      <c r="BF197" s="246">
        <f>IF(N197="snížená",J197,0)</f>
        <v>0</v>
      </c>
      <c r="BG197" s="246">
        <f>IF(N197="zákl. přenesená",J197,0)</f>
        <v>0</v>
      </c>
      <c r="BH197" s="246">
        <f>IF(N197="sníž. přenesená",J197,0)</f>
        <v>0</v>
      </c>
      <c r="BI197" s="246">
        <f>IF(N197="nulová",J197,0)</f>
        <v>0</v>
      </c>
      <c r="BJ197" s="16" t="s">
        <v>84</v>
      </c>
      <c r="BK197" s="246">
        <f>ROUND(I197*H197,2)</f>
        <v>0</v>
      </c>
      <c r="BL197" s="16" t="s">
        <v>150</v>
      </c>
      <c r="BM197" s="245" t="s">
        <v>254</v>
      </c>
    </row>
    <row r="198" spans="1:47" s="2" customFormat="1" ht="12">
      <c r="A198" s="37"/>
      <c r="B198" s="38"/>
      <c r="C198" s="39"/>
      <c r="D198" s="247" t="s">
        <v>152</v>
      </c>
      <c r="E198" s="39"/>
      <c r="F198" s="248" t="s">
        <v>255</v>
      </c>
      <c r="G198" s="39"/>
      <c r="H198" s="39"/>
      <c r="I198" s="143"/>
      <c r="J198" s="39"/>
      <c r="K198" s="39"/>
      <c r="L198" s="43"/>
      <c r="M198" s="249"/>
      <c r="N198" s="250"/>
      <c r="O198" s="90"/>
      <c r="P198" s="90"/>
      <c r="Q198" s="90"/>
      <c r="R198" s="90"/>
      <c r="S198" s="90"/>
      <c r="T198" s="91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6" t="s">
        <v>152</v>
      </c>
      <c r="AU198" s="16" t="s">
        <v>86</v>
      </c>
    </row>
    <row r="199" spans="1:51" s="13" customFormat="1" ht="12">
      <c r="A199" s="13"/>
      <c r="B199" s="251"/>
      <c r="C199" s="252"/>
      <c r="D199" s="247" t="s">
        <v>154</v>
      </c>
      <c r="E199" s="253" t="s">
        <v>1</v>
      </c>
      <c r="F199" s="254" t="s">
        <v>256</v>
      </c>
      <c r="G199" s="252"/>
      <c r="H199" s="255">
        <v>0.218</v>
      </c>
      <c r="I199" s="256"/>
      <c r="J199" s="252"/>
      <c r="K199" s="252"/>
      <c r="L199" s="257"/>
      <c r="M199" s="258"/>
      <c r="N199" s="259"/>
      <c r="O199" s="259"/>
      <c r="P199" s="259"/>
      <c r="Q199" s="259"/>
      <c r="R199" s="259"/>
      <c r="S199" s="259"/>
      <c r="T199" s="260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1" t="s">
        <v>154</v>
      </c>
      <c r="AU199" s="261" t="s">
        <v>86</v>
      </c>
      <c r="AV199" s="13" t="s">
        <v>86</v>
      </c>
      <c r="AW199" s="13" t="s">
        <v>32</v>
      </c>
      <c r="AX199" s="13" t="s">
        <v>84</v>
      </c>
      <c r="AY199" s="261" t="s">
        <v>143</v>
      </c>
    </row>
    <row r="200" spans="1:65" s="2" customFormat="1" ht="20.5" customHeight="1">
      <c r="A200" s="37"/>
      <c r="B200" s="38"/>
      <c r="C200" s="234" t="s">
        <v>257</v>
      </c>
      <c r="D200" s="234" t="s">
        <v>145</v>
      </c>
      <c r="E200" s="235" t="s">
        <v>258</v>
      </c>
      <c r="F200" s="236" t="s">
        <v>259</v>
      </c>
      <c r="G200" s="237" t="s">
        <v>260</v>
      </c>
      <c r="H200" s="238">
        <v>6</v>
      </c>
      <c r="I200" s="239"/>
      <c r="J200" s="240">
        <f>ROUND(I200*H200,2)</f>
        <v>0</v>
      </c>
      <c r="K200" s="236" t="s">
        <v>149</v>
      </c>
      <c r="L200" s="43"/>
      <c r="M200" s="241" t="s">
        <v>1</v>
      </c>
      <c r="N200" s="242" t="s">
        <v>41</v>
      </c>
      <c r="O200" s="90"/>
      <c r="P200" s="243">
        <f>O200*H200</f>
        <v>0</v>
      </c>
      <c r="Q200" s="243">
        <v>0.00038</v>
      </c>
      <c r="R200" s="243">
        <f>Q200*H200</f>
        <v>0.00228</v>
      </c>
      <c r="S200" s="243">
        <v>0</v>
      </c>
      <c r="T200" s="244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45" t="s">
        <v>150</v>
      </c>
      <c r="AT200" s="245" t="s">
        <v>145</v>
      </c>
      <c r="AU200" s="245" t="s">
        <v>86</v>
      </c>
      <c r="AY200" s="16" t="s">
        <v>143</v>
      </c>
      <c r="BE200" s="246">
        <f>IF(N200="základní",J200,0)</f>
        <v>0</v>
      </c>
      <c r="BF200" s="246">
        <f>IF(N200="snížená",J200,0)</f>
        <v>0</v>
      </c>
      <c r="BG200" s="246">
        <f>IF(N200="zákl. přenesená",J200,0)</f>
        <v>0</v>
      </c>
      <c r="BH200" s="246">
        <f>IF(N200="sníž. přenesená",J200,0)</f>
        <v>0</v>
      </c>
      <c r="BI200" s="246">
        <f>IF(N200="nulová",J200,0)</f>
        <v>0</v>
      </c>
      <c r="BJ200" s="16" t="s">
        <v>84</v>
      </c>
      <c r="BK200" s="246">
        <f>ROUND(I200*H200,2)</f>
        <v>0</v>
      </c>
      <c r="BL200" s="16" t="s">
        <v>150</v>
      </c>
      <c r="BM200" s="245" t="s">
        <v>261</v>
      </c>
    </row>
    <row r="201" spans="1:47" s="2" customFormat="1" ht="12">
      <c r="A201" s="37"/>
      <c r="B201" s="38"/>
      <c r="C201" s="39"/>
      <c r="D201" s="247" t="s">
        <v>152</v>
      </c>
      <c r="E201" s="39"/>
      <c r="F201" s="248" t="s">
        <v>262</v>
      </c>
      <c r="G201" s="39"/>
      <c r="H201" s="39"/>
      <c r="I201" s="143"/>
      <c r="J201" s="39"/>
      <c r="K201" s="39"/>
      <c r="L201" s="43"/>
      <c r="M201" s="249"/>
      <c r="N201" s="250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152</v>
      </c>
      <c r="AU201" s="16" t="s">
        <v>86</v>
      </c>
    </row>
    <row r="202" spans="1:51" s="13" customFormat="1" ht="12">
      <c r="A202" s="13"/>
      <c r="B202" s="251"/>
      <c r="C202" s="252"/>
      <c r="D202" s="247" t="s">
        <v>154</v>
      </c>
      <c r="E202" s="253" t="s">
        <v>1</v>
      </c>
      <c r="F202" s="254" t="s">
        <v>263</v>
      </c>
      <c r="G202" s="252"/>
      <c r="H202" s="255">
        <v>6</v>
      </c>
      <c r="I202" s="256"/>
      <c r="J202" s="252"/>
      <c r="K202" s="252"/>
      <c r="L202" s="257"/>
      <c r="M202" s="258"/>
      <c r="N202" s="259"/>
      <c r="O202" s="259"/>
      <c r="P202" s="259"/>
      <c r="Q202" s="259"/>
      <c r="R202" s="259"/>
      <c r="S202" s="259"/>
      <c r="T202" s="26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1" t="s">
        <v>154</v>
      </c>
      <c r="AU202" s="261" t="s">
        <v>86</v>
      </c>
      <c r="AV202" s="13" t="s">
        <v>86</v>
      </c>
      <c r="AW202" s="13" t="s">
        <v>32</v>
      </c>
      <c r="AX202" s="13" t="s">
        <v>84</v>
      </c>
      <c r="AY202" s="261" t="s">
        <v>143</v>
      </c>
    </row>
    <row r="203" spans="1:65" s="2" customFormat="1" ht="20.5" customHeight="1">
      <c r="A203" s="37"/>
      <c r="B203" s="38"/>
      <c r="C203" s="234" t="s">
        <v>264</v>
      </c>
      <c r="D203" s="234" t="s">
        <v>145</v>
      </c>
      <c r="E203" s="235" t="s">
        <v>265</v>
      </c>
      <c r="F203" s="236" t="s">
        <v>266</v>
      </c>
      <c r="G203" s="237" t="s">
        <v>198</v>
      </c>
      <c r="H203" s="238">
        <v>7.725</v>
      </c>
      <c r="I203" s="239"/>
      <c r="J203" s="240">
        <f>ROUND(I203*H203,2)</f>
        <v>0</v>
      </c>
      <c r="K203" s="236" t="s">
        <v>149</v>
      </c>
      <c r="L203" s="43"/>
      <c r="M203" s="241" t="s">
        <v>1</v>
      </c>
      <c r="N203" s="242" t="s">
        <v>41</v>
      </c>
      <c r="O203" s="90"/>
      <c r="P203" s="243">
        <f>O203*H203</f>
        <v>0</v>
      </c>
      <c r="Q203" s="243">
        <v>0.06843</v>
      </c>
      <c r="R203" s="243">
        <f>Q203*H203</f>
        <v>0.52862175</v>
      </c>
      <c r="S203" s="243">
        <v>0</v>
      </c>
      <c r="T203" s="244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45" t="s">
        <v>150</v>
      </c>
      <c r="AT203" s="245" t="s">
        <v>145</v>
      </c>
      <c r="AU203" s="245" t="s">
        <v>86</v>
      </c>
      <c r="AY203" s="16" t="s">
        <v>143</v>
      </c>
      <c r="BE203" s="246">
        <f>IF(N203="základní",J203,0)</f>
        <v>0</v>
      </c>
      <c r="BF203" s="246">
        <f>IF(N203="snížená",J203,0)</f>
        <v>0</v>
      </c>
      <c r="BG203" s="246">
        <f>IF(N203="zákl. přenesená",J203,0)</f>
        <v>0</v>
      </c>
      <c r="BH203" s="246">
        <f>IF(N203="sníž. přenesená",J203,0)</f>
        <v>0</v>
      </c>
      <c r="BI203" s="246">
        <f>IF(N203="nulová",J203,0)</f>
        <v>0</v>
      </c>
      <c r="BJ203" s="16" t="s">
        <v>84</v>
      </c>
      <c r="BK203" s="246">
        <f>ROUND(I203*H203,2)</f>
        <v>0</v>
      </c>
      <c r="BL203" s="16" t="s">
        <v>150</v>
      </c>
      <c r="BM203" s="245" t="s">
        <v>267</v>
      </c>
    </row>
    <row r="204" spans="1:47" s="2" customFormat="1" ht="12">
      <c r="A204" s="37"/>
      <c r="B204" s="38"/>
      <c r="C204" s="39"/>
      <c r="D204" s="247" t="s">
        <v>152</v>
      </c>
      <c r="E204" s="39"/>
      <c r="F204" s="248" t="s">
        <v>268</v>
      </c>
      <c r="G204" s="39"/>
      <c r="H204" s="39"/>
      <c r="I204" s="143"/>
      <c r="J204" s="39"/>
      <c r="K204" s="39"/>
      <c r="L204" s="43"/>
      <c r="M204" s="249"/>
      <c r="N204" s="250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152</v>
      </c>
      <c r="AU204" s="16" t="s">
        <v>86</v>
      </c>
    </row>
    <row r="205" spans="1:51" s="13" customFormat="1" ht="12">
      <c r="A205" s="13"/>
      <c r="B205" s="251"/>
      <c r="C205" s="252"/>
      <c r="D205" s="247" t="s">
        <v>154</v>
      </c>
      <c r="E205" s="253" t="s">
        <v>1</v>
      </c>
      <c r="F205" s="254" t="s">
        <v>269</v>
      </c>
      <c r="G205" s="252"/>
      <c r="H205" s="255">
        <v>10.125</v>
      </c>
      <c r="I205" s="256"/>
      <c r="J205" s="252"/>
      <c r="K205" s="252"/>
      <c r="L205" s="257"/>
      <c r="M205" s="258"/>
      <c r="N205" s="259"/>
      <c r="O205" s="259"/>
      <c r="P205" s="259"/>
      <c r="Q205" s="259"/>
      <c r="R205" s="259"/>
      <c r="S205" s="259"/>
      <c r="T205" s="260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1" t="s">
        <v>154</v>
      </c>
      <c r="AU205" s="261" t="s">
        <v>86</v>
      </c>
      <c r="AV205" s="13" t="s">
        <v>86</v>
      </c>
      <c r="AW205" s="13" t="s">
        <v>32</v>
      </c>
      <c r="AX205" s="13" t="s">
        <v>76</v>
      </c>
      <c r="AY205" s="261" t="s">
        <v>143</v>
      </c>
    </row>
    <row r="206" spans="1:51" s="13" customFormat="1" ht="12">
      <c r="A206" s="13"/>
      <c r="B206" s="251"/>
      <c r="C206" s="252"/>
      <c r="D206" s="247" t="s">
        <v>154</v>
      </c>
      <c r="E206" s="253" t="s">
        <v>1</v>
      </c>
      <c r="F206" s="254" t="s">
        <v>270</v>
      </c>
      <c r="G206" s="252"/>
      <c r="H206" s="255">
        <v>-2.4</v>
      </c>
      <c r="I206" s="256"/>
      <c r="J206" s="252"/>
      <c r="K206" s="252"/>
      <c r="L206" s="257"/>
      <c r="M206" s="258"/>
      <c r="N206" s="259"/>
      <c r="O206" s="259"/>
      <c r="P206" s="259"/>
      <c r="Q206" s="259"/>
      <c r="R206" s="259"/>
      <c r="S206" s="259"/>
      <c r="T206" s="26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1" t="s">
        <v>154</v>
      </c>
      <c r="AU206" s="261" t="s">
        <v>86</v>
      </c>
      <c r="AV206" s="13" t="s">
        <v>86</v>
      </c>
      <c r="AW206" s="13" t="s">
        <v>32</v>
      </c>
      <c r="AX206" s="13" t="s">
        <v>76</v>
      </c>
      <c r="AY206" s="261" t="s">
        <v>143</v>
      </c>
    </row>
    <row r="207" spans="1:51" s="14" customFormat="1" ht="12">
      <c r="A207" s="14"/>
      <c r="B207" s="272"/>
      <c r="C207" s="273"/>
      <c r="D207" s="247" t="s">
        <v>154</v>
      </c>
      <c r="E207" s="274" t="s">
        <v>1</v>
      </c>
      <c r="F207" s="275" t="s">
        <v>183</v>
      </c>
      <c r="G207" s="273"/>
      <c r="H207" s="276">
        <v>7.725</v>
      </c>
      <c r="I207" s="277"/>
      <c r="J207" s="273"/>
      <c r="K207" s="273"/>
      <c r="L207" s="278"/>
      <c r="M207" s="279"/>
      <c r="N207" s="280"/>
      <c r="O207" s="280"/>
      <c r="P207" s="280"/>
      <c r="Q207" s="280"/>
      <c r="R207" s="280"/>
      <c r="S207" s="280"/>
      <c r="T207" s="281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82" t="s">
        <v>154</v>
      </c>
      <c r="AU207" s="282" t="s">
        <v>86</v>
      </c>
      <c r="AV207" s="14" t="s">
        <v>150</v>
      </c>
      <c r="AW207" s="14" t="s">
        <v>32</v>
      </c>
      <c r="AX207" s="14" t="s">
        <v>84</v>
      </c>
      <c r="AY207" s="282" t="s">
        <v>143</v>
      </c>
    </row>
    <row r="208" spans="1:65" s="2" customFormat="1" ht="20.5" customHeight="1">
      <c r="A208" s="37"/>
      <c r="B208" s="38"/>
      <c r="C208" s="234" t="s">
        <v>271</v>
      </c>
      <c r="D208" s="234" t="s">
        <v>145</v>
      </c>
      <c r="E208" s="235" t="s">
        <v>272</v>
      </c>
      <c r="F208" s="236" t="s">
        <v>273</v>
      </c>
      <c r="G208" s="237" t="s">
        <v>198</v>
      </c>
      <c r="H208" s="238">
        <v>25.74</v>
      </c>
      <c r="I208" s="239"/>
      <c r="J208" s="240">
        <f>ROUND(I208*H208,2)</f>
        <v>0</v>
      </c>
      <c r="K208" s="236" t="s">
        <v>149</v>
      </c>
      <c r="L208" s="43"/>
      <c r="M208" s="241" t="s">
        <v>1</v>
      </c>
      <c r="N208" s="242" t="s">
        <v>41</v>
      </c>
      <c r="O208" s="90"/>
      <c r="P208" s="243">
        <f>O208*H208</f>
        <v>0</v>
      </c>
      <c r="Q208" s="243">
        <v>0.08731</v>
      </c>
      <c r="R208" s="243">
        <f>Q208*H208</f>
        <v>2.2473593999999997</v>
      </c>
      <c r="S208" s="243">
        <v>0</v>
      </c>
      <c r="T208" s="244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45" t="s">
        <v>150</v>
      </c>
      <c r="AT208" s="245" t="s">
        <v>145</v>
      </c>
      <c r="AU208" s="245" t="s">
        <v>86</v>
      </c>
      <c r="AY208" s="16" t="s">
        <v>143</v>
      </c>
      <c r="BE208" s="246">
        <f>IF(N208="základní",J208,0)</f>
        <v>0</v>
      </c>
      <c r="BF208" s="246">
        <f>IF(N208="snížená",J208,0)</f>
        <v>0</v>
      </c>
      <c r="BG208" s="246">
        <f>IF(N208="zákl. přenesená",J208,0)</f>
        <v>0</v>
      </c>
      <c r="BH208" s="246">
        <f>IF(N208="sníž. přenesená",J208,0)</f>
        <v>0</v>
      </c>
      <c r="BI208" s="246">
        <f>IF(N208="nulová",J208,0)</f>
        <v>0</v>
      </c>
      <c r="BJ208" s="16" t="s">
        <v>84</v>
      </c>
      <c r="BK208" s="246">
        <f>ROUND(I208*H208,2)</f>
        <v>0</v>
      </c>
      <c r="BL208" s="16" t="s">
        <v>150</v>
      </c>
      <c r="BM208" s="245" t="s">
        <v>274</v>
      </c>
    </row>
    <row r="209" spans="1:47" s="2" customFormat="1" ht="12">
      <c r="A209" s="37"/>
      <c r="B209" s="38"/>
      <c r="C209" s="39"/>
      <c r="D209" s="247" t="s">
        <v>152</v>
      </c>
      <c r="E209" s="39"/>
      <c r="F209" s="248" t="s">
        <v>275</v>
      </c>
      <c r="G209" s="39"/>
      <c r="H209" s="39"/>
      <c r="I209" s="143"/>
      <c r="J209" s="39"/>
      <c r="K209" s="39"/>
      <c r="L209" s="43"/>
      <c r="M209" s="249"/>
      <c r="N209" s="250"/>
      <c r="O209" s="90"/>
      <c r="P209" s="90"/>
      <c r="Q209" s="90"/>
      <c r="R209" s="90"/>
      <c r="S209" s="90"/>
      <c r="T209" s="91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6" t="s">
        <v>152</v>
      </c>
      <c r="AU209" s="16" t="s">
        <v>86</v>
      </c>
    </row>
    <row r="210" spans="1:51" s="13" customFormat="1" ht="12">
      <c r="A210" s="13"/>
      <c r="B210" s="251"/>
      <c r="C210" s="252"/>
      <c r="D210" s="247" t="s">
        <v>154</v>
      </c>
      <c r="E210" s="253" t="s">
        <v>1</v>
      </c>
      <c r="F210" s="254" t="s">
        <v>276</v>
      </c>
      <c r="G210" s="252"/>
      <c r="H210" s="255">
        <v>25.74</v>
      </c>
      <c r="I210" s="256"/>
      <c r="J210" s="252"/>
      <c r="K210" s="252"/>
      <c r="L210" s="257"/>
      <c r="M210" s="258"/>
      <c r="N210" s="259"/>
      <c r="O210" s="259"/>
      <c r="P210" s="259"/>
      <c r="Q210" s="259"/>
      <c r="R210" s="259"/>
      <c r="S210" s="259"/>
      <c r="T210" s="260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1" t="s">
        <v>154</v>
      </c>
      <c r="AU210" s="261" t="s">
        <v>86</v>
      </c>
      <c r="AV210" s="13" t="s">
        <v>86</v>
      </c>
      <c r="AW210" s="13" t="s">
        <v>32</v>
      </c>
      <c r="AX210" s="13" t="s">
        <v>84</v>
      </c>
      <c r="AY210" s="261" t="s">
        <v>143</v>
      </c>
    </row>
    <row r="211" spans="1:65" s="2" customFormat="1" ht="31" customHeight="1">
      <c r="A211" s="37"/>
      <c r="B211" s="38"/>
      <c r="C211" s="234" t="s">
        <v>7</v>
      </c>
      <c r="D211" s="234" t="s">
        <v>145</v>
      </c>
      <c r="E211" s="235" t="s">
        <v>277</v>
      </c>
      <c r="F211" s="236" t="s">
        <v>278</v>
      </c>
      <c r="G211" s="237" t="s">
        <v>198</v>
      </c>
      <c r="H211" s="238">
        <v>1.56</v>
      </c>
      <c r="I211" s="239"/>
      <c r="J211" s="240">
        <f>ROUND(I211*H211,2)</f>
        <v>0</v>
      </c>
      <c r="K211" s="236" t="s">
        <v>149</v>
      </c>
      <c r="L211" s="43"/>
      <c r="M211" s="241" t="s">
        <v>1</v>
      </c>
      <c r="N211" s="242" t="s">
        <v>41</v>
      </c>
      <c r="O211" s="90"/>
      <c r="P211" s="243">
        <f>O211*H211</f>
        <v>0</v>
      </c>
      <c r="Q211" s="243">
        <v>0.06688</v>
      </c>
      <c r="R211" s="243">
        <f>Q211*H211</f>
        <v>0.10433279999999999</v>
      </c>
      <c r="S211" s="243">
        <v>0</v>
      </c>
      <c r="T211" s="244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45" t="s">
        <v>150</v>
      </c>
      <c r="AT211" s="245" t="s">
        <v>145</v>
      </c>
      <c r="AU211" s="245" t="s">
        <v>86</v>
      </c>
      <c r="AY211" s="16" t="s">
        <v>143</v>
      </c>
      <c r="BE211" s="246">
        <f>IF(N211="základní",J211,0)</f>
        <v>0</v>
      </c>
      <c r="BF211" s="246">
        <f>IF(N211="snížená",J211,0)</f>
        <v>0</v>
      </c>
      <c r="BG211" s="246">
        <f>IF(N211="zákl. přenesená",J211,0)</f>
        <v>0</v>
      </c>
      <c r="BH211" s="246">
        <f>IF(N211="sníž. přenesená",J211,0)</f>
        <v>0</v>
      </c>
      <c r="BI211" s="246">
        <f>IF(N211="nulová",J211,0)</f>
        <v>0</v>
      </c>
      <c r="BJ211" s="16" t="s">
        <v>84</v>
      </c>
      <c r="BK211" s="246">
        <f>ROUND(I211*H211,2)</f>
        <v>0</v>
      </c>
      <c r="BL211" s="16" t="s">
        <v>150</v>
      </c>
      <c r="BM211" s="245" t="s">
        <v>279</v>
      </c>
    </row>
    <row r="212" spans="1:47" s="2" customFormat="1" ht="12">
      <c r="A212" s="37"/>
      <c r="B212" s="38"/>
      <c r="C212" s="39"/>
      <c r="D212" s="247" t="s">
        <v>152</v>
      </c>
      <c r="E212" s="39"/>
      <c r="F212" s="248" t="s">
        <v>280</v>
      </c>
      <c r="G212" s="39"/>
      <c r="H212" s="39"/>
      <c r="I212" s="143"/>
      <c r="J212" s="39"/>
      <c r="K212" s="39"/>
      <c r="L212" s="43"/>
      <c r="M212" s="249"/>
      <c r="N212" s="250"/>
      <c r="O212" s="90"/>
      <c r="P212" s="90"/>
      <c r="Q212" s="90"/>
      <c r="R212" s="90"/>
      <c r="S212" s="90"/>
      <c r="T212" s="91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6" t="s">
        <v>152</v>
      </c>
      <c r="AU212" s="16" t="s">
        <v>86</v>
      </c>
    </row>
    <row r="213" spans="1:51" s="13" customFormat="1" ht="12">
      <c r="A213" s="13"/>
      <c r="B213" s="251"/>
      <c r="C213" s="252"/>
      <c r="D213" s="247" t="s">
        <v>154</v>
      </c>
      <c r="E213" s="253" t="s">
        <v>1</v>
      </c>
      <c r="F213" s="254" t="s">
        <v>281</v>
      </c>
      <c r="G213" s="252"/>
      <c r="H213" s="255">
        <v>1.56</v>
      </c>
      <c r="I213" s="256"/>
      <c r="J213" s="252"/>
      <c r="K213" s="252"/>
      <c r="L213" s="257"/>
      <c r="M213" s="258"/>
      <c r="N213" s="259"/>
      <c r="O213" s="259"/>
      <c r="P213" s="259"/>
      <c r="Q213" s="259"/>
      <c r="R213" s="259"/>
      <c r="S213" s="259"/>
      <c r="T213" s="26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1" t="s">
        <v>154</v>
      </c>
      <c r="AU213" s="261" t="s">
        <v>86</v>
      </c>
      <c r="AV213" s="13" t="s">
        <v>86</v>
      </c>
      <c r="AW213" s="13" t="s">
        <v>32</v>
      </c>
      <c r="AX213" s="13" t="s">
        <v>84</v>
      </c>
      <c r="AY213" s="261" t="s">
        <v>143</v>
      </c>
    </row>
    <row r="214" spans="1:65" s="2" customFormat="1" ht="20.5" customHeight="1">
      <c r="A214" s="37"/>
      <c r="B214" s="38"/>
      <c r="C214" s="234" t="s">
        <v>282</v>
      </c>
      <c r="D214" s="234" t="s">
        <v>145</v>
      </c>
      <c r="E214" s="235" t="s">
        <v>283</v>
      </c>
      <c r="F214" s="236" t="s">
        <v>284</v>
      </c>
      <c r="G214" s="237" t="s">
        <v>198</v>
      </c>
      <c r="H214" s="238">
        <v>1.664</v>
      </c>
      <c r="I214" s="239"/>
      <c r="J214" s="240">
        <f>ROUND(I214*H214,2)</f>
        <v>0</v>
      </c>
      <c r="K214" s="236" t="s">
        <v>149</v>
      </c>
      <c r="L214" s="43"/>
      <c r="M214" s="241" t="s">
        <v>1</v>
      </c>
      <c r="N214" s="242" t="s">
        <v>41</v>
      </c>
      <c r="O214" s="90"/>
      <c r="P214" s="243">
        <f>O214*H214</f>
        <v>0</v>
      </c>
      <c r="Q214" s="243">
        <v>0.17818</v>
      </c>
      <c r="R214" s="243">
        <f>Q214*H214</f>
        <v>0.29649152</v>
      </c>
      <c r="S214" s="243">
        <v>0</v>
      </c>
      <c r="T214" s="244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45" t="s">
        <v>150</v>
      </c>
      <c r="AT214" s="245" t="s">
        <v>145</v>
      </c>
      <c r="AU214" s="245" t="s">
        <v>86</v>
      </c>
      <c r="AY214" s="16" t="s">
        <v>143</v>
      </c>
      <c r="BE214" s="246">
        <f>IF(N214="základní",J214,0)</f>
        <v>0</v>
      </c>
      <c r="BF214" s="246">
        <f>IF(N214="snížená",J214,0)</f>
        <v>0</v>
      </c>
      <c r="BG214" s="246">
        <f>IF(N214="zákl. přenesená",J214,0)</f>
        <v>0</v>
      </c>
      <c r="BH214" s="246">
        <f>IF(N214="sníž. přenesená",J214,0)</f>
        <v>0</v>
      </c>
      <c r="BI214" s="246">
        <f>IF(N214="nulová",J214,0)</f>
        <v>0</v>
      </c>
      <c r="BJ214" s="16" t="s">
        <v>84</v>
      </c>
      <c r="BK214" s="246">
        <f>ROUND(I214*H214,2)</f>
        <v>0</v>
      </c>
      <c r="BL214" s="16" t="s">
        <v>150</v>
      </c>
      <c r="BM214" s="245" t="s">
        <v>285</v>
      </c>
    </row>
    <row r="215" spans="1:47" s="2" customFormat="1" ht="12">
      <c r="A215" s="37"/>
      <c r="B215" s="38"/>
      <c r="C215" s="39"/>
      <c r="D215" s="247" t="s">
        <v>152</v>
      </c>
      <c r="E215" s="39"/>
      <c r="F215" s="248" t="s">
        <v>286</v>
      </c>
      <c r="G215" s="39"/>
      <c r="H215" s="39"/>
      <c r="I215" s="143"/>
      <c r="J215" s="39"/>
      <c r="K215" s="39"/>
      <c r="L215" s="43"/>
      <c r="M215" s="249"/>
      <c r="N215" s="250"/>
      <c r="O215" s="90"/>
      <c r="P215" s="90"/>
      <c r="Q215" s="90"/>
      <c r="R215" s="90"/>
      <c r="S215" s="90"/>
      <c r="T215" s="91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6" t="s">
        <v>152</v>
      </c>
      <c r="AU215" s="16" t="s">
        <v>86</v>
      </c>
    </row>
    <row r="216" spans="1:51" s="13" customFormat="1" ht="12">
      <c r="A216" s="13"/>
      <c r="B216" s="251"/>
      <c r="C216" s="252"/>
      <c r="D216" s="247" t="s">
        <v>154</v>
      </c>
      <c r="E216" s="253" t="s">
        <v>1</v>
      </c>
      <c r="F216" s="254" t="s">
        <v>287</v>
      </c>
      <c r="G216" s="252"/>
      <c r="H216" s="255">
        <v>1.664</v>
      </c>
      <c r="I216" s="256"/>
      <c r="J216" s="252"/>
      <c r="K216" s="252"/>
      <c r="L216" s="257"/>
      <c r="M216" s="258"/>
      <c r="N216" s="259"/>
      <c r="O216" s="259"/>
      <c r="P216" s="259"/>
      <c r="Q216" s="259"/>
      <c r="R216" s="259"/>
      <c r="S216" s="259"/>
      <c r="T216" s="260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61" t="s">
        <v>154</v>
      </c>
      <c r="AU216" s="261" t="s">
        <v>86</v>
      </c>
      <c r="AV216" s="13" t="s">
        <v>86</v>
      </c>
      <c r="AW216" s="13" t="s">
        <v>32</v>
      </c>
      <c r="AX216" s="13" t="s">
        <v>84</v>
      </c>
      <c r="AY216" s="261" t="s">
        <v>143</v>
      </c>
    </row>
    <row r="217" spans="1:63" s="12" customFormat="1" ht="22.8" customHeight="1">
      <c r="A217" s="12"/>
      <c r="B217" s="218"/>
      <c r="C217" s="219"/>
      <c r="D217" s="220" t="s">
        <v>75</v>
      </c>
      <c r="E217" s="232" t="s">
        <v>150</v>
      </c>
      <c r="F217" s="232" t="s">
        <v>288</v>
      </c>
      <c r="G217" s="219"/>
      <c r="H217" s="219"/>
      <c r="I217" s="222"/>
      <c r="J217" s="233">
        <f>BK217</f>
        <v>0</v>
      </c>
      <c r="K217" s="219"/>
      <c r="L217" s="224"/>
      <c r="M217" s="225"/>
      <c r="N217" s="226"/>
      <c r="O217" s="226"/>
      <c r="P217" s="227">
        <f>SUM(P218:P231)</f>
        <v>0</v>
      </c>
      <c r="Q217" s="226"/>
      <c r="R217" s="227">
        <f>SUM(R218:R231)</f>
        <v>5.09106043</v>
      </c>
      <c r="S217" s="226"/>
      <c r="T217" s="228">
        <f>SUM(T218:T231)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29" t="s">
        <v>84</v>
      </c>
      <c r="AT217" s="230" t="s">
        <v>75</v>
      </c>
      <c r="AU217" s="230" t="s">
        <v>84</v>
      </c>
      <c r="AY217" s="229" t="s">
        <v>143</v>
      </c>
      <c r="BK217" s="231">
        <f>SUM(BK218:BK231)</f>
        <v>0</v>
      </c>
    </row>
    <row r="218" spans="1:65" s="2" customFormat="1" ht="41.5" customHeight="1">
      <c r="A218" s="37"/>
      <c r="B218" s="38"/>
      <c r="C218" s="234" t="s">
        <v>289</v>
      </c>
      <c r="D218" s="234" t="s">
        <v>145</v>
      </c>
      <c r="E218" s="235" t="s">
        <v>290</v>
      </c>
      <c r="F218" s="236" t="s">
        <v>291</v>
      </c>
      <c r="G218" s="237" t="s">
        <v>260</v>
      </c>
      <c r="H218" s="238">
        <v>45.2</v>
      </c>
      <c r="I218" s="239"/>
      <c r="J218" s="240">
        <f>ROUND(I218*H218,2)</f>
        <v>0</v>
      </c>
      <c r="K218" s="236" t="s">
        <v>149</v>
      </c>
      <c r="L218" s="43"/>
      <c r="M218" s="241" t="s">
        <v>1</v>
      </c>
      <c r="N218" s="242" t="s">
        <v>41</v>
      </c>
      <c r="O218" s="90"/>
      <c r="P218" s="243">
        <f>O218*H218</f>
        <v>0</v>
      </c>
      <c r="Q218" s="243">
        <v>0.02257</v>
      </c>
      <c r="R218" s="243">
        <f>Q218*H218</f>
        <v>1.020164</v>
      </c>
      <c r="S218" s="243">
        <v>0</v>
      </c>
      <c r="T218" s="244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45" t="s">
        <v>150</v>
      </c>
      <c r="AT218" s="245" t="s">
        <v>145</v>
      </c>
      <c r="AU218" s="245" t="s">
        <v>86</v>
      </c>
      <c r="AY218" s="16" t="s">
        <v>143</v>
      </c>
      <c r="BE218" s="246">
        <f>IF(N218="základní",J218,0)</f>
        <v>0</v>
      </c>
      <c r="BF218" s="246">
        <f>IF(N218="snížená",J218,0)</f>
        <v>0</v>
      </c>
      <c r="BG218" s="246">
        <f>IF(N218="zákl. přenesená",J218,0)</f>
        <v>0</v>
      </c>
      <c r="BH218" s="246">
        <f>IF(N218="sníž. přenesená",J218,0)</f>
        <v>0</v>
      </c>
      <c r="BI218" s="246">
        <f>IF(N218="nulová",J218,0)</f>
        <v>0</v>
      </c>
      <c r="BJ218" s="16" t="s">
        <v>84</v>
      </c>
      <c r="BK218" s="246">
        <f>ROUND(I218*H218,2)</f>
        <v>0</v>
      </c>
      <c r="BL218" s="16" t="s">
        <v>150</v>
      </c>
      <c r="BM218" s="245" t="s">
        <v>292</v>
      </c>
    </row>
    <row r="219" spans="1:47" s="2" customFormat="1" ht="12">
      <c r="A219" s="37"/>
      <c r="B219" s="38"/>
      <c r="C219" s="39"/>
      <c r="D219" s="247" t="s">
        <v>152</v>
      </c>
      <c r="E219" s="39"/>
      <c r="F219" s="248" t="s">
        <v>293</v>
      </c>
      <c r="G219" s="39"/>
      <c r="H219" s="39"/>
      <c r="I219" s="143"/>
      <c r="J219" s="39"/>
      <c r="K219" s="39"/>
      <c r="L219" s="43"/>
      <c r="M219" s="249"/>
      <c r="N219" s="250"/>
      <c r="O219" s="90"/>
      <c r="P219" s="90"/>
      <c r="Q219" s="90"/>
      <c r="R219" s="90"/>
      <c r="S219" s="90"/>
      <c r="T219" s="91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6" t="s">
        <v>152</v>
      </c>
      <c r="AU219" s="16" t="s">
        <v>86</v>
      </c>
    </row>
    <row r="220" spans="1:51" s="13" customFormat="1" ht="12">
      <c r="A220" s="13"/>
      <c r="B220" s="251"/>
      <c r="C220" s="252"/>
      <c r="D220" s="247" t="s">
        <v>154</v>
      </c>
      <c r="E220" s="253" t="s">
        <v>1</v>
      </c>
      <c r="F220" s="254" t="s">
        <v>294</v>
      </c>
      <c r="G220" s="252"/>
      <c r="H220" s="255">
        <v>45.2</v>
      </c>
      <c r="I220" s="256"/>
      <c r="J220" s="252"/>
      <c r="K220" s="252"/>
      <c r="L220" s="257"/>
      <c r="M220" s="258"/>
      <c r="N220" s="259"/>
      <c r="O220" s="259"/>
      <c r="P220" s="259"/>
      <c r="Q220" s="259"/>
      <c r="R220" s="259"/>
      <c r="S220" s="259"/>
      <c r="T220" s="26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1" t="s">
        <v>154</v>
      </c>
      <c r="AU220" s="261" t="s">
        <v>86</v>
      </c>
      <c r="AV220" s="13" t="s">
        <v>86</v>
      </c>
      <c r="AW220" s="13" t="s">
        <v>32</v>
      </c>
      <c r="AX220" s="13" t="s">
        <v>84</v>
      </c>
      <c r="AY220" s="261" t="s">
        <v>143</v>
      </c>
    </row>
    <row r="221" spans="1:65" s="2" customFormat="1" ht="20.5" customHeight="1">
      <c r="A221" s="37"/>
      <c r="B221" s="38"/>
      <c r="C221" s="234" t="s">
        <v>295</v>
      </c>
      <c r="D221" s="234" t="s">
        <v>145</v>
      </c>
      <c r="E221" s="235" t="s">
        <v>296</v>
      </c>
      <c r="F221" s="236" t="s">
        <v>297</v>
      </c>
      <c r="G221" s="237" t="s">
        <v>148</v>
      </c>
      <c r="H221" s="238">
        <v>1.695</v>
      </c>
      <c r="I221" s="239"/>
      <c r="J221" s="240">
        <f>ROUND(I221*H221,2)</f>
        <v>0</v>
      </c>
      <c r="K221" s="236" t="s">
        <v>149</v>
      </c>
      <c r="L221" s="43"/>
      <c r="M221" s="241" t="s">
        <v>1</v>
      </c>
      <c r="N221" s="242" t="s">
        <v>41</v>
      </c>
      <c r="O221" s="90"/>
      <c r="P221" s="243">
        <f>O221*H221</f>
        <v>0</v>
      </c>
      <c r="Q221" s="243">
        <v>2.25645</v>
      </c>
      <c r="R221" s="243">
        <f>Q221*H221</f>
        <v>3.8246827500000005</v>
      </c>
      <c r="S221" s="243">
        <v>0</v>
      </c>
      <c r="T221" s="244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45" t="s">
        <v>150</v>
      </c>
      <c r="AT221" s="245" t="s">
        <v>145</v>
      </c>
      <c r="AU221" s="245" t="s">
        <v>86</v>
      </c>
      <c r="AY221" s="16" t="s">
        <v>143</v>
      </c>
      <c r="BE221" s="246">
        <f>IF(N221="základní",J221,0)</f>
        <v>0</v>
      </c>
      <c r="BF221" s="246">
        <f>IF(N221="snížená",J221,0)</f>
        <v>0</v>
      </c>
      <c r="BG221" s="246">
        <f>IF(N221="zákl. přenesená",J221,0)</f>
        <v>0</v>
      </c>
      <c r="BH221" s="246">
        <f>IF(N221="sníž. přenesená",J221,0)</f>
        <v>0</v>
      </c>
      <c r="BI221" s="246">
        <f>IF(N221="nulová",J221,0)</f>
        <v>0</v>
      </c>
      <c r="BJ221" s="16" t="s">
        <v>84</v>
      </c>
      <c r="BK221" s="246">
        <f>ROUND(I221*H221,2)</f>
        <v>0</v>
      </c>
      <c r="BL221" s="16" t="s">
        <v>150</v>
      </c>
      <c r="BM221" s="245" t="s">
        <v>298</v>
      </c>
    </row>
    <row r="222" spans="1:47" s="2" customFormat="1" ht="12">
      <c r="A222" s="37"/>
      <c r="B222" s="38"/>
      <c r="C222" s="39"/>
      <c r="D222" s="247" t="s">
        <v>152</v>
      </c>
      <c r="E222" s="39"/>
      <c r="F222" s="248" t="s">
        <v>299</v>
      </c>
      <c r="G222" s="39"/>
      <c r="H222" s="39"/>
      <c r="I222" s="143"/>
      <c r="J222" s="39"/>
      <c r="K222" s="39"/>
      <c r="L222" s="43"/>
      <c r="M222" s="249"/>
      <c r="N222" s="250"/>
      <c r="O222" s="90"/>
      <c r="P222" s="90"/>
      <c r="Q222" s="90"/>
      <c r="R222" s="90"/>
      <c r="S222" s="90"/>
      <c r="T222" s="91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152</v>
      </c>
      <c r="AU222" s="16" t="s">
        <v>86</v>
      </c>
    </row>
    <row r="223" spans="1:51" s="13" customFormat="1" ht="12">
      <c r="A223" s="13"/>
      <c r="B223" s="251"/>
      <c r="C223" s="252"/>
      <c r="D223" s="247" t="s">
        <v>154</v>
      </c>
      <c r="E223" s="253" t="s">
        <v>1</v>
      </c>
      <c r="F223" s="254" t="s">
        <v>300</v>
      </c>
      <c r="G223" s="252"/>
      <c r="H223" s="255">
        <v>1.695</v>
      </c>
      <c r="I223" s="256"/>
      <c r="J223" s="252"/>
      <c r="K223" s="252"/>
      <c r="L223" s="257"/>
      <c r="M223" s="258"/>
      <c r="N223" s="259"/>
      <c r="O223" s="259"/>
      <c r="P223" s="259"/>
      <c r="Q223" s="259"/>
      <c r="R223" s="259"/>
      <c r="S223" s="259"/>
      <c r="T223" s="260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1" t="s">
        <v>154</v>
      </c>
      <c r="AU223" s="261" t="s">
        <v>86</v>
      </c>
      <c r="AV223" s="13" t="s">
        <v>86</v>
      </c>
      <c r="AW223" s="13" t="s">
        <v>32</v>
      </c>
      <c r="AX223" s="13" t="s">
        <v>84</v>
      </c>
      <c r="AY223" s="261" t="s">
        <v>143</v>
      </c>
    </row>
    <row r="224" spans="1:65" s="2" customFormat="1" ht="20.5" customHeight="1">
      <c r="A224" s="37"/>
      <c r="B224" s="38"/>
      <c r="C224" s="234" t="s">
        <v>301</v>
      </c>
      <c r="D224" s="234" t="s">
        <v>145</v>
      </c>
      <c r="E224" s="235" t="s">
        <v>302</v>
      </c>
      <c r="F224" s="236" t="s">
        <v>303</v>
      </c>
      <c r="G224" s="237" t="s">
        <v>198</v>
      </c>
      <c r="H224" s="238">
        <v>5.65</v>
      </c>
      <c r="I224" s="239"/>
      <c r="J224" s="240">
        <f>ROUND(I224*H224,2)</f>
        <v>0</v>
      </c>
      <c r="K224" s="236" t="s">
        <v>149</v>
      </c>
      <c r="L224" s="43"/>
      <c r="M224" s="241" t="s">
        <v>1</v>
      </c>
      <c r="N224" s="242" t="s">
        <v>41</v>
      </c>
      <c r="O224" s="90"/>
      <c r="P224" s="243">
        <f>O224*H224</f>
        <v>0</v>
      </c>
      <c r="Q224" s="243">
        <v>0.00576</v>
      </c>
      <c r="R224" s="243">
        <f>Q224*H224</f>
        <v>0.032544000000000003</v>
      </c>
      <c r="S224" s="243">
        <v>0</v>
      </c>
      <c r="T224" s="244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45" t="s">
        <v>150</v>
      </c>
      <c r="AT224" s="245" t="s">
        <v>145</v>
      </c>
      <c r="AU224" s="245" t="s">
        <v>86</v>
      </c>
      <c r="AY224" s="16" t="s">
        <v>143</v>
      </c>
      <c r="BE224" s="246">
        <f>IF(N224="základní",J224,0)</f>
        <v>0</v>
      </c>
      <c r="BF224" s="246">
        <f>IF(N224="snížená",J224,0)</f>
        <v>0</v>
      </c>
      <c r="BG224" s="246">
        <f>IF(N224="zákl. přenesená",J224,0)</f>
        <v>0</v>
      </c>
      <c r="BH224" s="246">
        <f>IF(N224="sníž. přenesená",J224,0)</f>
        <v>0</v>
      </c>
      <c r="BI224" s="246">
        <f>IF(N224="nulová",J224,0)</f>
        <v>0</v>
      </c>
      <c r="BJ224" s="16" t="s">
        <v>84</v>
      </c>
      <c r="BK224" s="246">
        <f>ROUND(I224*H224,2)</f>
        <v>0</v>
      </c>
      <c r="BL224" s="16" t="s">
        <v>150</v>
      </c>
      <c r="BM224" s="245" t="s">
        <v>304</v>
      </c>
    </row>
    <row r="225" spans="1:47" s="2" customFormat="1" ht="12">
      <c r="A225" s="37"/>
      <c r="B225" s="38"/>
      <c r="C225" s="39"/>
      <c r="D225" s="247" t="s">
        <v>152</v>
      </c>
      <c r="E225" s="39"/>
      <c r="F225" s="248" t="s">
        <v>305</v>
      </c>
      <c r="G225" s="39"/>
      <c r="H225" s="39"/>
      <c r="I225" s="143"/>
      <c r="J225" s="39"/>
      <c r="K225" s="39"/>
      <c r="L225" s="43"/>
      <c r="M225" s="249"/>
      <c r="N225" s="250"/>
      <c r="O225" s="90"/>
      <c r="P225" s="90"/>
      <c r="Q225" s="90"/>
      <c r="R225" s="90"/>
      <c r="S225" s="90"/>
      <c r="T225" s="91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6" t="s">
        <v>152</v>
      </c>
      <c r="AU225" s="16" t="s">
        <v>86</v>
      </c>
    </row>
    <row r="226" spans="1:51" s="13" customFormat="1" ht="12">
      <c r="A226" s="13"/>
      <c r="B226" s="251"/>
      <c r="C226" s="252"/>
      <c r="D226" s="247" t="s">
        <v>154</v>
      </c>
      <c r="E226" s="253" t="s">
        <v>1</v>
      </c>
      <c r="F226" s="254" t="s">
        <v>306</v>
      </c>
      <c r="G226" s="252"/>
      <c r="H226" s="255">
        <v>5.65</v>
      </c>
      <c r="I226" s="256"/>
      <c r="J226" s="252"/>
      <c r="K226" s="252"/>
      <c r="L226" s="257"/>
      <c r="M226" s="258"/>
      <c r="N226" s="259"/>
      <c r="O226" s="259"/>
      <c r="P226" s="259"/>
      <c r="Q226" s="259"/>
      <c r="R226" s="259"/>
      <c r="S226" s="259"/>
      <c r="T226" s="26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1" t="s">
        <v>154</v>
      </c>
      <c r="AU226" s="261" t="s">
        <v>86</v>
      </c>
      <c r="AV226" s="13" t="s">
        <v>86</v>
      </c>
      <c r="AW226" s="13" t="s">
        <v>32</v>
      </c>
      <c r="AX226" s="13" t="s">
        <v>84</v>
      </c>
      <c r="AY226" s="261" t="s">
        <v>143</v>
      </c>
    </row>
    <row r="227" spans="1:65" s="2" customFormat="1" ht="20.5" customHeight="1">
      <c r="A227" s="37"/>
      <c r="B227" s="38"/>
      <c r="C227" s="234" t="s">
        <v>307</v>
      </c>
      <c r="D227" s="234" t="s">
        <v>145</v>
      </c>
      <c r="E227" s="235" t="s">
        <v>308</v>
      </c>
      <c r="F227" s="236" t="s">
        <v>309</v>
      </c>
      <c r="G227" s="237" t="s">
        <v>198</v>
      </c>
      <c r="H227" s="238">
        <v>5.65</v>
      </c>
      <c r="I227" s="239"/>
      <c r="J227" s="240">
        <f>ROUND(I227*H227,2)</f>
        <v>0</v>
      </c>
      <c r="K227" s="236" t="s">
        <v>149</v>
      </c>
      <c r="L227" s="43"/>
      <c r="M227" s="241" t="s">
        <v>1</v>
      </c>
      <c r="N227" s="242" t="s">
        <v>41</v>
      </c>
      <c r="O227" s="90"/>
      <c r="P227" s="243">
        <f>O227*H227</f>
        <v>0</v>
      </c>
      <c r="Q227" s="243">
        <v>0</v>
      </c>
      <c r="R227" s="243">
        <f>Q227*H227</f>
        <v>0</v>
      </c>
      <c r="S227" s="243">
        <v>0</v>
      </c>
      <c r="T227" s="244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45" t="s">
        <v>150</v>
      </c>
      <c r="AT227" s="245" t="s">
        <v>145</v>
      </c>
      <c r="AU227" s="245" t="s">
        <v>86</v>
      </c>
      <c r="AY227" s="16" t="s">
        <v>143</v>
      </c>
      <c r="BE227" s="246">
        <f>IF(N227="základní",J227,0)</f>
        <v>0</v>
      </c>
      <c r="BF227" s="246">
        <f>IF(N227="snížená",J227,0)</f>
        <v>0</v>
      </c>
      <c r="BG227" s="246">
        <f>IF(N227="zákl. přenesená",J227,0)</f>
        <v>0</v>
      </c>
      <c r="BH227" s="246">
        <f>IF(N227="sníž. přenesená",J227,0)</f>
        <v>0</v>
      </c>
      <c r="BI227" s="246">
        <f>IF(N227="nulová",J227,0)</f>
        <v>0</v>
      </c>
      <c r="BJ227" s="16" t="s">
        <v>84</v>
      </c>
      <c r="BK227" s="246">
        <f>ROUND(I227*H227,2)</f>
        <v>0</v>
      </c>
      <c r="BL227" s="16" t="s">
        <v>150</v>
      </c>
      <c r="BM227" s="245" t="s">
        <v>310</v>
      </c>
    </row>
    <row r="228" spans="1:47" s="2" customFormat="1" ht="12">
      <c r="A228" s="37"/>
      <c r="B228" s="38"/>
      <c r="C228" s="39"/>
      <c r="D228" s="247" t="s">
        <v>152</v>
      </c>
      <c r="E228" s="39"/>
      <c r="F228" s="248" t="s">
        <v>311</v>
      </c>
      <c r="G228" s="39"/>
      <c r="H228" s="39"/>
      <c r="I228" s="143"/>
      <c r="J228" s="39"/>
      <c r="K228" s="39"/>
      <c r="L228" s="43"/>
      <c r="M228" s="249"/>
      <c r="N228" s="250"/>
      <c r="O228" s="90"/>
      <c r="P228" s="90"/>
      <c r="Q228" s="90"/>
      <c r="R228" s="90"/>
      <c r="S228" s="90"/>
      <c r="T228" s="91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6" t="s">
        <v>152</v>
      </c>
      <c r="AU228" s="16" t="s">
        <v>86</v>
      </c>
    </row>
    <row r="229" spans="1:65" s="2" customFormat="1" ht="20.5" customHeight="1">
      <c r="A229" s="37"/>
      <c r="B229" s="38"/>
      <c r="C229" s="234" t="s">
        <v>312</v>
      </c>
      <c r="D229" s="234" t="s">
        <v>145</v>
      </c>
      <c r="E229" s="235" t="s">
        <v>313</v>
      </c>
      <c r="F229" s="236" t="s">
        <v>314</v>
      </c>
      <c r="G229" s="237" t="s">
        <v>170</v>
      </c>
      <c r="H229" s="238">
        <v>0.203</v>
      </c>
      <c r="I229" s="239"/>
      <c r="J229" s="240">
        <f>ROUND(I229*H229,2)</f>
        <v>0</v>
      </c>
      <c r="K229" s="236" t="s">
        <v>149</v>
      </c>
      <c r="L229" s="43"/>
      <c r="M229" s="241" t="s">
        <v>1</v>
      </c>
      <c r="N229" s="242" t="s">
        <v>41</v>
      </c>
      <c r="O229" s="90"/>
      <c r="P229" s="243">
        <f>O229*H229</f>
        <v>0</v>
      </c>
      <c r="Q229" s="243">
        <v>1.05256</v>
      </c>
      <c r="R229" s="243">
        <f>Q229*H229</f>
        <v>0.21366968</v>
      </c>
      <c r="S229" s="243">
        <v>0</v>
      </c>
      <c r="T229" s="244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45" t="s">
        <v>150</v>
      </c>
      <c r="AT229" s="245" t="s">
        <v>145</v>
      </c>
      <c r="AU229" s="245" t="s">
        <v>86</v>
      </c>
      <c r="AY229" s="16" t="s">
        <v>143</v>
      </c>
      <c r="BE229" s="246">
        <f>IF(N229="základní",J229,0)</f>
        <v>0</v>
      </c>
      <c r="BF229" s="246">
        <f>IF(N229="snížená",J229,0)</f>
        <v>0</v>
      </c>
      <c r="BG229" s="246">
        <f>IF(N229="zákl. přenesená",J229,0)</f>
        <v>0</v>
      </c>
      <c r="BH229" s="246">
        <f>IF(N229="sníž. přenesená",J229,0)</f>
        <v>0</v>
      </c>
      <c r="BI229" s="246">
        <f>IF(N229="nulová",J229,0)</f>
        <v>0</v>
      </c>
      <c r="BJ229" s="16" t="s">
        <v>84</v>
      </c>
      <c r="BK229" s="246">
        <f>ROUND(I229*H229,2)</f>
        <v>0</v>
      </c>
      <c r="BL229" s="16" t="s">
        <v>150</v>
      </c>
      <c r="BM229" s="245" t="s">
        <v>315</v>
      </c>
    </row>
    <row r="230" spans="1:47" s="2" customFormat="1" ht="12">
      <c r="A230" s="37"/>
      <c r="B230" s="38"/>
      <c r="C230" s="39"/>
      <c r="D230" s="247" t="s">
        <v>152</v>
      </c>
      <c r="E230" s="39"/>
      <c r="F230" s="248" t="s">
        <v>316</v>
      </c>
      <c r="G230" s="39"/>
      <c r="H230" s="39"/>
      <c r="I230" s="143"/>
      <c r="J230" s="39"/>
      <c r="K230" s="39"/>
      <c r="L230" s="43"/>
      <c r="M230" s="249"/>
      <c r="N230" s="250"/>
      <c r="O230" s="90"/>
      <c r="P230" s="90"/>
      <c r="Q230" s="90"/>
      <c r="R230" s="90"/>
      <c r="S230" s="90"/>
      <c r="T230" s="91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152</v>
      </c>
      <c r="AU230" s="16" t="s">
        <v>86</v>
      </c>
    </row>
    <row r="231" spans="1:51" s="13" customFormat="1" ht="12">
      <c r="A231" s="13"/>
      <c r="B231" s="251"/>
      <c r="C231" s="252"/>
      <c r="D231" s="247" t="s">
        <v>154</v>
      </c>
      <c r="E231" s="253" t="s">
        <v>1</v>
      </c>
      <c r="F231" s="254" t="s">
        <v>317</v>
      </c>
      <c r="G231" s="252"/>
      <c r="H231" s="255">
        <v>0.203</v>
      </c>
      <c r="I231" s="256"/>
      <c r="J231" s="252"/>
      <c r="K231" s="252"/>
      <c r="L231" s="257"/>
      <c r="M231" s="258"/>
      <c r="N231" s="259"/>
      <c r="O231" s="259"/>
      <c r="P231" s="259"/>
      <c r="Q231" s="259"/>
      <c r="R231" s="259"/>
      <c r="S231" s="259"/>
      <c r="T231" s="260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1" t="s">
        <v>154</v>
      </c>
      <c r="AU231" s="261" t="s">
        <v>86</v>
      </c>
      <c r="AV231" s="13" t="s">
        <v>86</v>
      </c>
      <c r="AW231" s="13" t="s">
        <v>32</v>
      </c>
      <c r="AX231" s="13" t="s">
        <v>84</v>
      </c>
      <c r="AY231" s="261" t="s">
        <v>143</v>
      </c>
    </row>
    <row r="232" spans="1:63" s="12" customFormat="1" ht="22.8" customHeight="1">
      <c r="A232" s="12"/>
      <c r="B232" s="218"/>
      <c r="C232" s="219"/>
      <c r="D232" s="220" t="s">
        <v>75</v>
      </c>
      <c r="E232" s="232" t="s">
        <v>184</v>
      </c>
      <c r="F232" s="232" t="s">
        <v>318</v>
      </c>
      <c r="G232" s="219"/>
      <c r="H232" s="219"/>
      <c r="I232" s="222"/>
      <c r="J232" s="233">
        <f>BK232</f>
        <v>0</v>
      </c>
      <c r="K232" s="219"/>
      <c r="L232" s="224"/>
      <c r="M232" s="225"/>
      <c r="N232" s="226"/>
      <c r="O232" s="226"/>
      <c r="P232" s="227">
        <f>SUM(P233:P282)</f>
        <v>0</v>
      </c>
      <c r="Q232" s="226"/>
      <c r="R232" s="227">
        <f>SUM(R233:R282)</f>
        <v>20.34283275</v>
      </c>
      <c r="S232" s="226"/>
      <c r="T232" s="228">
        <f>SUM(T233:T282)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29" t="s">
        <v>84</v>
      </c>
      <c r="AT232" s="230" t="s">
        <v>75</v>
      </c>
      <c r="AU232" s="230" t="s">
        <v>84</v>
      </c>
      <c r="AY232" s="229" t="s">
        <v>143</v>
      </c>
      <c r="BK232" s="231">
        <f>SUM(BK233:BK282)</f>
        <v>0</v>
      </c>
    </row>
    <row r="233" spans="1:65" s="2" customFormat="1" ht="20.5" customHeight="1">
      <c r="A233" s="37"/>
      <c r="B233" s="38"/>
      <c r="C233" s="234" t="s">
        <v>319</v>
      </c>
      <c r="D233" s="234" t="s">
        <v>145</v>
      </c>
      <c r="E233" s="235" t="s">
        <v>320</v>
      </c>
      <c r="F233" s="236" t="s">
        <v>321</v>
      </c>
      <c r="G233" s="237" t="s">
        <v>247</v>
      </c>
      <c r="H233" s="238">
        <v>4</v>
      </c>
      <c r="I233" s="239"/>
      <c r="J233" s="240">
        <f>ROUND(I233*H233,2)</f>
        <v>0</v>
      </c>
      <c r="K233" s="236" t="s">
        <v>149</v>
      </c>
      <c r="L233" s="43"/>
      <c r="M233" s="241" t="s">
        <v>1</v>
      </c>
      <c r="N233" s="242" t="s">
        <v>41</v>
      </c>
      <c r="O233" s="90"/>
      <c r="P233" s="243">
        <f>O233*H233</f>
        <v>0</v>
      </c>
      <c r="Q233" s="243">
        <v>0.0511</v>
      </c>
      <c r="R233" s="243">
        <f>Q233*H233</f>
        <v>0.2044</v>
      </c>
      <c r="S233" s="243">
        <v>0</v>
      </c>
      <c r="T233" s="244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45" t="s">
        <v>150</v>
      </c>
      <c r="AT233" s="245" t="s">
        <v>145</v>
      </c>
      <c r="AU233" s="245" t="s">
        <v>86</v>
      </c>
      <c r="AY233" s="16" t="s">
        <v>143</v>
      </c>
      <c r="BE233" s="246">
        <f>IF(N233="základní",J233,0)</f>
        <v>0</v>
      </c>
      <c r="BF233" s="246">
        <f>IF(N233="snížená",J233,0)</f>
        <v>0</v>
      </c>
      <c r="BG233" s="246">
        <f>IF(N233="zákl. přenesená",J233,0)</f>
        <v>0</v>
      </c>
      <c r="BH233" s="246">
        <f>IF(N233="sníž. přenesená",J233,0)</f>
        <v>0</v>
      </c>
      <c r="BI233" s="246">
        <f>IF(N233="nulová",J233,0)</f>
        <v>0</v>
      </c>
      <c r="BJ233" s="16" t="s">
        <v>84</v>
      </c>
      <c r="BK233" s="246">
        <f>ROUND(I233*H233,2)</f>
        <v>0</v>
      </c>
      <c r="BL233" s="16" t="s">
        <v>150</v>
      </c>
      <c r="BM233" s="245" t="s">
        <v>322</v>
      </c>
    </row>
    <row r="234" spans="1:47" s="2" customFormat="1" ht="12">
      <c r="A234" s="37"/>
      <c r="B234" s="38"/>
      <c r="C234" s="39"/>
      <c r="D234" s="247" t="s">
        <v>152</v>
      </c>
      <c r="E234" s="39"/>
      <c r="F234" s="248" t="s">
        <v>323</v>
      </c>
      <c r="G234" s="39"/>
      <c r="H234" s="39"/>
      <c r="I234" s="143"/>
      <c r="J234" s="39"/>
      <c r="K234" s="39"/>
      <c r="L234" s="43"/>
      <c r="M234" s="249"/>
      <c r="N234" s="250"/>
      <c r="O234" s="90"/>
      <c r="P234" s="90"/>
      <c r="Q234" s="90"/>
      <c r="R234" s="90"/>
      <c r="S234" s="90"/>
      <c r="T234" s="91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6" t="s">
        <v>152</v>
      </c>
      <c r="AU234" s="16" t="s">
        <v>86</v>
      </c>
    </row>
    <row r="235" spans="1:65" s="2" customFormat="1" ht="31" customHeight="1">
      <c r="A235" s="37"/>
      <c r="B235" s="38"/>
      <c r="C235" s="234" t="s">
        <v>324</v>
      </c>
      <c r="D235" s="234" t="s">
        <v>145</v>
      </c>
      <c r="E235" s="235" t="s">
        <v>325</v>
      </c>
      <c r="F235" s="236" t="s">
        <v>326</v>
      </c>
      <c r="G235" s="237" t="s">
        <v>198</v>
      </c>
      <c r="H235" s="238">
        <v>40.24</v>
      </c>
      <c r="I235" s="239"/>
      <c r="J235" s="240">
        <f>ROUND(I235*H235,2)</f>
        <v>0</v>
      </c>
      <c r="K235" s="236" t="s">
        <v>149</v>
      </c>
      <c r="L235" s="43"/>
      <c r="M235" s="241" t="s">
        <v>1</v>
      </c>
      <c r="N235" s="242" t="s">
        <v>41</v>
      </c>
      <c r="O235" s="90"/>
      <c r="P235" s="243">
        <f>O235*H235</f>
        <v>0</v>
      </c>
      <c r="Q235" s="243">
        <v>0.0154</v>
      </c>
      <c r="R235" s="243">
        <f>Q235*H235</f>
        <v>0.619696</v>
      </c>
      <c r="S235" s="243">
        <v>0</v>
      </c>
      <c r="T235" s="244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45" t="s">
        <v>150</v>
      </c>
      <c r="AT235" s="245" t="s">
        <v>145</v>
      </c>
      <c r="AU235" s="245" t="s">
        <v>86</v>
      </c>
      <c r="AY235" s="16" t="s">
        <v>143</v>
      </c>
      <c r="BE235" s="246">
        <f>IF(N235="základní",J235,0)</f>
        <v>0</v>
      </c>
      <c r="BF235" s="246">
        <f>IF(N235="snížená",J235,0)</f>
        <v>0</v>
      </c>
      <c r="BG235" s="246">
        <f>IF(N235="zákl. přenesená",J235,0)</f>
        <v>0</v>
      </c>
      <c r="BH235" s="246">
        <f>IF(N235="sníž. přenesená",J235,0)</f>
        <v>0</v>
      </c>
      <c r="BI235" s="246">
        <f>IF(N235="nulová",J235,0)</f>
        <v>0</v>
      </c>
      <c r="BJ235" s="16" t="s">
        <v>84</v>
      </c>
      <c r="BK235" s="246">
        <f>ROUND(I235*H235,2)</f>
        <v>0</v>
      </c>
      <c r="BL235" s="16" t="s">
        <v>150</v>
      </c>
      <c r="BM235" s="245" t="s">
        <v>327</v>
      </c>
    </row>
    <row r="236" spans="1:47" s="2" customFormat="1" ht="12">
      <c r="A236" s="37"/>
      <c r="B236" s="38"/>
      <c r="C236" s="39"/>
      <c r="D236" s="247" t="s">
        <v>152</v>
      </c>
      <c r="E236" s="39"/>
      <c r="F236" s="248" t="s">
        <v>328</v>
      </c>
      <c r="G236" s="39"/>
      <c r="H236" s="39"/>
      <c r="I236" s="143"/>
      <c r="J236" s="39"/>
      <c r="K236" s="39"/>
      <c r="L236" s="43"/>
      <c r="M236" s="249"/>
      <c r="N236" s="250"/>
      <c r="O236" s="90"/>
      <c r="P236" s="90"/>
      <c r="Q236" s="90"/>
      <c r="R236" s="90"/>
      <c r="S236" s="90"/>
      <c r="T236" s="91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6" t="s">
        <v>152</v>
      </c>
      <c r="AU236" s="16" t="s">
        <v>86</v>
      </c>
    </row>
    <row r="237" spans="1:65" s="2" customFormat="1" ht="31" customHeight="1">
      <c r="A237" s="37"/>
      <c r="B237" s="38"/>
      <c r="C237" s="234" t="s">
        <v>329</v>
      </c>
      <c r="D237" s="234" t="s">
        <v>145</v>
      </c>
      <c r="E237" s="235" t="s">
        <v>330</v>
      </c>
      <c r="F237" s="236" t="s">
        <v>331</v>
      </c>
      <c r="G237" s="237" t="s">
        <v>198</v>
      </c>
      <c r="H237" s="238">
        <v>136.95</v>
      </c>
      <c r="I237" s="239"/>
      <c r="J237" s="240">
        <f>ROUND(I237*H237,2)</f>
        <v>0</v>
      </c>
      <c r="K237" s="236" t="s">
        <v>149</v>
      </c>
      <c r="L237" s="43"/>
      <c r="M237" s="241" t="s">
        <v>1</v>
      </c>
      <c r="N237" s="242" t="s">
        <v>41</v>
      </c>
      <c r="O237" s="90"/>
      <c r="P237" s="243">
        <f>O237*H237</f>
        <v>0</v>
      </c>
      <c r="Q237" s="243">
        <v>0.01838</v>
      </c>
      <c r="R237" s="243">
        <f>Q237*H237</f>
        <v>2.517141</v>
      </c>
      <c r="S237" s="243">
        <v>0</v>
      </c>
      <c r="T237" s="244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45" t="s">
        <v>150</v>
      </c>
      <c r="AT237" s="245" t="s">
        <v>145</v>
      </c>
      <c r="AU237" s="245" t="s">
        <v>86</v>
      </c>
      <c r="AY237" s="16" t="s">
        <v>143</v>
      </c>
      <c r="BE237" s="246">
        <f>IF(N237="základní",J237,0)</f>
        <v>0</v>
      </c>
      <c r="BF237" s="246">
        <f>IF(N237="snížená",J237,0)</f>
        <v>0</v>
      </c>
      <c r="BG237" s="246">
        <f>IF(N237="zákl. přenesená",J237,0)</f>
        <v>0</v>
      </c>
      <c r="BH237" s="246">
        <f>IF(N237="sníž. přenesená",J237,0)</f>
        <v>0</v>
      </c>
      <c r="BI237" s="246">
        <f>IF(N237="nulová",J237,0)</f>
        <v>0</v>
      </c>
      <c r="BJ237" s="16" t="s">
        <v>84</v>
      </c>
      <c r="BK237" s="246">
        <f>ROUND(I237*H237,2)</f>
        <v>0</v>
      </c>
      <c r="BL237" s="16" t="s">
        <v>150</v>
      </c>
      <c r="BM237" s="245" t="s">
        <v>332</v>
      </c>
    </row>
    <row r="238" spans="1:47" s="2" customFormat="1" ht="12">
      <c r="A238" s="37"/>
      <c r="B238" s="38"/>
      <c r="C238" s="39"/>
      <c r="D238" s="247" t="s">
        <v>152</v>
      </c>
      <c r="E238" s="39"/>
      <c r="F238" s="248" t="s">
        <v>333</v>
      </c>
      <c r="G238" s="39"/>
      <c r="H238" s="39"/>
      <c r="I238" s="143"/>
      <c r="J238" s="39"/>
      <c r="K238" s="39"/>
      <c r="L238" s="43"/>
      <c r="M238" s="249"/>
      <c r="N238" s="250"/>
      <c r="O238" s="90"/>
      <c r="P238" s="90"/>
      <c r="Q238" s="90"/>
      <c r="R238" s="90"/>
      <c r="S238" s="90"/>
      <c r="T238" s="91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6" t="s">
        <v>152</v>
      </c>
      <c r="AU238" s="16" t="s">
        <v>86</v>
      </c>
    </row>
    <row r="239" spans="1:51" s="13" customFormat="1" ht="12">
      <c r="A239" s="13"/>
      <c r="B239" s="251"/>
      <c r="C239" s="252"/>
      <c r="D239" s="247" t="s">
        <v>154</v>
      </c>
      <c r="E239" s="253" t="s">
        <v>1</v>
      </c>
      <c r="F239" s="254" t="s">
        <v>334</v>
      </c>
      <c r="G239" s="252"/>
      <c r="H239" s="255">
        <v>62.97</v>
      </c>
      <c r="I239" s="256"/>
      <c r="J239" s="252"/>
      <c r="K239" s="252"/>
      <c r="L239" s="257"/>
      <c r="M239" s="258"/>
      <c r="N239" s="259"/>
      <c r="O239" s="259"/>
      <c r="P239" s="259"/>
      <c r="Q239" s="259"/>
      <c r="R239" s="259"/>
      <c r="S239" s="259"/>
      <c r="T239" s="260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61" t="s">
        <v>154</v>
      </c>
      <c r="AU239" s="261" t="s">
        <v>86</v>
      </c>
      <c r="AV239" s="13" t="s">
        <v>86</v>
      </c>
      <c r="AW239" s="13" t="s">
        <v>32</v>
      </c>
      <c r="AX239" s="13" t="s">
        <v>76</v>
      </c>
      <c r="AY239" s="261" t="s">
        <v>143</v>
      </c>
    </row>
    <row r="240" spans="1:51" s="13" customFormat="1" ht="12">
      <c r="A240" s="13"/>
      <c r="B240" s="251"/>
      <c r="C240" s="252"/>
      <c r="D240" s="247" t="s">
        <v>154</v>
      </c>
      <c r="E240" s="253" t="s">
        <v>1</v>
      </c>
      <c r="F240" s="254" t="s">
        <v>335</v>
      </c>
      <c r="G240" s="252"/>
      <c r="H240" s="255">
        <v>23.4</v>
      </c>
      <c r="I240" s="256"/>
      <c r="J240" s="252"/>
      <c r="K240" s="252"/>
      <c r="L240" s="257"/>
      <c r="M240" s="258"/>
      <c r="N240" s="259"/>
      <c r="O240" s="259"/>
      <c r="P240" s="259"/>
      <c r="Q240" s="259"/>
      <c r="R240" s="259"/>
      <c r="S240" s="259"/>
      <c r="T240" s="26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1" t="s">
        <v>154</v>
      </c>
      <c r="AU240" s="261" t="s">
        <v>86</v>
      </c>
      <c r="AV240" s="13" t="s">
        <v>86</v>
      </c>
      <c r="AW240" s="13" t="s">
        <v>32</v>
      </c>
      <c r="AX240" s="13" t="s">
        <v>76</v>
      </c>
      <c r="AY240" s="261" t="s">
        <v>143</v>
      </c>
    </row>
    <row r="241" spans="1:51" s="13" customFormat="1" ht="12">
      <c r="A241" s="13"/>
      <c r="B241" s="251"/>
      <c r="C241" s="252"/>
      <c r="D241" s="247" t="s">
        <v>154</v>
      </c>
      <c r="E241" s="253" t="s">
        <v>1</v>
      </c>
      <c r="F241" s="254" t="s">
        <v>336</v>
      </c>
      <c r="G241" s="252"/>
      <c r="H241" s="255">
        <v>10.06</v>
      </c>
      <c r="I241" s="256"/>
      <c r="J241" s="252"/>
      <c r="K241" s="252"/>
      <c r="L241" s="257"/>
      <c r="M241" s="258"/>
      <c r="N241" s="259"/>
      <c r="O241" s="259"/>
      <c r="P241" s="259"/>
      <c r="Q241" s="259"/>
      <c r="R241" s="259"/>
      <c r="S241" s="259"/>
      <c r="T241" s="26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1" t="s">
        <v>154</v>
      </c>
      <c r="AU241" s="261" t="s">
        <v>86</v>
      </c>
      <c r="AV241" s="13" t="s">
        <v>86</v>
      </c>
      <c r="AW241" s="13" t="s">
        <v>32</v>
      </c>
      <c r="AX241" s="13" t="s">
        <v>76</v>
      </c>
      <c r="AY241" s="261" t="s">
        <v>143</v>
      </c>
    </row>
    <row r="242" spans="1:51" s="13" customFormat="1" ht="12">
      <c r="A242" s="13"/>
      <c r="B242" s="251"/>
      <c r="C242" s="252"/>
      <c r="D242" s="247" t="s">
        <v>154</v>
      </c>
      <c r="E242" s="253" t="s">
        <v>1</v>
      </c>
      <c r="F242" s="254" t="s">
        <v>337</v>
      </c>
      <c r="G242" s="252"/>
      <c r="H242" s="255">
        <v>40.52</v>
      </c>
      <c r="I242" s="256"/>
      <c r="J242" s="252"/>
      <c r="K242" s="252"/>
      <c r="L242" s="257"/>
      <c r="M242" s="258"/>
      <c r="N242" s="259"/>
      <c r="O242" s="259"/>
      <c r="P242" s="259"/>
      <c r="Q242" s="259"/>
      <c r="R242" s="259"/>
      <c r="S242" s="259"/>
      <c r="T242" s="260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1" t="s">
        <v>154</v>
      </c>
      <c r="AU242" s="261" t="s">
        <v>86</v>
      </c>
      <c r="AV242" s="13" t="s">
        <v>86</v>
      </c>
      <c r="AW242" s="13" t="s">
        <v>32</v>
      </c>
      <c r="AX242" s="13" t="s">
        <v>76</v>
      </c>
      <c r="AY242" s="261" t="s">
        <v>143</v>
      </c>
    </row>
    <row r="243" spans="1:51" s="14" customFormat="1" ht="12">
      <c r="A243" s="14"/>
      <c r="B243" s="272"/>
      <c r="C243" s="273"/>
      <c r="D243" s="247" t="s">
        <v>154</v>
      </c>
      <c r="E243" s="274" t="s">
        <v>1</v>
      </c>
      <c r="F243" s="275" t="s">
        <v>183</v>
      </c>
      <c r="G243" s="273"/>
      <c r="H243" s="276">
        <v>136.95000000000002</v>
      </c>
      <c r="I243" s="277"/>
      <c r="J243" s="273"/>
      <c r="K243" s="273"/>
      <c r="L243" s="278"/>
      <c r="M243" s="279"/>
      <c r="N243" s="280"/>
      <c r="O243" s="280"/>
      <c r="P243" s="280"/>
      <c r="Q243" s="280"/>
      <c r="R243" s="280"/>
      <c r="S243" s="280"/>
      <c r="T243" s="281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82" t="s">
        <v>154</v>
      </c>
      <c r="AU243" s="282" t="s">
        <v>86</v>
      </c>
      <c r="AV243" s="14" t="s">
        <v>150</v>
      </c>
      <c r="AW243" s="14" t="s">
        <v>32</v>
      </c>
      <c r="AX243" s="14" t="s">
        <v>84</v>
      </c>
      <c r="AY243" s="282" t="s">
        <v>143</v>
      </c>
    </row>
    <row r="244" spans="1:65" s="2" customFormat="1" ht="20.5" customHeight="1">
      <c r="A244" s="37"/>
      <c r="B244" s="38"/>
      <c r="C244" s="234" t="s">
        <v>338</v>
      </c>
      <c r="D244" s="234" t="s">
        <v>145</v>
      </c>
      <c r="E244" s="235" t="s">
        <v>339</v>
      </c>
      <c r="F244" s="236" t="s">
        <v>340</v>
      </c>
      <c r="G244" s="237" t="s">
        <v>198</v>
      </c>
      <c r="H244" s="238">
        <v>7.38</v>
      </c>
      <c r="I244" s="239"/>
      <c r="J244" s="240">
        <f>ROUND(I244*H244,2)</f>
        <v>0</v>
      </c>
      <c r="K244" s="236" t="s">
        <v>149</v>
      </c>
      <c r="L244" s="43"/>
      <c r="M244" s="241" t="s">
        <v>1</v>
      </c>
      <c r="N244" s="242" t="s">
        <v>41</v>
      </c>
      <c r="O244" s="90"/>
      <c r="P244" s="243">
        <f>O244*H244</f>
        <v>0</v>
      </c>
      <c r="Q244" s="243">
        <v>0.03358</v>
      </c>
      <c r="R244" s="243">
        <f>Q244*H244</f>
        <v>0.2478204</v>
      </c>
      <c r="S244" s="243">
        <v>0</v>
      </c>
      <c r="T244" s="244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45" t="s">
        <v>150</v>
      </c>
      <c r="AT244" s="245" t="s">
        <v>145</v>
      </c>
      <c r="AU244" s="245" t="s">
        <v>86</v>
      </c>
      <c r="AY244" s="16" t="s">
        <v>143</v>
      </c>
      <c r="BE244" s="246">
        <f>IF(N244="základní",J244,0)</f>
        <v>0</v>
      </c>
      <c r="BF244" s="246">
        <f>IF(N244="snížená",J244,0)</f>
        <v>0</v>
      </c>
      <c r="BG244" s="246">
        <f>IF(N244="zákl. přenesená",J244,0)</f>
        <v>0</v>
      </c>
      <c r="BH244" s="246">
        <f>IF(N244="sníž. přenesená",J244,0)</f>
        <v>0</v>
      </c>
      <c r="BI244" s="246">
        <f>IF(N244="nulová",J244,0)</f>
        <v>0</v>
      </c>
      <c r="BJ244" s="16" t="s">
        <v>84</v>
      </c>
      <c r="BK244" s="246">
        <f>ROUND(I244*H244,2)</f>
        <v>0</v>
      </c>
      <c r="BL244" s="16" t="s">
        <v>150</v>
      </c>
      <c r="BM244" s="245" t="s">
        <v>341</v>
      </c>
    </row>
    <row r="245" spans="1:47" s="2" customFormat="1" ht="12">
      <c r="A245" s="37"/>
      <c r="B245" s="38"/>
      <c r="C245" s="39"/>
      <c r="D245" s="247" t="s">
        <v>152</v>
      </c>
      <c r="E245" s="39"/>
      <c r="F245" s="248" t="s">
        <v>342</v>
      </c>
      <c r="G245" s="39"/>
      <c r="H245" s="39"/>
      <c r="I245" s="143"/>
      <c r="J245" s="39"/>
      <c r="K245" s="39"/>
      <c r="L245" s="43"/>
      <c r="M245" s="249"/>
      <c r="N245" s="250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152</v>
      </c>
      <c r="AU245" s="16" t="s">
        <v>86</v>
      </c>
    </row>
    <row r="246" spans="1:51" s="13" customFormat="1" ht="12">
      <c r="A246" s="13"/>
      <c r="B246" s="251"/>
      <c r="C246" s="252"/>
      <c r="D246" s="247" t="s">
        <v>154</v>
      </c>
      <c r="E246" s="253" t="s">
        <v>1</v>
      </c>
      <c r="F246" s="254" t="s">
        <v>343</v>
      </c>
      <c r="G246" s="252"/>
      <c r="H246" s="255">
        <v>7.38</v>
      </c>
      <c r="I246" s="256"/>
      <c r="J246" s="252"/>
      <c r="K246" s="252"/>
      <c r="L246" s="257"/>
      <c r="M246" s="258"/>
      <c r="N246" s="259"/>
      <c r="O246" s="259"/>
      <c r="P246" s="259"/>
      <c r="Q246" s="259"/>
      <c r="R246" s="259"/>
      <c r="S246" s="259"/>
      <c r="T246" s="260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1" t="s">
        <v>154</v>
      </c>
      <c r="AU246" s="261" t="s">
        <v>86</v>
      </c>
      <c r="AV246" s="13" t="s">
        <v>86</v>
      </c>
      <c r="AW246" s="13" t="s">
        <v>32</v>
      </c>
      <c r="AX246" s="13" t="s">
        <v>84</v>
      </c>
      <c r="AY246" s="261" t="s">
        <v>143</v>
      </c>
    </row>
    <row r="247" spans="1:65" s="2" customFormat="1" ht="20.5" customHeight="1">
      <c r="A247" s="37"/>
      <c r="B247" s="38"/>
      <c r="C247" s="234" t="s">
        <v>344</v>
      </c>
      <c r="D247" s="234" t="s">
        <v>145</v>
      </c>
      <c r="E247" s="235" t="s">
        <v>345</v>
      </c>
      <c r="F247" s="236" t="s">
        <v>346</v>
      </c>
      <c r="G247" s="237" t="s">
        <v>247</v>
      </c>
      <c r="H247" s="238">
        <v>16</v>
      </c>
      <c r="I247" s="239"/>
      <c r="J247" s="240">
        <f>ROUND(I247*H247,2)</f>
        <v>0</v>
      </c>
      <c r="K247" s="236" t="s">
        <v>149</v>
      </c>
      <c r="L247" s="43"/>
      <c r="M247" s="241" t="s">
        <v>1</v>
      </c>
      <c r="N247" s="242" t="s">
        <v>41</v>
      </c>
      <c r="O247" s="90"/>
      <c r="P247" s="243">
        <f>O247*H247</f>
        <v>0</v>
      </c>
      <c r="Q247" s="243">
        <v>0.0511</v>
      </c>
      <c r="R247" s="243">
        <f>Q247*H247</f>
        <v>0.8176</v>
      </c>
      <c r="S247" s="243">
        <v>0</v>
      </c>
      <c r="T247" s="244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45" t="s">
        <v>150</v>
      </c>
      <c r="AT247" s="245" t="s">
        <v>145</v>
      </c>
      <c r="AU247" s="245" t="s">
        <v>86</v>
      </c>
      <c r="AY247" s="16" t="s">
        <v>143</v>
      </c>
      <c r="BE247" s="246">
        <f>IF(N247="základní",J247,0)</f>
        <v>0</v>
      </c>
      <c r="BF247" s="246">
        <f>IF(N247="snížená",J247,0)</f>
        <v>0</v>
      </c>
      <c r="BG247" s="246">
        <f>IF(N247="zákl. přenesená",J247,0)</f>
        <v>0</v>
      </c>
      <c r="BH247" s="246">
        <f>IF(N247="sníž. přenesená",J247,0)</f>
        <v>0</v>
      </c>
      <c r="BI247" s="246">
        <f>IF(N247="nulová",J247,0)</f>
        <v>0</v>
      </c>
      <c r="BJ247" s="16" t="s">
        <v>84</v>
      </c>
      <c r="BK247" s="246">
        <f>ROUND(I247*H247,2)</f>
        <v>0</v>
      </c>
      <c r="BL247" s="16" t="s">
        <v>150</v>
      </c>
      <c r="BM247" s="245" t="s">
        <v>347</v>
      </c>
    </row>
    <row r="248" spans="1:47" s="2" customFormat="1" ht="12">
      <c r="A248" s="37"/>
      <c r="B248" s="38"/>
      <c r="C248" s="39"/>
      <c r="D248" s="247" t="s">
        <v>152</v>
      </c>
      <c r="E248" s="39"/>
      <c r="F248" s="248" t="s">
        <v>348</v>
      </c>
      <c r="G248" s="39"/>
      <c r="H248" s="39"/>
      <c r="I248" s="143"/>
      <c r="J248" s="39"/>
      <c r="K248" s="39"/>
      <c r="L248" s="43"/>
      <c r="M248" s="249"/>
      <c r="N248" s="250"/>
      <c r="O248" s="90"/>
      <c r="P248" s="90"/>
      <c r="Q248" s="90"/>
      <c r="R248" s="90"/>
      <c r="S248" s="90"/>
      <c r="T248" s="91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6" t="s">
        <v>152</v>
      </c>
      <c r="AU248" s="16" t="s">
        <v>86</v>
      </c>
    </row>
    <row r="249" spans="1:51" s="13" customFormat="1" ht="12">
      <c r="A249" s="13"/>
      <c r="B249" s="251"/>
      <c r="C249" s="252"/>
      <c r="D249" s="247" t="s">
        <v>154</v>
      </c>
      <c r="E249" s="253" t="s">
        <v>1</v>
      </c>
      <c r="F249" s="254" t="s">
        <v>349</v>
      </c>
      <c r="G249" s="252"/>
      <c r="H249" s="255">
        <v>4</v>
      </c>
      <c r="I249" s="256"/>
      <c r="J249" s="252"/>
      <c r="K249" s="252"/>
      <c r="L249" s="257"/>
      <c r="M249" s="258"/>
      <c r="N249" s="259"/>
      <c r="O249" s="259"/>
      <c r="P249" s="259"/>
      <c r="Q249" s="259"/>
      <c r="R249" s="259"/>
      <c r="S249" s="259"/>
      <c r="T249" s="260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1" t="s">
        <v>154</v>
      </c>
      <c r="AU249" s="261" t="s">
        <v>86</v>
      </c>
      <c r="AV249" s="13" t="s">
        <v>86</v>
      </c>
      <c r="AW249" s="13" t="s">
        <v>32</v>
      </c>
      <c r="AX249" s="13" t="s">
        <v>76</v>
      </c>
      <c r="AY249" s="261" t="s">
        <v>143</v>
      </c>
    </row>
    <row r="250" spans="1:51" s="13" customFormat="1" ht="12">
      <c r="A250" s="13"/>
      <c r="B250" s="251"/>
      <c r="C250" s="252"/>
      <c r="D250" s="247" t="s">
        <v>154</v>
      </c>
      <c r="E250" s="253" t="s">
        <v>1</v>
      </c>
      <c r="F250" s="254" t="s">
        <v>350</v>
      </c>
      <c r="G250" s="252"/>
      <c r="H250" s="255">
        <v>12</v>
      </c>
      <c r="I250" s="256"/>
      <c r="J250" s="252"/>
      <c r="K250" s="252"/>
      <c r="L250" s="257"/>
      <c r="M250" s="258"/>
      <c r="N250" s="259"/>
      <c r="O250" s="259"/>
      <c r="P250" s="259"/>
      <c r="Q250" s="259"/>
      <c r="R250" s="259"/>
      <c r="S250" s="259"/>
      <c r="T250" s="260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61" t="s">
        <v>154</v>
      </c>
      <c r="AU250" s="261" t="s">
        <v>86</v>
      </c>
      <c r="AV250" s="13" t="s">
        <v>86</v>
      </c>
      <c r="AW250" s="13" t="s">
        <v>32</v>
      </c>
      <c r="AX250" s="13" t="s">
        <v>76</v>
      </c>
      <c r="AY250" s="261" t="s">
        <v>143</v>
      </c>
    </row>
    <row r="251" spans="1:51" s="14" customFormat="1" ht="12">
      <c r="A251" s="14"/>
      <c r="B251" s="272"/>
      <c r="C251" s="273"/>
      <c r="D251" s="247" t="s">
        <v>154</v>
      </c>
      <c r="E251" s="274" t="s">
        <v>1</v>
      </c>
      <c r="F251" s="275" t="s">
        <v>183</v>
      </c>
      <c r="G251" s="273"/>
      <c r="H251" s="276">
        <v>16</v>
      </c>
      <c r="I251" s="277"/>
      <c r="J251" s="273"/>
      <c r="K251" s="273"/>
      <c r="L251" s="278"/>
      <c r="M251" s="279"/>
      <c r="N251" s="280"/>
      <c r="O251" s="280"/>
      <c r="P251" s="280"/>
      <c r="Q251" s="280"/>
      <c r="R251" s="280"/>
      <c r="S251" s="280"/>
      <c r="T251" s="281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82" t="s">
        <v>154</v>
      </c>
      <c r="AU251" s="282" t="s">
        <v>86</v>
      </c>
      <c r="AV251" s="14" t="s">
        <v>150</v>
      </c>
      <c r="AW251" s="14" t="s">
        <v>32</v>
      </c>
      <c r="AX251" s="14" t="s">
        <v>84</v>
      </c>
      <c r="AY251" s="282" t="s">
        <v>143</v>
      </c>
    </row>
    <row r="252" spans="1:65" s="2" customFormat="1" ht="20.5" customHeight="1">
      <c r="A252" s="37"/>
      <c r="B252" s="38"/>
      <c r="C252" s="234" t="s">
        <v>351</v>
      </c>
      <c r="D252" s="234" t="s">
        <v>145</v>
      </c>
      <c r="E252" s="235" t="s">
        <v>352</v>
      </c>
      <c r="F252" s="236" t="s">
        <v>353</v>
      </c>
      <c r="G252" s="237" t="s">
        <v>198</v>
      </c>
      <c r="H252" s="238">
        <v>77.159</v>
      </c>
      <c r="I252" s="239"/>
      <c r="J252" s="240">
        <f>ROUND(I252*H252,2)</f>
        <v>0</v>
      </c>
      <c r="K252" s="236" t="s">
        <v>149</v>
      </c>
      <c r="L252" s="43"/>
      <c r="M252" s="241" t="s">
        <v>1</v>
      </c>
      <c r="N252" s="242" t="s">
        <v>41</v>
      </c>
      <c r="O252" s="90"/>
      <c r="P252" s="243">
        <f>O252*H252</f>
        <v>0</v>
      </c>
      <c r="Q252" s="243">
        <v>0.00735</v>
      </c>
      <c r="R252" s="243">
        <f>Q252*H252</f>
        <v>0.5671186500000001</v>
      </c>
      <c r="S252" s="243">
        <v>0</v>
      </c>
      <c r="T252" s="244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45" t="s">
        <v>150</v>
      </c>
      <c r="AT252" s="245" t="s">
        <v>145</v>
      </c>
      <c r="AU252" s="245" t="s">
        <v>86</v>
      </c>
      <c r="AY252" s="16" t="s">
        <v>143</v>
      </c>
      <c r="BE252" s="246">
        <f>IF(N252="základní",J252,0)</f>
        <v>0</v>
      </c>
      <c r="BF252" s="246">
        <f>IF(N252="snížená",J252,0)</f>
        <v>0</v>
      </c>
      <c r="BG252" s="246">
        <f>IF(N252="zákl. přenesená",J252,0)</f>
        <v>0</v>
      </c>
      <c r="BH252" s="246">
        <f>IF(N252="sníž. přenesená",J252,0)</f>
        <v>0</v>
      </c>
      <c r="BI252" s="246">
        <f>IF(N252="nulová",J252,0)</f>
        <v>0</v>
      </c>
      <c r="BJ252" s="16" t="s">
        <v>84</v>
      </c>
      <c r="BK252" s="246">
        <f>ROUND(I252*H252,2)</f>
        <v>0</v>
      </c>
      <c r="BL252" s="16" t="s">
        <v>150</v>
      </c>
      <c r="BM252" s="245" t="s">
        <v>354</v>
      </c>
    </row>
    <row r="253" spans="1:47" s="2" customFormat="1" ht="12">
      <c r="A253" s="37"/>
      <c r="B253" s="38"/>
      <c r="C253" s="39"/>
      <c r="D253" s="247" t="s">
        <v>152</v>
      </c>
      <c r="E253" s="39"/>
      <c r="F253" s="248" t="s">
        <v>355</v>
      </c>
      <c r="G253" s="39"/>
      <c r="H253" s="39"/>
      <c r="I253" s="143"/>
      <c r="J253" s="39"/>
      <c r="K253" s="39"/>
      <c r="L253" s="43"/>
      <c r="M253" s="249"/>
      <c r="N253" s="250"/>
      <c r="O253" s="90"/>
      <c r="P253" s="90"/>
      <c r="Q253" s="90"/>
      <c r="R253" s="90"/>
      <c r="S253" s="90"/>
      <c r="T253" s="91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6" t="s">
        <v>152</v>
      </c>
      <c r="AU253" s="16" t="s">
        <v>86</v>
      </c>
    </row>
    <row r="254" spans="1:51" s="13" customFormat="1" ht="12">
      <c r="A254" s="13"/>
      <c r="B254" s="251"/>
      <c r="C254" s="252"/>
      <c r="D254" s="247" t="s">
        <v>154</v>
      </c>
      <c r="E254" s="253" t="s">
        <v>1</v>
      </c>
      <c r="F254" s="254" t="s">
        <v>356</v>
      </c>
      <c r="G254" s="252"/>
      <c r="H254" s="255">
        <v>74.679</v>
      </c>
      <c r="I254" s="256"/>
      <c r="J254" s="252"/>
      <c r="K254" s="252"/>
      <c r="L254" s="257"/>
      <c r="M254" s="258"/>
      <c r="N254" s="259"/>
      <c r="O254" s="259"/>
      <c r="P254" s="259"/>
      <c r="Q254" s="259"/>
      <c r="R254" s="259"/>
      <c r="S254" s="259"/>
      <c r="T254" s="260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1" t="s">
        <v>154</v>
      </c>
      <c r="AU254" s="261" t="s">
        <v>86</v>
      </c>
      <c r="AV254" s="13" t="s">
        <v>86</v>
      </c>
      <c r="AW254" s="13" t="s">
        <v>32</v>
      </c>
      <c r="AX254" s="13" t="s">
        <v>76</v>
      </c>
      <c r="AY254" s="261" t="s">
        <v>143</v>
      </c>
    </row>
    <row r="255" spans="1:51" s="13" customFormat="1" ht="12">
      <c r="A255" s="13"/>
      <c r="B255" s="251"/>
      <c r="C255" s="252"/>
      <c r="D255" s="247" t="s">
        <v>154</v>
      </c>
      <c r="E255" s="253" t="s">
        <v>1</v>
      </c>
      <c r="F255" s="254" t="s">
        <v>243</v>
      </c>
      <c r="G255" s="252"/>
      <c r="H255" s="255">
        <v>2.48</v>
      </c>
      <c r="I255" s="256"/>
      <c r="J255" s="252"/>
      <c r="K255" s="252"/>
      <c r="L255" s="257"/>
      <c r="M255" s="258"/>
      <c r="N255" s="259"/>
      <c r="O255" s="259"/>
      <c r="P255" s="259"/>
      <c r="Q255" s="259"/>
      <c r="R255" s="259"/>
      <c r="S255" s="259"/>
      <c r="T255" s="260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1" t="s">
        <v>154</v>
      </c>
      <c r="AU255" s="261" t="s">
        <v>86</v>
      </c>
      <c r="AV255" s="13" t="s">
        <v>86</v>
      </c>
      <c r="AW255" s="13" t="s">
        <v>32</v>
      </c>
      <c r="AX255" s="13" t="s">
        <v>76</v>
      </c>
      <c r="AY255" s="261" t="s">
        <v>143</v>
      </c>
    </row>
    <row r="256" spans="1:51" s="14" customFormat="1" ht="12">
      <c r="A256" s="14"/>
      <c r="B256" s="272"/>
      <c r="C256" s="273"/>
      <c r="D256" s="247" t="s">
        <v>154</v>
      </c>
      <c r="E256" s="274" t="s">
        <v>1</v>
      </c>
      <c r="F256" s="275" t="s">
        <v>183</v>
      </c>
      <c r="G256" s="273"/>
      <c r="H256" s="276">
        <v>77.159</v>
      </c>
      <c r="I256" s="277"/>
      <c r="J256" s="273"/>
      <c r="K256" s="273"/>
      <c r="L256" s="278"/>
      <c r="M256" s="279"/>
      <c r="N256" s="280"/>
      <c r="O256" s="280"/>
      <c r="P256" s="280"/>
      <c r="Q256" s="280"/>
      <c r="R256" s="280"/>
      <c r="S256" s="280"/>
      <c r="T256" s="281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82" t="s">
        <v>154</v>
      </c>
      <c r="AU256" s="282" t="s">
        <v>86</v>
      </c>
      <c r="AV256" s="14" t="s">
        <v>150</v>
      </c>
      <c r="AW256" s="14" t="s">
        <v>32</v>
      </c>
      <c r="AX256" s="14" t="s">
        <v>84</v>
      </c>
      <c r="AY256" s="282" t="s">
        <v>143</v>
      </c>
    </row>
    <row r="257" spans="1:65" s="2" customFormat="1" ht="31" customHeight="1">
      <c r="A257" s="37"/>
      <c r="B257" s="38"/>
      <c r="C257" s="234" t="s">
        <v>357</v>
      </c>
      <c r="D257" s="234" t="s">
        <v>145</v>
      </c>
      <c r="E257" s="235" t="s">
        <v>358</v>
      </c>
      <c r="F257" s="236" t="s">
        <v>359</v>
      </c>
      <c r="G257" s="237" t="s">
        <v>198</v>
      </c>
      <c r="H257" s="238">
        <v>77.159</v>
      </c>
      <c r="I257" s="239"/>
      <c r="J257" s="240">
        <f>ROUND(I257*H257,2)</f>
        <v>0</v>
      </c>
      <c r="K257" s="236" t="s">
        <v>149</v>
      </c>
      <c r="L257" s="43"/>
      <c r="M257" s="241" t="s">
        <v>1</v>
      </c>
      <c r="N257" s="242" t="s">
        <v>41</v>
      </c>
      <c r="O257" s="90"/>
      <c r="P257" s="243">
        <f>O257*H257</f>
        <v>0</v>
      </c>
      <c r="Q257" s="243">
        <v>0.00388</v>
      </c>
      <c r="R257" s="243">
        <f>Q257*H257</f>
        <v>0.29937692000000005</v>
      </c>
      <c r="S257" s="243">
        <v>0</v>
      </c>
      <c r="T257" s="244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45" t="s">
        <v>150</v>
      </c>
      <c r="AT257" s="245" t="s">
        <v>145</v>
      </c>
      <c r="AU257" s="245" t="s">
        <v>86</v>
      </c>
      <c r="AY257" s="16" t="s">
        <v>143</v>
      </c>
      <c r="BE257" s="246">
        <f>IF(N257="základní",J257,0)</f>
        <v>0</v>
      </c>
      <c r="BF257" s="246">
        <f>IF(N257="snížená",J257,0)</f>
        <v>0</v>
      </c>
      <c r="BG257" s="246">
        <f>IF(N257="zákl. přenesená",J257,0)</f>
        <v>0</v>
      </c>
      <c r="BH257" s="246">
        <f>IF(N257="sníž. přenesená",J257,0)</f>
        <v>0</v>
      </c>
      <c r="BI257" s="246">
        <f>IF(N257="nulová",J257,0)</f>
        <v>0</v>
      </c>
      <c r="BJ257" s="16" t="s">
        <v>84</v>
      </c>
      <c r="BK257" s="246">
        <f>ROUND(I257*H257,2)</f>
        <v>0</v>
      </c>
      <c r="BL257" s="16" t="s">
        <v>150</v>
      </c>
      <c r="BM257" s="245" t="s">
        <v>360</v>
      </c>
    </row>
    <row r="258" spans="1:47" s="2" customFormat="1" ht="12">
      <c r="A258" s="37"/>
      <c r="B258" s="38"/>
      <c r="C258" s="39"/>
      <c r="D258" s="247" t="s">
        <v>152</v>
      </c>
      <c r="E258" s="39"/>
      <c r="F258" s="248" t="s">
        <v>361</v>
      </c>
      <c r="G258" s="39"/>
      <c r="H258" s="39"/>
      <c r="I258" s="143"/>
      <c r="J258" s="39"/>
      <c r="K258" s="39"/>
      <c r="L258" s="43"/>
      <c r="M258" s="249"/>
      <c r="N258" s="250"/>
      <c r="O258" s="90"/>
      <c r="P258" s="90"/>
      <c r="Q258" s="90"/>
      <c r="R258" s="90"/>
      <c r="S258" s="90"/>
      <c r="T258" s="91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6" t="s">
        <v>152</v>
      </c>
      <c r="AU258" s="16" t="s">
        <v>86</v>
      </c>
    </row>
    <row r="259" spans="1:65" s="2" customFormat="1" ht="20.5" customHeight="1">
      <c r="A259" s="37"/>
      <c r="B259" s="38"/>
      <c r="C259" s="234" t="s">
        <v>362</v>
      </c>
      <c r="D259" s="234" t="s">
        <v>145</v>
      </c>
      <c r="E259" s="235" t="s">
        <v>363</v>
      </c>
      <c r="F259" s="236" t="s">
        <v>364</v>
      </c>
      <c r="G259" s="237" t="s">
        <v>198</v>
      </c>
      <c r="H259" s="238">
        <v>77.159</v>
      </c>
      <c r="I259" s="239"/>
      <c r="J259" s="240">
        <f>ROUND(I259*H259,2)</f>
        <v>0</v>
      </c>
      <c r="K259" s="236" t="s">
        <v>149</v>
      </c>
      <c r="L259" s="43"/>
      <c r="M259" s="241" t="s">
        <v>1</v>
      </c>
      <c r="N259" s="242" t="s">
        <v>41</v>
      </c>
      <c r="O259" s="90"/>
      <c r="P259" s="243">
        <f>O259*H259</f>
        <v>0</v>
      </c>
      <c r="Q259" s="243">
        <v>0.01875</v>
      </c>
      <c r="R259" s="243">
        <f>Q259*H259</f>
        <v>1.44673125</v>
      </c>
      <c r="S259" s="243">
        <v>0</v>
      </c>
      <c r="T259" s="244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45" t="s">
        <v>150</v>
      </c>
      <c r="AT259" s="245" t="s">
        <v>145</v>
      </c>
      <c r="AU259" s="245" t="s">
        <v>86</v>
      </c>
      <c r="AY259" s="16" t="s">
        <v>143</v>
      </c>
      <c r="BE259" s="246">
        <f>IF(N259="základní",J259,0)</f>
        <v>0</v>
      </c>
      <c r="BF259" s="246">
        <f>IF(N259="snížená",J259,0)</f>
        <v>0</v>
      </c>
      <c r="BG259" s="246">
        <f>IF(N259="zákl. přenesená",J259,0)</f>
        <v>0</v>
      </c>
      <c r="BH259" s="246">
        <f>IF(N259="sníž. přenesená",J259,0)</f>
        <v>0</v>
      </c>
      <c r="BI259" s="246">
        <f>IF(N259="nulová",J259,0)</f>
        <v>0</v>
      </c>
      <c r="BJ259" s="16" t="s">
        <v>84</v>
      </c>
      <c r="BK259" s="246">
        <f>ROUND(I259*H259,2)</f>
        <v>0</v>
      </c>
      <c r="BL259" s="16" t="s">
        <v>150</v>
      </c>
      <c r="BM259" s="245" t="s">
        <v>365</v>
      </c>
    </row>
    <row r="260" spans="1:47" s="2" customFormat="1" ht="12">
      <c r="A260" s="37"/>
      <c r="B260" s="38"/>
      <c r="C260" s="39"/>
      <c r="D260" s="247" t="s">
        <v>152</v>
      </c>
      <c r="E260" s="39"/>
      <c r="F260" s="248" t="s">
        <v>366</v>
      </c>
      <c r="G260" s="39"/>
      <c r="H260" s="39"/>
      <c r="I260" s="143"/>
      <c r="J260" s="39"/>
      <c r="K260" s="39"/>
      <c r="L260" s="43"/>
      <c r="M260" s="249"/>
      <c r="N260" s="250"/>
      <c r="O260" s="90"/>
      <c r="P260" s="90"/>
      <c r="Q260" s="90"/>
      <c r="R260" s="90"/>
      <c r="S260" s="90"/>
      <c r="T260" s="91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6" t="s">
        <v>152</v>
      </c>
      <c r="AU260" s="16" t="s">
        <v>86</v>
      </c>
    </row>
    <row r="261" spans="1:65" s="2" customFormat="1" ht="31" customHeight="1">
      <c r="A261" s="37"/>
      <c r="B261" s="38"/>
      <c r="C261" s="234" t="s">
        <v>367</v>
      </c>
      <c r="D261" s="234" t="s">
        <v>145</v>
      </c>
      <c r="E261" s="235" t="s">
        <v>368</v>
      </c>
      <c r="F261" s="236" t="s">
        <v>369</v>
      </c>
      <c r="G261" s="237" t="s">
        <v>148</v>
      </c>
      <c r="H261" s="238">
        <v>3.32</v>
      </c>
      <c r="I261" s="239"/>
      <c r="J261" s="240">
        <f>ROUND(I261*H261,2)</f>
        <v>0</v>
      </c>
      <c r="K261" s="236" t="s">
        <v>149</v>
      </c>
      <c r="L261" s="43"/>
      <c r="M261" s="241" t="s">
        <v>1</v>
      </c>
      <c r="N261" s="242" t="s">
        <v>41</v>
      </c>
      <c r="O261" s="90"/>
      <c r="P261" s="243">
        <f>O261*H261</f>
        <v>0</v>
      </c>
      <c r="Q261" s="243">
        <v>2.25634</v>
      </c>
      <c r="R261" s="243">
        <f>Q261*H261</f>
        <v>7.491048799999999</v>
      </c>
      <c r="S261" s="243">
        <v>0</v>
      </c>
      <c r="T261" s="244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45" t="s">
        <v>150</v>
      </c>
      <c r="AT261" s="245" t="s">
        <v>145</v>
      </c>
      <c r="AU261" s="245" t="s">
        <v>86</v>
      </c>
      <c r="AY261" s="16" t="s">
        <v>143</v>
      </c>
      <c r="BE261" s="246">
        <f>IF(N261="základní",J261,0)</f>
        <v>0</v>
      </c>
      <c r="BF261" s="246">
        <f>IF(N261="snížená",J261,0)</f>
        <v>0</v>
      </c>
      <c r="BG261" s="246">
        <f>IF(N261="zákl. přenesená",J261,0)</f>
        <v>0</v>
      </c>
      <c r="BH261" s="246">
        <f>IF(N261="sníž. přenesená",J261,0)</f>
        <v>0</v>
      </c>
      <c r="BI261" s="246">
        <f>IF(N261="nulová",J261,0)</f>
        <v>0</v>
      </c>
      <c r="BJ261" s="16" t="s">
        <v>84</v>
      </c>
      <c r="BK261" s="246">
        <f>ROUND(I261*H261,2)</f>
        <v>0</v>
      </c>
      <c r="BL261" s="16" t="s">
        <v>150</v>
      </c>
      <c r="BM261" s="245" t="s">
        <v>370</v>
      </c>
    </row>
    <row r="262" spans="1:47" s="2" customFormat="1" ht="12">
      <c r="A262" s="37"/>
      <c r="B262" s="38"/>
      <c r="C262" s="39"/>
      <c r="D262" s="247" t="s">
        <v>152</v>
      </c>
      <c r="E262" s="39"/>
      <c r="F262" s="248" t="s">
        <v>371</v>
      </c>
      <c r="G262" s="39"/>
      <c r="H262" s="39"/>
      <c r="I262" s="143"/>
      <c r="J262" s="39"/>
      <c r="K262" s="39"/>
      <c r="L262" s="43"/>
      <c r="M262" s="249"/>
      <c r="N262" s="250"/>
      <c r="O262" s="90"/>
      <c r="P262" s="90"/>
      <c r="Q262" s="90"/>
      <c r="R262" s="90"/>
      <c r="S262" s="90"/>
      <c r="T262" s="91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T262" s="16" t="s">
        <v>152</v>
      </c>
      <c r="AU262" s="16" t="s">
        <v>86</v>
      </c>
    </row>
    <row r="263" spans="1:51" s="13" customFormat="1" ht="12">
      <c r="A263" s="13"/>
      <c r="B263" s="251"/>
      <c r="C263" s="252"/>
      <c r="D263" s="247" t="s">
        <v>154</v>
      </c>
      <c r="E263" s="253" t="s">
        <v>1</v>
      </c>
      <c r="F263" s="254" t="s">
        <v>372</v>
      </c>
      <c r="G263" s="252"/>
      <c r="H263" s="255">
        <v>3.32</v>
      </c>
      <c r="I263" s="256"/>
      <c r="J263" s="252"/>
      <c r="K263" s="252"/>
      <c r="L263" s="257"/>
      <c r="M263" s="258"/>
      <c r="N263" s="259"/>
      <c r="O263" s="259"/>
      <c r="P263" s="259"/>
      <c r="Q263" s="259"/>
      <c r="R263" s="259"/>
      <c r="S263" s="259"/>
      <c r="T263" s="260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61" t="s">
        <v>154</v>
      </c>
      <c r="AU263" s="261" t="s">
        <v>86</v>
      </c>
      <c r="AV263" s="13" t="s">
        <v>86</v>
      </c>
      <c r="AW263" s="13" t="s">
        <v>32</v>
      </c>
      <c r="AX263" s="13" t="s">
        <v>84</v>
      </c>
      <c r="AY263" s="261" t="s">
        <v>143</v>
      </c>
    </row>
    <row r="264" spans="1:65" s="2" customFormat="1" ht="20.5" customHeight="1">
      <c r="A264" s="37"/>
      <c r="B264" s="38"/>
      <c r="C264" s="234" t="s">
        <v>373</v>
      </c>
      <c r="D264" s="234" t="s">
        <v>145</v>
      </c>
      <c r="E264" s="235" t="s">
        <v>374</v>
      </c>
      <c r="F264" s="236" t="s">
        <v>375</v>
      </c>
      <c r="G264" s="237" t="s">
        <v>170</v>
      </c>
      <c r="H264" s="238">
        <v>0.249</v>
      </c>
      <c r="I264" s="239"/>
      <c r="J264" s="240">
        <f>ROUND(I264*H264,2)</f>
        <v>0</v>
      </c>
      <c r="K264" s="236" t="s">
        <v>149</v>
      </c>
      <c r="L264" s="43"/>
      <c r="M264" s="241" t="s">
        <v>1</v>
      </c>
      <c r="N264" s="242" t="s">
        <v>41</v>
      </c>
      <c r="O264" s="90"/>
      <c r="P264" s="243">
        <f>O264*H264</f>
        <v>0</v>
      </c>
      <c r="Q264" s="243">
        <v>1.06277</v>
      </c>
      <c r="R264" s="243">
        <f>Q264*H264</f>
        <v>0.26462973</v>
      </c>
      <c r="S264" s="243">
        <v>0</v>
      </c>
      <c r="T264" s="244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45" t="s">
        <v>150</v>
      </c>
      <c r="AT264" s="245" t="s">
        <v>145</v>
      </c>
      <c r="AU264" s="245" t="s">
        <v>86</v>
      </c>
      <c r="AY264" s="16" t="s">
        <v>143</v>
      </c>
      <c r="BE264" s="246">
        <f>IF(N264="základní",J264,0)</f>
        <v>0</v>
      </c>
      <c r="BF264" s="246">
        <f>IF(N264="snížená",J264,0)</f>
        <v>0</v>
      </c>
      <c r="BG264" s="246">
        <f>IF(N264="zákl. přenesená",J264,0)</f>
        <v>0</v>
      </c>
      <c r="BH264" s="246">
        <f>IF(N264="sníž. přenesená",J264,0)</f>
        <v>0</v>
      </c>
      <c r="BI264" s="246">
        <f>IF(N264="nulová",J264,0)</f>
        <v>0</v>
      </c>
      <c r="BJ264" s="16" t="s">
        <v>84</v>
      </c>
      <c r="BK264" s="246">
        <f>ROUND(I264*H264,2)</f>
        <v>0</v>
      </c>
      <c r="BL264" s="16" t="s">
        <v>150</v>
      </c>
      <c r="BM264" s="245" t="s">
        <v>376</v>
      </c>
    </row>
    <row r="265" spans="1:47" s="2" customFormat="1" ht="12">
      <c r="A265" s="37"/>
      <c r="B265" s="38"/>
      <c r="C265" s="39"/>
      <c r="D265" s="247" t="s">
        <v>152</v>
      </c>
      <c r="E265" s="39"/>
      <c r="F265" s="248" t="s">
        <v>377</v>
      </c>
      <c r="G265" s="39"/>
      <c r="H265" s="39"/>
      <c r="I265" s="143"/>
      <c r="J265" s="39"/>
      <c r="K265" s="39"/>
      <c r="L265" s="43"/>
      <c r="M265" s="249"/>
      <c r="N265" s="250"/>
      <c r="O265" s="90"/>
      <c r="P265" s="90"/>
      <c r="Q265" s="90"/>
      <c r="R265" s="90"/>
      <c r="S265" s="90"/>
      <c r="T265" s="91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6" t="s">
        <v>152</v>
      </c>
      <c r="AU265" s="16" t="s">
        <v>86</v>
      </c>
    </row>
    <row r="266" spans="1:51" s="13" customFormat="1" ht="12">
      <c r="A266" s="13"/>
      <c r="B266" s="251"/>
      <c r="C266" s="252"/>
      <c r="D266" s="247" t="s">
        <v>154</v>
      </c>
      <c r="E266" s="253" t="s">
        <v>1</v>
      </c>
      <c r="F266" s="254" t="s">
        <v>378</v>
      </c>
      <c r="G266" s="252"/>
      <c r="H266" s="255">
        <v>0.249</v>
      </c>
      <c r="I266" s="256"/>
      <c r="J266" s="252"/>
      <c r="K266" s="252"/>
      <c r="L266" s="257"/>
      <c r="M266" s="258"/>
      <c r="N266" s="259"/>
      <c r="O266" s="259"/>
      <c r="P266" s="259"/>
      <c r="Q266" s="259"/>
      <c r="R266" s="259"/>
      <c r="S266" s="259"/>
      <c r="T266" s="26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1" t="s">
        <v>154</v>
      </c>
      <c r="AU266" s="261" t="s">
        <v>86</v>
      </c>
      <c r="AV266" s="13" t="s">
        <v>86</v>
      </c>
      <c r="AW266" s="13" t="s">
        <v>32</v>
      </c>
      <c r="AX266" s="13" t="s">
        <v>84</v>
      </c>
      <c r="AY266" s="261" t="s">
        <v>143</v>
      </c>
    </row>
    <row r="267" spans="1:65" s="2" customFormat="1" ht="31" customHeight="1">
      <c r="A267" s="37"/>
      <c r="B267" s="38"/>
      <c r="C267" s="234" t="s">
        <v>379</v>
      </c>
      <c r="D267" s="234" t="s">
        <v>145</v>
      </c>
      <c r="E267" s="235" t="s">
        <v>380</v>
      </c>
      <c r="F267" s="236" t="s">
        <v>381</v>
      </c>
      <c r="G267" s="237" t="s">
        <v>198</v>
      </c>
      <c r="H267" s="238">
        <v>1.6</v>
      </c>
      <c r="I267" s="239"/>
      <c r="J267" s="240">
        <f>ROUND(I267*H267,2)</f>
        <v>0</v>
      </c>
      <c r="K267" s="236" t="s">
        <v>149</v>
      </c>
      <c r="L267" s="43"/>
      <c r="M267" s="241" t="s">
        <v>1</v>
      </c>
      <c r="N267" s="242" t="s">
        <v>41</v>
      </c>
      <c r="O267" s="90"/>
      <c r="P267" s="243">
        <f>O267*H267</f>
        <v>0</v>
      </c>
      <c r="Q267" s="243">
        <v>0.105</v>
      </c>
      <c r="R267" s="243">
        <f>Q267*H267</f>
        <v>0.168</v>
      </c>
      <c r="S267" s="243">
        <v>0</v>
      </c>
      <c r="T267" s="244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45" t="s">
        <v>150</v>
      </c>
      <c r="AT267" s="245" t="s">
        <v>145</v>
      </c>
      <c r="AU267" s="245" t="s">
        <v>86</v>
      </c>
      <c r="AY267" s="16" t="s">
        <v>143</v>
      </c>
      <c r="BE267" s="246">
        <f>IF(N267="základní",J267,0)</f>
        <v>0</v>
      </c>
      <c r="BF267" s="246">
        <f>IF(N267="snížená",J267,0)</f>
        <v>0</v>
      </c>
      <c r="BG267" s="246">
        <f>IF(N267="zákl. přenesená",J267,0)</f>
        <v>0</v>
      </c>
      <c r="BH267" s="246">
        <f>IF(N267="sníž. přenesená",J267,0)</f>
        <v>0</v>
      </c>
      <c r="BI267" s="246">
        <f>IF(N267="nulová",J267,0)</f>
        <v>0</v>
      </c>
      <c r="BJ267" s="16" t="s">
        <v>84</v>
      </c>
      <c r="BK267" s="246">
        <f>ROUND(I267*H267,2)</f>
        <v>0</v>
      </c>
      <c r="BL267" s="16" t="s">
        <v>150</v>
      </c>
      <c r="BM267" s="245" t="s">
        <v>382</v>
      </c>
    </row>
    <row r="268" spans="1:47" s="2" customFormat="1" ht="12">
      <c r="A268" s="37"/>
      <c r="B268" s="38"/>
      <c r="C268" s="39"/>
      <c r="D268" s="247" t="s">
        <v>152</v>
      </c>
      <c r="E268" s="39"/>
      <c r="F268" s="248" t="s">
        <v>383</v>
      </c>
      <c r="G268" s="39"/>
      <c r="H268" s="39"/>
      <c r="I268" s="143"/>
      <c r="J268" s="39"/>
      <c r="K268" s="39"/>
      <c r="L268" s="43"/>
      <c r="M268" s="249"/>
      <c r="N268" s="250"/>
      <c r="O268" s="90"/>
      <c r="P268" s="90"/>
      <c r="Q268" s="90"/>
      <c r="R268" s="90"/>
      <c r="S268" s="90"/>
      <c r="T268" s="91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16" t="s">
        <v>152</v>
      </c>
      <c r="AU268" s="16" t="s">
        <v>86</v>
      </c>
    </row>
    <row r="269" spans="1:51" s="13" customFormat="1" ht="12">
      <c r="A269" s="13"/>
      <c r="B269" s="251"/>
      <c r="C269" s="252"/>
      <c r="D269" s="247" t="s">
        <v>154</v>
      </c>
      <c r="E269" s="253" t="s">
        <v>1</v>
      </c>
      <c r="F269" s="254" t="s">
        <v>384</v>
      </c>
      <c r="G269" s="252"/>
      <c r="H269" s="255">
        <v>1.6</v>
      </c>
      <c r="I269" s="256"/>
      <c r="J269" s="252"/>
      <c r="K269" s="252"/>
      <c r="L269" s="257"/>
      <c r="M269" s="258"/>
      <c r="N269" s="259"/>
      <c r="O269" s="259"/>
      <c r="P269" s="259"/>
      <c r="Q269" s="259"/>
      <c r="R269" s="259"/>
      <c r="S269" s="259"/>
      <c r="T269" s="260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1" t="s">
        <v>154</v>
      </c>
      <c r="AU269" s="261" t="s">
        <v>86</v>
      </c>
      <c r="AV269" s="13" t="s">
        <v>86</v>
      </c>
      <c r="AW269" s="13" t="s">
        <v>32</v>
      </c>
      <c r="AX269" s="13" t="s">
        <v>84</v>
      </c>
      <c r="AY269" s="261" t="s">
        <v>143</v>
      </c>
    </row>
    <row r="270" spans="1:65" s="2" customFormat="1" ht="20.5" customHeight="1">
      <c r="A270" s="37"/>
      <c r="B270" s="38"/>
      <c r="C270" s="234" t="s">
        <v>385</v>
      </c>
      <c r="D270" s="234" t="s">
        <v>145</v>
      </c>
      <c r="E270" s="235" t="s">
        <v>386</v>
      </c>
      <c r="F270" s="236" t="s">
        <v>387</v>
      </c>
      <c r="G270" s="237" t="s">
        <v>198</v>
      </c>
      <c r="H270" s="238">
        <v>12</v>
      </c>
      <c r="I270" s="239"/>
      <c r="J270" s="240">
        <f>ROUND(I270*H270,2)</f>
        <v>0</v>
      </c>
      <c r="K270" s="236" t="s">
        <v>149</v>
      </c>
      <c r="L270" s="43"/>
      <c r="M270" s="241" t="s">
        <v>1</v>
      </c>
      <c r="N270" s="242" t="s">
        <v>41</v>
      </c>
      <c r="O270" s="90"/>
      <c r="P270" s="243">
        <f>O270*H270</f>
        <v>0</v>
      </c>
      <c r="Q270" s="243">
        <v>0.1837</v>
      </c>
      <c r="R270" s="243">
        <f>Q270*H270</f>
        <v>2.2044</v>
      </c>
      <c r="S270" s="243">
        <v>0</v>
      </c>
      <c r="T270" s="244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45" t="s">
        <v>150</v>
      </c>
      <c r="AT270" s="245" t="s">
        <v>145</v>
      </c>
      <c r="AU270" s="245" t="s">
        <v>86</v>
      </c>
      <c r="AY270" s="16" t="s">
        <v>143</v>
      </c>
      <c r="BE270" s="246">
        <f>IF(N270="základní",J270,0)</f>
        <v>0</v>
      </c>
      <c r="BF270" s="246">
        <f>IF(N270="snížená",J270,0)</f>
        <v>0</v>
      </c>
      <c r="BG270" s="246">
        <f>IF(N270="zákl. přenesená",J270,0)</f>
        <v>0</v>
      </c>
      <c r="BH270" s="246">
        <f>IF(N270="sníž. přenesená",J270,0)</f>
        <v>0</v>
      </c>
      <c r="BI270" s="246">
        <f>IF(N270="nulová",J270,0)</f>
        <v>0</v>
      </c>
      <c r="BJ270" s="16" t="s">
        <v>84</v>
      </c>
      <c r="BK270" s="246">
        <f>ROUND(I270*H270,2)</f>
        <v>0</v>
      </c>
      <c r="BL270" s="16" t="s">
        <v>150</v>
      </c>
      <c r="BM270" s="245" t="s">
        <v>388</v>
      </c>
    </row>
    <row r="271" spans="1:47" s="2" customFormat="1" ht="12">
      <c r="A271" s="37"/>
      <c r="B271" s="38"/>
      <c r="C271" s="39"/>
      <c r="D271" s="247" t="s">
        <v>152</v>
      </c>
      <c r="E271" s="39"/>
      <c r="F271" s="248" t="s">
        <v>389</v>
      </c>
      <c r="G271" s="39"/>
      <c r="H271" s="39"/>
      <c r="I271" s="143"/>
      <c r="J271" s="39"/>
      <c r="K271" s="39"/>
      <c r="L271" s="43"/>
      <c r="M271" s="249"/>
      <c r="N271" s="250"/>
      <c r="O271" s="90"/>
      <c r="P271" s="90"/>
      <c r="Q271" s="90"/>
      <c r="R271" s="90"/>
      <c r="S271" s="90"/>
      <c r="T271" s="91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16" t="s">
        <v>152</v>
      </c>
      <c r="AU271" s="16" t="s">
        <v>86</v>
      </c>
    </row>
    <row r="272" spans="1:51" s="13" customFormat="1" ht="12">
      <c r="A272" s="13"/>
      <c r="B272" s="251"/>
      <c r="C272" s="252"/>
      <c r="D272" s="247" t="s">
        <v>154</v>
      </c>
      <c r="E272" s="253" t="s">
        <v>1</v>
      </c>
      <c r="F272" s="254" t="s">
        <v>390</v>
      </c>
      <c r="G272" s="252"/>
      <c r="H272" s="255">
        <v>12</v>
      </c>
      <c r="I272" s="256"/>
      <c r="J272" s="252"/>
      <c r="K272" s="252"/>
      <c r="L272" s="257"/>
      <c r="M272" s="258"/>
      <c r="N272" s="259"/>
      <c r="O272" s="259"/>
      <c r="P272" s="259"/>
      <c r="Q272" s="259"/>
      <c r="R272" s="259"/>
      <c r="S272" s="259"/>
      <c r="T272" s="260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61" t="s">
        <v>154</v>
      </c>
      <c r="AU272" s="261" t="s">
        <v>86</v>
      </c>
      <c r="AV272" s="13" t="s">
        <v>86</v>
      </c>
      <c r="AW272" s="13" t="s">
        <v>32</v>
      </c>
      <c r="AX272" s="13" t="s">
        <v>84</v>
      </c>
      <c r="AY272" s="261" t="s">
        <v>143</v>
      </c>
    </row>
    <row r="273" spans="1:65" s="2" customFormat="1" ht="20.5" customHeight="1">
      <c r="A273" s="37"/>
      <c r="B273" s="38"/>
      <c r="C273" s="234" t="s">
        <v>391</v>
      </c>
      <c r="D273" s="234" t="s">
        <v>145</v>
      </c>
      <c r="E273" s="235" t="s">
        <v>392</v>
      </c>
      <c r="F273" s="236" t="s">
        <v>393</v>
      </c>
      <c r="G273" s="237" t="s">
        <v>260</v>
      </c>
      <c r="H273" s="238">
        <v>24</v>
      </c>
      <c r="I273" s="239"/>
      <c r="J273" s="240">
        <f>ROUND(I273*H273,2)</f>
        <v>0</v>
      </c>
      <c r="K273" s="236" t="s">
        <v>149</v>
      </c>
      <c r="L273" s="43"/>
      <c r="M273" s="241" t="s">
        <v>1</v>
      </c>
      <c r="N273" s="242" t="s">
        <v>41</v>
      </c>
      <c r="O273" s="90"/>
      <c r="P273" s="243">
        <f>O273*H273</f>
        <v>0</v>
      </c>
      <c r="Q273" s="243">
        <v>0.12895</v>
      </c>
      <c r="R273" s="243">
        <f>Q273*H273</f>
        <v>3.0948</v>
      </c>
      <c r="S273" s="243">
        <v>0</v>
      </c>
      <c r="T273" s="244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45" t="s">
        <v>150</v>
      </c>
      <c r="AT273" s="245" t="s">
        <v>145</v>
      </c>
      <c r="AU273" s="245" t="s">
        <v>86</v>
      </c>
      <c r="AY273" s="16" t="s">
        <v>143</v>
      </c>
      <c r="BE273" s="246">
        <f>IF(N273="základní",J273,0)</f>
        <v>0</v>
      </c>
      <c r="BF273" s="246">
        <f>IF(N273="snížená",J273,0)</f>
        <v>0</v>
      </c>
      <c r="BG273" s="246">
        <f>IF(N273="zákl. přenesená",J273,0)</f>
        <v>0</v>
      </c>
      <c r="BH273" s="246">
        <f>IF(N273="sníž. přenesená",J273,0)</f>
        <v>0</v>
      </c>
      <c r="BI273" s="246">
        <f>IF(N273="nulová",J273,0)</f>
        <v>0</v>
      </c>
      <c r="BJ273" s="16" t="s">
        <v>84</v>
      </c>
      <c r="BK273" s="246">
        <f>ROUND(I273*H273,2)</f>
        <v>0</v>
      </c>
      <c r="BL273" s="16" t="s">
        <v>150</v>
      </c>
      <c r="BM273" s="245" t="s">
        <v>394</v>
      </c>
    </row>
    <row r="274" spans="1:47" s="2" customFormat="1" ht="12">
      <c r="A274" s="37"/>
      <c r="B274" s="38"/>
      <c r="C274" s="39"/>
      <c r="D274" s="247" t="s">
        <v>152</v>
      </c>
      <c r="E274" s="39"/>
      <c r="F274" s="248" t="s">
        <v>395</v>
      </c>
      <c r="G274" s="39"/>
      <c r="H274" s="39"/>
      <c r="I274" s="143"/>
      <c r="J274" s="39"/>
      <c r="K274" s="39"/>
      <c r="L274" s="43"/>
      <c r="M274" s="249"/>
      <c r="N274" s="250"/>
      <c r="O274" s="90"/>
      <c r="P274" s="90"/>
      <c r="Q274" s="90"/>
      <c r="R274" s="90"/>
      <c r="S274" s="90"/>
      <c r="T274" s="91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6" t="s">
        <v>152</v>
      </c>
      <c r="AU274" s="16" t="s">
        <v>86</v>
      </c>
    </row>
    <row r="275" spans="1:65" s="2" customFormat="1" ht="20.5" customHeight="1">
      <c r="A275" s="37"/>
      <c r="B275" s="38"/>
      <c r="C275" s="234" t="s">
        <v>396</v>
      </c>
      <c r="D275" s="234" t="s">
        <v>145</v>
      </c>
      <c r="E275" s="235" t="s">
        <v>397</v>
      </c>
      <c r="F275" s="236" t="s">
        <v>398</v>
      </c>
      <c r="G275" s="237" t="s">
        <v>247</v>
      </c>
      <c r="H275" s="238">
        <v>6</v>
      </c>
      <c r="I275" s="239"/>
      <c r="J275" s="240">
        <f>ROUND(I275*H275,2)</f>
        <v>0</v>
      </c>
      <c r="K275" s="236" t="s">
        <v>149</v>
      </c>
      <c r="L275" s="43"/>
      <c r="M275" s="241" t="s">
        <v>1</v>
      </c>
      <c r="N275" s="242" t="s">
        <v>41</v>
      </c>
      <c r="O275" s="90"/>
      <c r="P275" s="243">
        <f>O275*H275</f>
        <v>0</v>
      </c>
      <c r="Q275" s="243">
        <v>0.04684</v>
      </c>
      <c r="R275" s="243">
        <f>Q275*H275</f>
        <v>0.28104</v>
      </c>
      <c r="S275" s="243">
        <v>0</v>
      </c>
      <c r="T275" s="244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45" t="s">
        <v>150</v>
      </c>
      <c r="AT275" s="245" t="s">
        <v>145</v>
      </c>
      <c r="AU275" s="245" t="s">
        <v>86</v>
      </c>
      <c r="AY275" s="16" t="s">
        <v>143</v>
      </c>
      <c r="BE275" s="246">
        <f>IF(N275="základní",J275,0)</f>
        <v>0</v>
      </c>
      <c r="BF275" s="246">
        <f>IF(N275="snížená",J275,0)</f>
        <v>0</v>
      </c>
      <c r="BG275" s="246">
        <f>IF(N275="zákl. přenesená",J275,0)</f>
        <v>0</v>
      </c>
      <c r="BH275" s="246">
        <f>IF(N275="sníž. přenesená",J275,0)</f>
        <v>0</v>
      </c>
      <c r="BI275" s="246">
        <f>IF(N275="nulová",J275,0)</f>
        <v>0</v>
      </c>
      <c r="BJ275" s="16" t="s">
        <v>84</v>
      </c>
      <c r="BK275" s="246">
        <f>ROUND(I275*H275,2)</f>
        <v>0</v>
      </c>
      <c r="BL275" s="16" t="s">
        <v>150</v>
      </c>
      <c r="BM275" s="245" t="s">
        <v>399</v>
      </c>
    </row>
    <row r="276" spans="1:47" s="2" customFormat="1" ht="12">
      <c r="A276" s="37"/>
      <c r="B276" s="38"/>
      <c r="C276" s="39"/>
      <c r="D276" s="247" t="s">
        <v>152</v>
      </c>
      <c r="E276" s="39"/>
      <c r="F276" s="248" t="s">
        <v>400</v>
      </c>
      <c r="G276" s="39"/>
      <c r="H276" s="39"/>
      <c r="I276" s="143"/>
      <c r="J276" s="39"/>
      <c r="K276" s="39"/>
      <c r="L276" s="43"/>
      <c r="M276" s="249"/>
      <c r="N276" s="250"/>
      <c r="O276" s="90"/>
      <c r="P276" s="90"/>
      <c r="Q276" s="90"/>
      <c r="R276" s="90"/>
      <c r="S276" s="90"/>
      <c r="T276" s="91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6" t="s">
        <v>152</v>
      </c>
      <c r="AU276" s="16" t="s">
        <v>86</v>
      </c>
    </row>
    <row r="277" spans="1:65" s="2" customFormat="1" ht="31" customHeight="1">
      <c r="A277" s="37"/>
      <c r="B277" s="38"/>
      <c r="C277" s="262" t="s">
        <v>401</v>
      </c>
      <c r="D277" s="262" t="s">
        <v>167</v>
      </c>
      <c r="E277" s="263" t="s">
        <v>402</v>
      </c>
      <c r="F277" s="264" t="s">
        <v>403</v>
      </c>
      <c r="G277" s="265" t="s">
        <v>247</v>
      </c>
      <c r="H277" s="266">
        <v>3</v>
      </c>
      <c r="I277" s="267"/>
      <c r="J277" s="268">
        <f>ROUND(I277*H277,2)</f>
        <v>0</v>
      </c>
      <c r="K277" s="264" t="s">
        <v>149</v>
      </c>
      <c r="L277" s="269"/>
      <c r="M277" s="270" t="s">
        <v>1</v>
      </c>
      <c r="N277" s="271" t="s">
        <v>41</v>
      </c>
      <c r="O277" s="90"/>
      <c r="P277" s="243">
        <f>O277*H277</f>
        <v>0</v>
      </c>
      <c r="Q277" s="243">
        <v>0.02053</v>
      </c>
      <c r="R277" s="243">
        <f>Q277*H277</f>
        <v>0.06159</v>
      </c>
      <c r="S277" s="243">
        <v>0</v>
      </c>
      <c r="T277" s="244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45" t="s">
        <v>171</v>
      </c>
      <c r="AT277" s="245" t="s">
        <v>167</v>
      </c>
      <c r="AU277" s="245" t="s">
        <v>86</v>
      </c>
      <c r="AY277" s="16" t="s">
        <v>143</v>
      </c>
      <c r="BE277" s="246">
        <f>IF(N277="základní",J277,0)</f>
        <v>0</v>
      </c>
      <c r="BF277" s="246">
        <f>IF(N277="snížená",J277,0)</f>
        <v>0</v>
      </c>
      <c r="BG277" s="246">
        <f>IF(N277="zákl. přenesená",J277,0)</f>
        <v>0</v>
      </c>
      <c r="BH277" s="246">
        <f>IF(N277="sníž. přenesená",J277,0)</f>
        <v>0</v>
      </c>
      <c r="BI277" s="246">
        <f>IF(N277="nulová",J277,0)</f>
        <v>0</v>
      </c>
      <c r="BJ277" s="16" t="s">
        <v>84</v>
      </c>
      <c r="BK277" s="246">
        <f>ROUND(I277*H277,2)</f>
        <v>0</v>
      </c>
      <c r="BL277" s="16" t="s">
        <v>150</v>
      </c>
      <c r="BM277" s="245" t="s">
        <v>404</v>
      </c>
    </row>
    <row r="278" spans="1:47" s="2" customFormat="1" ht="12">
      <c r="A278" s="37"/>
      <c r="B278" s="38"/>
      <c r="C278" s="39"/>
      <c r="D278" s="247" t="s">
        <v>152</v>
      </c>
      <c r="E278" s="39"/>
      <c r="F278" s="248" t="s">
        <v>403</v>
      </c>
      <c r="G278" s="39"/>
      <c r="H278" s="39"/>
      <c r="I278" s="143"/>
      <c r="J278" s="39"/>
      <c r="K278" s="39"/>
      <c r="L278" s="43"/>
      <c r="M278" s="249"/>
      <c r="N278" s="250"/>
      <c r="O278" s="90"/>
      <c r="P278" s="90"/>
      <c r="Q278" s="90"/>
      <c r="R278" s="90"/>
      <c r="S278" s="90"/>
      <c r="T278" s="91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T278" s="16" t="s">
        <v>152</v>
      </c>
      <c r="AU278" s="16" t="s">
        <v>86</v>
      </c>
    </row>
    <row r="279" spans="1:65" s="2" customFormat="1" ht="31" customHeight="1">
      <c r="A279" s="37"/>
      <c r="B279" s="38"/>
      <c r="C279" s="262" t="s">
        <v>405</v>
      </c>
      <c r="D279" s="262" t="s">
        <v>167</v>
      </c>
      <c r="E279" s="263" t="s">
        <v>406</v>
      </c>
      <c r="F279" s="264" t="s">
        <v>407</v>
      </c>
      <c r="G279" s="265" t="s">
        <v>247</v>
      </c>
      <c r="H279" s="266">
        <v>1</v>
      </c>
      <c r="I279" s="267"/>
      <c r="J279" s="268">
        <f>ROUND(I279*H279,2)</f>
        <v>0</v>
      </c>
      <c r="K279" s="264" t="s">
        <v>149</v>
      </c>
      <c r="L279" s="269"/>
      <c r="M279" s="270" t="s">
        <v>1</v>
      </c>
      <c r="N279" s="271" t="s">
        <v>41</v>
      </c>
      <c r="O279" s="90"/>
      <c r="P279" s="243">
        <f>O279*H279</f>
        <v>0</v>
      </c>
      <c r="Q279" s="243">
        <v>0.01992</v>
      </c>
      <c r="R279" s="243">
        <f>Q279*H279</f>
        <v>0.01992</v>
      </c>
      <c r="S279" s="243">
        <v>0</v>
      </c>
      <c r="T279" s="244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45" t="s">
        <v>171</v>
      </c>
      <c r="AT279" s="245" t="s">
        <v>167</v>
      </c>
      <c r="AU279" s="245" t="s">
        <v>86</v>
      </c>
      <c r="AY279" s="16" t="s">
        <v>143</v>
      </c>
      <c r="BE279" s="246">
        <f>IF(N279="základní",J279,0)</f>
        <v>0</v>
      </c>
      <c r="BF279" s="246">
        <f>IF(N279="snížená",J279,0)</f>
        <v>0</v>
      </c>
      <c r="BG279" s="246">
        <f>IF(N279="zákl. přenesená",J279,0)</f>
        <v>0</v>
      </c>
      <c r="BH279" s="246">
        <f>IF(N279="sníž. přenesená",J279,0)</f>
        <v>0</v>
      </c>
      <c r="BI279" s="246">
        <f>IF(N279="nulová",J279,0)</f>
        <v>0</v>
      </c>
      <c r="BJ279" s="16" t="s">
        <v>84</v>
      </c>
      <c r="BK279" s="246">
        <f>ROUND(I279*H279,2)</f>
        <v>0</v>
      </c>
      <c r="BL279" s="16" t="s">
        <v>150</v>
      </c>
      <c r="BM279" s="245" t="s">
        <v>408</v>
      </c>
    </row>
    <row r="280" spans="1:47" s="2" customFormat="1" ht="12">
      <c r="A280" s="37"/>
      <c r="B280" s="38"/>
      <c r="C280" s="39"/>
      <c r="D280" s="247" t="s">
        <v>152</v>
      </c>
      <c r="E280" s="39"/>
      <c r="F280" s="248" t="s">
        <v>407</v>
      </c>
      <c r="G280" s="39"/>
      <c r="H280" s="39"/>
      <c r="I280" s="143"/>
      <c r="J280" s="39"/>
      <c r="K280" s="39"/>
      <c r="L280" s="43"/>
      <c r="M280" s="249"/>
      <c r="N280" s="250"/>
      <c r="O280" s="90"/>
      <c r="P280" s="90"/>
      <c r="Q280" s="90"/>
      <c r="R280" s="90"/>
      <c r="S280" s="90"/>
      <c r="T280" s="91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T280" s="16" t="s">
        <v>152</v>
      </c>
      <c r="AU280" s="16" t="s">
        <v>86</v>
      </c>
    </row>
    <row r="281" spans="1:65" s="2" customFormat="1" ht="31" customHeight="1">
      <c r="A281" s="37"/>
      <c r="B281" s="38"/>
      <c r="C281" s="262" t="s">
        <v>409</v>
      </c>
      <c r="D281" s="262" t="s">
        <v>167</v>
      </c>
      <c r="E281" s="263" t="s">
        <v>410</v>
      </c>
      <c r="F281" s="264" t="s">
        <v>411</v>
      </c>
      <c r="G281" s="265" t="s">
        <v>247</v>
      </c>
      <c r="H281" s="266">
        <v>2</v>
      </c>
      <c r="I281" s="267"/>
      <c r="J281" s="268">
        <f>ROUND(I281*H281,2)</f>
        <v>0</v>
      </c>
      <c r="K281" s="264" t="s">
        <v>149</v>
      </c>
      <c r="L281" s="269"/>
      <c r="M281" s="270" t="s">
        <v>1</v>
      </c>
      <c r="N281" s="271" t="s">
        <v>41</v>
      </c>
      <c r="O281" s="90"/>
      <c r="P281" s="243">
        <f>O281*H281</f>
        <v>0</v>
      </c>
      <c r="Q281" s="243">
        <v>0.01876</v>
      </c>
      <c r="R281" s="243">
        <f>Q281*H281</f>
        <v>0.03752</v>
      </c>
      <c r="S281" s="243">
        <v>0</v>
      </c>
      <c r="T281" s="244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45" t="s">
        <v>171</v>
      </c>
      <c r="AT281" s="245" t="s">
        <v>167</v>
      </c>
      <c r="AU281" s="245" t="s">
        <v>86</v>
      </c>
      <c r="AY281" s="16" t="s">
        <v>143</v>
      </c>
      <c r="BE281" s="246">
        <f>IF(N281="základní",J281,0)</f>
        <v>0</v>
      </c>
      <c r="BF281" s="246">
        <f>IF(N281="snížená",J281,0)</f>
        <v>0</v>
      </c>
      <c r="BG281" s="246">
        <f>IF(N281="zákl. přenesená",J281,0)</f>
        <v>0</v>
      </c>
      <c r="BH281" s="246">
        <f>IF(N281="sníž. přenesená",J281,0)</f>
        <v>0</v>
      </c>
      <c r="BI281" s="246">
        <f>IF(N281="nulová",J281,0)</f>
        <v>0</v>
      </c>
      <c r="BJ281" s="16" t="s">
        <v>84</v>
      </c>
      <c r="BK281" s="246">
        <f>ROUND(I281*H281,2)</f>
        <v>0</v>
      </c>
      <c r="BL281" s="16" t="s">
        <v>150</v>
      </c>
      <c r="BM281" s="245" t="s">
        <v>412</v>
      </c>
    </row>
    <row r="282" spans="1:47" s="2" customFormat="1" ht="12">
      <c r="A282" s="37"/>
      <c r="B282" s="38"/>
      <c r="C282" s="39"/>
      <c r="D282" s="247" t="s">
        <v>152</v>
      </c>
      <c r="E282" s="39"/>
      <c r="F282" s="248" t="s">
        <v>411</v>
      </c>
      <c r="G282" s="39"/>
      <c r="H282" s="39"/>
      <c r="I282" s="143"/>
      <c r="J282" s="39"/>
      <c r="K282" s="39"/>
      <c r="L282" s="43"/>
      <c r="M282" s="249"/>
      <c r="N282" s="250"/>
      <c r="O282" s="90"/>
      <c r="P282" s="90"/>
      <c r="Q282" s="90"/>
      <c r="R282" s="90"/>
      <c r="S282" s="90"/>
      <c r="T282" s="91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T282" s="16" t="s">
        <v>152</v>
      </c>
      <c r="AU282" s="16" t="s">
        <v>86</v>
      </c>
    </row>
    <row r="283" spans="1:63" s="12" customFormat="1" ht="22.8" customHeight="1">
      <c r="A283" s="12"/>
      <c r="B283" s="218"/>
      <c r="C283" s="219"/>
      <c r="D283" s="220" t="s">
        <v>75</v>
      </c>
      <c r="E283" s="232" t="s">
        <v>202</v>
      </c>
      <c r="F283" s="232" t="s">
        <v>413</v>
      </c>
      <c r="G283" s="219"/>
      <c r="H283" s="219"/>
      <c r="I283" s="222"/>
      <c r="J283" s="233">
        <f>BK283</f>
        <v>0</v>
      </c>
      <c r="K283" s="219"/>
      <c r="L283" s="224"/>
      <c r="M283" s="225"/>
      <c r="N283" s="226"/>
      <c r="O283" s="226"/>
      <c r="P283" s="227">
        <f>SUM(P284:P321)</f>
        <v>0</v>
      </c>
      <c r="Q283" s="226"/>
      <c r="R283" s="227">
        <f>SUM(R284:R321)</f>
        <v>0.017140000000000002</v>
      </c>
      <c r="S283" s="226"/>
      <c r="T283" s="228">
        <f>SUM(T284:T321)</f>
        <v>13.12006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29" t="s">
        <v>84</v>
      </c>
      <c r="AT283" s="230" t="s">
        <v>75</v>
      </c>
      <c r="AU283" s="230" t="s">
        <v>84</v>
      </c>
      <c r="AY283" s="229" t="s">
        <v>143</v>
      </c>
      <c r="BK283" s="231">
        <f>SUM(BK284:BK321)</f>
        <v>0</v>
      </c>
    </row>
    <row r="284" spans="1:65" s="2" customFormat="1" ht="31" customHeight="1">
      <c r="A284" s="37"/>
      <c r="B284" s="38"/>
      <c r="C284" s="234" t="s">
        <v>414</v>
      </c>
      <c r="D284" s="234" t="s">
        <v>145</v>
      </c>
      <c r="E284" s="235" t="s">
        <v>415</v>
      </c>
      <c r="F284" s="236" t="s">
        <v>416</v>
      </c>
      <c r="G284" s="237" t="s">
        <v>198</v>
      </c>
      <c r="H284" s="238">
        <v>68</v>
      </c>
      <c r="I284" s="239"/>
      <c r="J284" s="240">
        <f>ROUND(I284*H284,2)</f>
        <v>0</v>
      </c>
      <c r="K284" s="236" t="s">
        <v>149</v>
      </c>
      <c r="L284" s="43"/>
      <c r="M284" s="241" t="s">
        <v>1</v>
      </c>
      <c r="N284" s="242" t="s">
        <v>41</v>
      </c>
      <c r="O284" s="90"/>
      <c r="P284" s="243">
        <f>O284*H284</f>
        <v>0</v>
      </c>
      <c r="Q284" s="243">
        <v>0</v>
      </c>
      <c r="R284" s="243">
        <f>Q284*H284</f>
        <v>0</v>
      </c>
      <c r="S284" s="243">
        <v>0</v>
      </c>
      <c r="T284" s="244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45" t="s">
        <v>150</v>
      </c>
      <c r="AT284" s="245" t="s">
        <v>145</v>
      </c>
      <c r="AU284" s="245" t="s">
        <v>86</v>
      </c>
      <c r="AY284" s="16" t="s">
        <v>143</v>
      </c>
      <c r="BE284" s="246">
        <f>IF(N284="základní",J284,0)</f>
        <v>0</v>
      </c>
      <c r="BF284" s="246">
        <f>IF(N284="snížená",J284,0)</f>
        <v>0</v>
      </c>
      <c r="BG284" s="246">
        <f>IF(N284="zákl. přenesená",J284,0)</f>
        <v>0</v>
      </c>
      <c r="BH284" s="246">
        <f>IF(N284="sníž. přenesená",J284,0)</f>
        <v>0</v>
      </c>
      <c r="BI284" s="246">
        <f>IF(N284="nulová",J284,0)</f>
        <v>0</v>
      </c>
      <c r="BJ284" s="16" t="s">
        <v>84</v>
      </c>
      <c r="BK284" s="246">
        <f>ROUND(I284*H284,2)</f>
        <v>0</v>
      </c>
      <c r="BL284" s="16" t="s">
        <v>150</v>
      </c>
      <c r="BM284" s="245" t="s">
        <v>417</v>
      </c>
    </row>
    <row r="285" spans="1:47" s="2" customFormat="1" ht="12">
      <c r="A285" s="37"/>
      <c r="B285" s="38"/>
      <c r="C285" s="39"/>
      <c r="D285" s="247" t="s">
        <v>152</v>
      </c>
      <c r="E285" s="39"/>
      <c r="F285" s="248" t="s">
        <v>418</v>
      </c>
      <c r="G285" s="39"/>
      <c r="H285" s="39"/>
      <c r="I285" s="143"/>
      <c r="J285" s="39"/>
      <c r="K285" s="39"/>
      <c r="L285" s="43"/>
      <c r="M285" s="249"/>
      <c r="N285" s="250"/>
      <c r="O285" s="90"/>
      <c r="P285" s="90"/>
      <c r="Q285" s="90"/>
      <c r="R285" s="90"/>
      <c r="S285" s="90"/>
      <c r="T285" s="91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T285" s="16" t="s">
        <v>152</v>
      </c>
      <c r="AU285" s="16" t="s">
        <v>86</v>
      </c>
    </row>
    <row r="286" spans="1:51" s="13" customFormat="1" ht="12">
      <c r="A286" s="13"/>
      <c r="B286" s="251"/>
      <c r="C286" s="252"/>
      <c r="D286" s="247" t="s">
        <v>154</v>
      </c>
      <c r="E286" s="253" t="s">
        <v>1</v>
      </c>
      <c r="F286" s="254" t="s">
        <v>419</v>
      </c>
      <c r="G286" s="252"/>
      <c r="H286" s="255">
        <v>68</v>
      </c>
      <c r="I286" s="256"/>
      <c r="J286" s="252"/>
      <c r="K286" s="252"/>
      <c r="L286" s="257"/>
      <c r="M286" s="258"/>
      <c r="N286" s="259"/>
      <c r="O286" s="259"/>
      <c r="P286" s="259"/>
      <c r="Q286" s="259"/>
      <c r="R286" s="259"/>
      <c r="S286" s="259"/>
      <c r="T286" s="260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61" t="s">
        <v>154</v>
      </c>
      <c r="AU286" s="261" t="s">
        <v>86</v>
      </c>
      <c r="AV286" s="13" t="s">
        <v>86</v>
      </c>
      <c r="AW286" s="13" t="s">
        <v>32</v>
      </c>
      <c r="AX286" s="13" t="s">
        <v>84</v>
      </c>
      <c r="AY286" s="261" t="s">
        <v>143</v>
      </c>
    </row>
    <row r="287" spans="1:65" s="2" customFormat="1" ht="31" customHeight="1">
      <c r="A287" s="37"/>
      <c r="B287" s="38"/>
      <c r="C287" s="234" t="s">
        <v>420</v>
      </c>
      <c r="D287" s="234" t="s">
        <v>145</v>
      </c>
      <c r="E287" s="235" t="s">
        <v>421</v>
      </c>
      <c r="F287" s="236" t="s">
        <v>422</v>
      </c>
      <c r="G287" s="237" t="s">
        <v>198</v>
      </c>
      <c r="H287" s="238">
        <v>4080</v>
      </c>
      <c r="I287" s="239"/>
      <c r="J287" s="240">
        <f>ROUND(I287*H287,2)</f>
        <v>0</v>
      </c>
      <c r="K287" s="236" t="s">
        <v>149</v>
      </c>
      <c r="L287" s="43"/>
      <c r="M287" s="241" t="s">
        <v>1</v>
      </c>
      <c r="N287" s="242" t="s">
        <v>41</v>
      </c>
      <c r="O287" s="90"/>
      <c r="P287" s="243">
        <f>O287*H287</f>
        <v>0</v>
      </c>
      <c r="Q287" s="243">
        <v>0</v>
      </c>
      <c r="R287" s="243">
        <f>Q287*H287</f>
        <v>0</v>
      </c>
      <c r="S287" s="243">
        <v>0</v>
      </c>
      <c r="T287" s="244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45" t="s">
        <v>150</v>
      </c>
      <c r="AT287" s="245" t="s">
        <v>145</v>
      </c>
      <c r="AU287" s="245" t="s">
        <v>86</v>
      </c>
      <c r="AY287" s="16" t="s">
        <v>143</v>
      </c>
      <c r="BE287" s="246">
        <f>IF(N287="základní",J287,0)</f>
        <v>0</v>
      </c>
      <c r="BF287" s="246">
        <f>IF(N287="snížená",J287,0)</f>
        <v>0</v>
      </c>
      <c r="BG287" s="246">
        <f>IF(N287="zákl. přenesená",J287,0)</f>
        <v>0</v>
      </c>
      <c r="BH287" s="246">
        <f>IF(N287="sníž. přenesená",J287,0)</f>
        <v>0</v>
      </c>
      <c r="BI287" s="246">
        <f>IF(N287="nulová",J287,0)</f>
        <v>0</v>
      </c>
      <c r="BJ287" s="16" t="s">
        <v>84</v>
      </c>
      <c r="BK287" s="246">
        <f>ROUND(I287*H287,2)</f>
        <v>0</v>
      </c>
      <c r="BL287" s="16" t="s">
        <v>150</v>
      </c>
      <c r="BM287" s="245" t="s">
        <v>423</v>
      </c>
    </row>
    <row r="288" spans="1:47" s="2" customFormat="1" ht="12">
      <c r="A288" s="37"/>
      <c r="B288" s="38"/>
      <c r="C288" s="39"/>
      <c r="D288" s="247" t="s">
        <v>152</v>
      </c>
      <c r="E288" s="39"/>
      <c r="F288" s="248" t="s">
        <v>424</v>
      </c>
      <c r="G288" s="39"/>
      <c r="H288" s="39"/>
      <c r="I288" s="143"/>
      <c r="J288" s="39"/>
      <c r="K288" s="39"/>
      <c r="L288" s="43"/>
      <c r="M288" s="249"/>
      <c r="N288" s="250"/>
      <c r="O288" s="90"/>
      <c r="P288" s="90"/>
      <c r="Q288" s="90"/>
      <c r="R288" s="90"/>
      <c r="S288" s="90"/>
      <c r="T288" s="91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16" t="s">
        <v>152</v>
      </c>
      <c r="AU288" s="16" t="s">
        <v>86</v>
      </c>
    </row>
    <row r="289" spans="1:51" s="13" customFormat="1" ht="12">
      <c r="A289" s="13"/>
      <c r="B289" s="251"/>
      <c r="C289" s="252"/>
      <c r="D289" s="247" t="s">
        <v>154</v>
      </c>
      <c r="E289" s="253" t="s">
        <v>1</v>
      </c>
      <c r="F289" s="254" t="s">
        <v>425</v>
      </c>
      <c r="G289" s="252"/>
      <c r="H289" s="255">
        <v>4080</v>
      </c>
      <c r="I289" s="256"/>
      <c r="J289" s="252"/>
      <c r="K289" s="252"/>
      <c r="L289" s="257"/>
      <c r="M289" s="258"/>
      <c r="N289" s="259"/>
      <c r="O289" s="259"/>
      <c r="P289" s="259"/>
      <c r="Q289" s="259"/>
      <c r="R289" s="259"/>
      <c r="S289" s="259"/>
      <c r="T289" s="260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1" t="s">
        <v>154</v>
      </c>
      <c r="AU289" s="261" t="s">
        <v>86</v>
      </c>
      <c r="AV289" s="13" t="s">
        <v>86</v>
      </c>
      <c r="AW289" s="13" t="s">
        <v>32</v>
      </c>
      <c r="AX289" s="13" t="s">
        <v>84</v>
      </c>
      <c r="AY289" s="261" t="s">
        <v>143</v>
      </c>
    </row>
    <row r="290" spans="1:65" s="2" customFormat="1" ht="31" customHeight="1">
      <c r="A290" s="37"/>
      <c r="B290" s="38"/>
      <c r="C290" s="234" t="s">
        <v>426</v>
      </c>
      <c r="D290" s="234" t="s">
        <v>145</v>
      </c>
      <c r="E290" s="235" t="s">
        <v>427</v>
      </c>
      <c r="F290" s="236" t="s">
        <v>428</v>
      </c>
      <c r="G290" s="237" t="s">
        <v>198</v>
      </c>
      <c r="H290" s="238">
        <v>68</v>
      </c>
      <c r="I290" s="239"/>
      <c r="J290" s="240">
        <f>ROUND(I290*H290,2)</f>
        <v>0</v>
      </c>
      <c r="K290" s="236" t="s">
        <v>149</v>
      </c>
      <c r="L290" s="43"/>
      <c r="M290" s="241" t="s">
        <v>1</v>
      </c>
      <c r="N290" s="242" t="s">
        <v>41</v>
      </c>
      <c r="O290" s="90"/>
      <c r="P290" s="243">
        <f>O290*H290</f>
        <v>0</v>
      </c>
      <c r="Q290" s="243">
        <v>0</v>
      </c>
      <c r="R290" s="243">
        <f>Q290*H290</f>
        <v>0</v>
      </c>
      <c r="S290" s="243">
        <v>0</v>
      </c>
      <c r="T290" s="244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45" t="s">
        <v>150</v>
      </c>
      <c r="AT290" s="245" t="s">
        <v>145</v>
      </c>
      <c r="AU290" s="245" t="s">
        <v>86</v>
      </c>
      <c r="AY290" s="16" t="s">
        <v>143</v>
      </c>
      <c r="BE290" s="246">
        <f>IF(N290="základní",J290,0)</f>
        <v>0</v>
      </c>
      <c r="BF290" s="246">
        <f>IF(N290="snížená",J290,0)</f>
        <v>0</v>
      </c>
      <c r="BG290" s="246">
        <f>IF(N290="zákl. přenesená",J290,0)</f>
        <v>0</v>
      </c>
      <c r="BH290" s="246">
        <f>IF(N290="sníž. přenesená",J290,0)</f>
        <v>0</v>
      </c>
      <c r="BI290" s="246">
        <f>IF(N290="nulová",J290,0)</f>
        <v>0</v>
      </c>
      <c r="BJ290" s="16" t="s">
        <v>84</v>
      </c>
      <c r="BK290" s="246">
        <f>ROUND(I290*H290,2)</f>
        <v>0</v>
      </c>
      <c r="BL290" s="16" t="s">
        <v>150</v>
      </c>
      <c r="BM290" s="245" t="s">
        <v>429</v>
      </c>
    </row>
    <row r="291" spans="1:47" s="2" customFormat="1" ht="12">
      <c r="A291" s="37"/>
      <c r="B291" s="38"/>
      <c r="C291" s="39"/>
      <c r="D291" s="247" t="s">
        <v>152</v>
      </c>
      <c r="E291" s="39"/>
      <c r="F291" s="248" t="s">
        <v>430</v>
      </c>
      <c r="G291" s="39"/>
      <c r="H291" s="39"/>
      <c r="I291" s="143"/>
      <c r="J291" s="39"/>
      <c r="K291" s="39"/>
      <c r="L291" s="43"/>
      <c r="M291" s="249"/>
      <c r="N291" s="250"/>
      <c r="O291" s="90"/>
      <c r="P291" s="90"/>
      <c r="Q291" s="90"/>
      <c r="R291" s="90"/>
      <c r="S291" s="90"/>
      <c r="T291" s="91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T291" s="16" t="s">
        <v>152</v>
      </c>
      <c r="AU291" s="16" t="s">
        <v>86</v>
      </c>
    </row>
    <row r="292" spans="1:65" s="2" customFormat="1" ht="41.5" customHeight="1">
      <c r="A292" s="37"/>
      <c r="B292" s="38"/>
      <c r="C292" s="234" t="s">
        <v>431</v>
      </c>
      <c r="D292" s="234" t="s">
        <v>145</v>
      </c>
      <c r="E292" s="235" t="s">
        <v>432</v>
      </c>
      <c r="F292" s="236" t="s">
        <v>433</v>
      </c>
      <c r="G292" s="237" t="s">
        <v>198</v>
      </c>
      <c r="H292" s="238">
        <v>50</v>
      </c>
      <c r="I292" s="239"/>
      <c r="J292" s="240">
        <f>ROUND(I292*H292,2)</f>
        <v>0</v>
      </c>
      <c r="K292" s="236" t="s">
        <v>149</v>
      </c>
      <c r="L292" s="43"/>
      <c r="M292" s="241" t="s">
        <v>1</v>
      </c>
      <c r="N292" s="242" t="s">
        <v>41</v>
      </c>
      <c r="O292" s="90"/>
      <c r="P292" s="243">
        <f>O292*H292</f>
        <v>0</v>
      </c>
      <c r="Q292" s="243">
        <v>0.00013</v>
      </c>
      <c r="R292" s="243">
        <f>Q292*H292</f>
        <v>0.0065</v>
      </c>
      <c r="S292" s="243">
        <v>0</v>
      </c>
      <c r="T292" s="244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45" t="s">
        <v>150</v>
      </c>
      <c r="AT292" s="245" t="s">
        <v>145</v>
      </c>
      <c r="AU292" s="245" t="s">
        <v>86</v>
      </c>
      <c r="AY292" s="16" t="s">
        <v>143</v>
      </c>
      <c r="BE292" s="246">
        <f>IF(N292="základní",J292,0)</f>
        <v>0</v>
      </c>
      <c r="BF292" s="246">
        <f>IF(N292="snížená",J292,0)</f>
        <v>0</v>
      </c>
      <c r="BG292" s="246">
        <f>IF(N292="zákl. přenesená",J292,0)</f>
        <v>0</v>
      </c>
      <c r="BH292" s="246">
        <f>IF(N292="sníž. přenesená",J292,0)</f>
        <v>0</v>
      </c>
      <c r="BI292" s="246">
        <f>IF(N292="nulová",J292,0)</f>
        <v>0</v>
      </c>
      <c r="BJ292" s="16" t="s">
        <v>84</v>
      </c>
      <c r="BK292" s="246">
        <f>ROUND(I292*H292,2)</f>
        <v>0</v>
      </c>
      <c r="BL292" s="16" t="s">
        <v>150</v>
      </c>
      <c r="BM292" s="245" t="s">
        <v>434</v>
      </c>
    </row>
    <row r="293" spans="1:47" s="2" customFormat="1" ht="12">
      <c r="A293" s="37"/>
      <c r="B293" s="38"/>
      <c r="C293" s="39"/>
      <c r="D293" s="247" t="s">
        <v>152</v>
      </c>
      <c r="E293" s="39"/>
      <c r="F293" s="248" t="s">
        <v>435</v>
      </c>
      <c r="G293" s="39"/>
      <c r="H293" s="39"/>
      <c r="I293" s="143"/>
      <c r="J293" s="39"/>
      <c r="K293" s="39"/>
      <c r="L293" s="43"/>
      <c r="M293" s="249"/>
      <c r="N293" s="250"/>
      <c r="O293" s="90"/>
      <c r="P293" s="90"/>
      <c r="Q293" s="90"/>
      <c r="R293" s="90"/>
      <c r="S293" s="90"/>
      <c r="T293" s="91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T293" s="16" t="s">
        <v>152</v>
      </c>
      <c r="AU293" s="16" t="s">
        <v>86</v>
      </c>
    </row>
    <row r="294" spans="1:65" s="2" customFormat="1" ht="31" customHeight="1">
      <c r="A294" s="37"/>
      <c r="B294" s="38"/>
      <c r="C294" s="234" t="s">
        <v>436</v>
      </c>
      <c r="D294" s="234" t="s">
        <v>145</v>
      </c>
      <c r="E294" s="235" t="s">
        <v>437</v>
      </c>
      <c r="F294" s="236" t="s">
        <v>438</v>
      </c>
      <c r="G294" s="237" t="s">
        <v>247</v>
      </c>
      <c r="H294" s="238">
        <v>16</v>
      </c>
      <c r="I294" s="239"/>
      <c r="J294" s="240">
        <f>ROUND(I294*H294,2)</f>
        <v>0</v>
      </c>
      <c r="K294" s="236" t="s">
        <v>149</v>
      </c>
      <c r="L294" s="43"/>
      <c r="M294" s="241" t="s">
        <v>1</v>
      </c>
      <c r="N294" s="242" t="s">
        <v>41</v>
      </c>
      <c r="O294" s="90"/>
      <c r="P294" s="243">
        <f>O294*H294</f>
        <v>0</v>
      </c>
      <c r="Q294" s="243">
        <v>1E-05</v>
      </c>
      <c r="R294" s="243">
        <f>Q294*H294</f>
        <v>0.00016</v>
      </c>
      <c r="S294" s="243">
        <v>0</v>
      </c>
      <c r="T294" s="244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45" t="s">
        <v>150</v>
      </c>
      <c r="AT294" s="245" t="s">
        <v>145</v>
      </c>
      <c r="AU294" s="245" t="s">
        <v>86</v>
      </c>
      <c r="AY294" s="16" t="s">
        <v>143</v>
      </c>
      <c r="BE294" s="246">
        <f>IF(N294="základní",J294,0)</f>
        <v>0</v>
      </c>
      <c r="BF294" s="246">
        <f>IF(N294="snížená",J294,0)</f>
        <v>0</v>
      </c>
      <c r="BG294" s="246">
        <f>IF(N294="zákl. přenesená",J294,0)</f>
        <v>0</v>
      </c>
      <c r="BH294" s="246">
        <f>IF(N294="sníž. přenesená",J294,0)</f>
        <v>0</v>
      </c>
      <c r="BI294" s="246">
        <f>IF(N294="nulová",J294,0)</f>
        <v>0</v>
      </c>
      <c r="BJ294" s="16" t="s">
        <v>84</v>
      </c>
      <c r="BK294" s="246">
        <f>ROUND(I294*H294,2)</f>
        <v>0</v>
      </c>
      <c r="BL294" s="16" t="s">
        <v>150</v>
      </c>
      <c r="BM294" s="245" t="s">
        <v>439</v>
      </c>
    </row>
    <row r="295" spans="1:47" s="2" customFormat="1" ht="12">
      <c r="A295" s="37"/>
      <c r="B295" s="38"/>
      <c r="C295" s="39"/>
      <c r="D295" s="247" t="s">
        <v>152</v>
      </c>
      <c r="E295" s="39"/>
      <c r="F295" s="248" t="s">
        <v>440</v>
      </c>
      <c r="G295" s="39"/>
      <c r="H295" s="39"/>
      <c r="I295" s="143"/>
      <c r="J295" s="39"/>
      <c r="K295" s="39"/>
      <c r="L295" s="43"/>
      <c r="M295" s="249"/>
      <c r="N295" s="250"/>
      <c r="O295" s="90"/>
      <c r="P295" s="90"/>
      <c r="Q295" s="90"/>
      <c r="R295" s="90"/>
      <c r="S295" s="90"/>
      <c r="T295" s="91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16" t="s">
        <v>152</v>
      </c>
      <c r="AU295" s="16" t="s">
        <v>86</v>
      </c>
    </row>
    <row r="296" spans="1:65" s="2" customFormat="1" ht="31" customHeight="1">
      <c r="A296" s="37"/>
      <c r="B296" s="38"/>
      <c r="C296" s="234" t="s">
        <v>441</v>
      </c>
      <c r="D296" s="234" t="s">
        <v>145</v>
      </c>
      <c r="E296" s="235" t="s">
        <v>442</v>
      </c>
      <c r="F296" s="236" t="s">
        <v>443</v>
      </c>
      <c r="G296" s="237" t="s">
        <v>247</v>
      </c>
      <c r="H296" s="238">
        <v>24</v>
      </c>
      <c r="I296" s="239"/>
      <c r="J296" s="240">
        <f>ROUND(I296*H296,2)</f>
        <v>0</v>
      </c>
      <c r="K296" s="236" t="s">
        <v>149</v>
      </c>
      <c r="L296" s="43"/>
      <c r="M296" s="241" t="s">
        <v>1</v>
      </c>
      <c r="N296" s="242" t="s">
        <v>41</v>
      </c>
      <c r="O296" s="90"/>
      <c r="P296" s="243">
        <f>O296*H296</f>
        <v>0</v>
      </c>
      <c r="Q296" s="243">
        <v>2E-05</v>
      </c>
      <c r="R296" s="243">
        <f>Q296*H296</f>
        <v>0.00048000000000000007</v>
      </c>
      <c r="S296" s="243">
        <v>0</v>
      </c>
      <c r="T296" s="244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45" t="s">
        <v>150</v>
      </c>
      <c r="AT296" s="245" t="s">
        <v>145</v>
      </c>
      <c r="AU296" s="245" t="s">
        <v>86</v>
      </c>
      <c r="AY296" s="16" t="s">
        <v>143</v>
      </c>
      <c r="BE296" s="246">
        <f>IF(N296="základní",J296,0)</f>
        <v>0</v>
      </c>
      <c r="BF296" s="246">
        <f>IF(N296="snížená",J296,0)</f>
        <v>0</v>
      </c>
      <c r="BG296" s="246">
        <f>IF(N296="zákl. přenesená",J296,0)</f>
        <v>0</v>
      </c>
      <c r="BH296" s="246">
        <f>IF(N296="sníž. přenesená",J296,0)</f>
        <v>0</v>
      </c>
      <c r="BI296" s="246">
        <f>IF(N296="nulová",J296,0)</f>
        <v>0</v>
      </c>
      <c r="BJ296" s="16" t="s">
        <v>84</v>
      </c>
      <c r="BK296" s="246">
        <f>ROUND(I296*H296,2)</f>
        <v>0</v>
      </c>
      <c r="BL296" s="16" t="s">
        <v>150</v>
      </c>
      <c r="BM296" s="245" t="s">
        <v>444</v>
      </c>
    </row>
    <row r="297" spans="1:47" s="2" customFormat="1" ht="12">
      <c r="A297" s="37"/>
      <c r="B297" s="38"/>
      <c r="C297" s="39"/>
      <c r="D297" s="247" t="s">
        <v>152</v>
      </c>
      <c r="E297" s="39"/>
      <c r="F297" s="248" t="s">
        <v>445</v>
      </c>
      <c r="G297" s="39"/>
      <c r="H297" s="39"/>
      <c r="I297" s="143"/>
      <c r="J297" s="39"/>
      <c r="K297" s="39"/>
      <c r="L297" s="43"/>
      <c r="M297" s="249"/>
      <c r="N297" s="250"/>
      <c r="O297" s="90"/>
      <c r="P297" s="90"/>
      <c r="Q297" s="90"/>
      <c r="R297" s="90"/>
      <c r="S297" s="90"/>
      <c r="T297" s="91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T297" s="16" t="s">
        <v>152</v>
      </c>
      <c r="AU297" s="16" t="s">
        <v>86</v>
      </c>
    </row>
    <row r="298" spans="1:51" s="13" customFormat="1" ht="12">
      <c r="A298" s="13"/>
      <c r="B298" s="251"/>
      <c r="C298" s="252"/>
      <c r="D298" s="247" t="s">
        <v>154</v>
      </c>
      <c r="E298" s="253" t="s">
        <v>1</v>
      </c>
      <c r="F298" s="254" t="s">
        <v>446</v>
      </c>
      <c r="G298" s="252"/>
      <c r="H298" s="255">
        <v>24</v>
      </c>
      <c r="I298" s="256"/>
      <c r="J298" s="252"/>
      <c r="K298" s="252"/>
      <c r="L298" s="257"/>
      <c r="M298" s="258"/>
      <c r="N298" s="259"/>
      <c r="O298" s="259"/>
      <c r="P298" s="259"/>
      <c r="Q298" s="259"/>
      <c r="R298" s="259"/>
      <c r="S298" s="259"/>
      <c r="T298" s="260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61" t="s">
        <v>154</v>
      </c>
      <c r="AU298" s="261" t="s">
        <v>86</v>
      </c>
      <c r="AV298" s="13" t="s">
        <v>86</v>
      </c>
      <c r="AW298" s="13" t="s">
        <v>32</v>
      </c>
      <c r="AX298" s="13" t="s">
        <v>84</v>
      </c>
      <c r="AY298" s="261" t="s">
        <v>143</v>
      </c>
    </row>
    <row r="299" spans="1:65" s="2" customFormat="1" ht="20.5" customHeight="1">
      <c r="A299" s="37"/>
      <c r="B299" s="38"/>
      <c r="C299" s="234" t="s">
        <v>447</v>
      </c>
      <c r="D299" s="234" t="s">
        <v>145</v>
      </c>
      <c r="E299" s="235" t="s">
        <v>448</v>
      </c>
      <c r="F299" s="236" t="s">
        <v>449</v>
      </c>
      <c r="G299" s="237" t="s">
        <v>247</v>
      </c>
      <c r="H299" s="238">
        <v>40</v>
      </c>
      <c r="I299" s="239"/>
      <c r="J299" s="240">
        <f>ROUND(I299*H299,2)</f>
        <v>0</v>
      </c>
      <c r="K299" s="236" t="s">
        <v>149</v>
      </c>
      <c r="L299" s="43"/>
      <c r="M299" s="241" t="s">
        <v>1</v>
      </c>
      <c r="N299" s="242" t="s">
        <v>41</v>
      </c>
      <c r="O299" s="90"/>
      <c r="P299" s="243">
        <f>O299*H299</f>
        <v>0</v>
      </c>
      <c r="Q299" s="243">
        <v>0.00025</v>
      </c>
      <c r="R299" s="243">
        <f>Q299*H299</f>
        <v>0.01</v>
      </c>
      <c r="S299" s="243">
        <v>0</v>
      </c>
      <c r="T299" s="244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45" t="s">
        <v>150</v>
      </c>
      <c r="AT299" s="245" t="s">
        <v>145</v>
      </c>
      <c r="AU299" s="245" t="s">
        <v>86</v>
      </c>
      <c r="AY299" s="16" t="s">
        <v>143</v>
      </c>
      <c r="BE299" s="246">
        <f>IF(N299="základní",J299,0)</f>
        <v>0</v>
      </c>
      <c r="BF299" s="246">
        <f>IF(N299="snížená",J299,0)</f>
        <v>0</v>
      </c>
      <c r="BG299" s="246">
        <f>IF(N299="zákl. přenesená",J299,0)</f>
        <v>0</v>
      </c>
      <c r="BH299" s="246">
        <f>IF(N299="sníž. přenesená",J299,0)</f>
        <v>0</v>
      </c>
      <c r="BI299" s="246">
        <f>IF(N299="nulová",J299,0)</f>
        <v>0</v>
      </c>
      <c r="BJ299" s="16" t="s">
        <v>84</v>
      </c>
      <c r="BK299" s="246">
        <f>ROUND(I299*H299,2)</f>
        <v>0</v>
      </c>
      <c r="BL299" s="16" t="s">
        <v>150</v>
      </c>
      <c r="BM299" s="245" t="s">
        <v>450</v>
      </c>
    </row>
    <row r="300" spans="1:47" s="2" customFormat="1" ht="12">
      <c r="A300" s="37"/>
      <c r="B300" s="38"/>
      <c r="C300" s="39"/>
      <c r="D300" s="247" t="s">
        <v>152</v>
      </c>
      <c r="E300" s="39"/>
      <c r="F300" s="248" t="s">
        <v>451</v>
      </c>
      <c r="G300" s="39"/>
      <c r="H300" s="39"/>
      <c r="I300" s="143"/>
      <c r="J300" s="39"/>
      <c r="K300" s="39"/>
      <c r="L300" s="43"/>
      <c r="M300" s="249"/>
      <c r="N300" s="250"/>
      <c r="O300" s="90"/>
      <c r="P300" s="90"/>
      <c r="Q300" s="90"/>
      <c r="R300" s="90"/>
      <c r="S300" s="90"/>
      <c r="T300" s="91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T300" s="16" t="s">
        <v>152</v>
      </c>
      <c r="AU300" s="16" t="s">
        <v>86</v>
      </c>
    </row>
    <row r="301" spans="1:65" s="2" customFormat="1" ht="20.5" customHeight="1">
      <c r="A301" s="37"/>
      <c r="B301" s="38"/>
      <c r="C301" s="234" t="s">
        <v>452</v>
      </c>
      <c r="D301" s="234" t="s">
        <v>145</v>
      </c>
      <c r="E301" s="235" t="s">
        <v>453</v>
      </c>
      <c r="F301" s="236" t="s">
        <v>454</v>
      </c>
      <c r="G301" s="237" t="s">
        <v>198</v>
      </c>
      <c r="H301" s="238">
        <v>22.56</v>
      </c>
      <c r="I301" s="239"/>
      <c r="J301" s="240">
        <f>ROUND(I301*H301,2)</f>
        <v>0</v>
      </c>
      <c r="K301" s="236" t="s">
        <v>149</v>
      </c>
      <c r="L301" s="43"/>
      <c r="M301" s="241" t="s">
        <v>1</v>
      </c>
      <c r="N301" s="242" t="s">
        <v>41</v>
      </c>
      <c r="O301" s="90"/>
      <c r="P301" s="243">
        <f>O301*H301</f>
        <v>0</v>
      </c>
      <c r="Q301" s="243">
        <v>0</v>
      </c>
      <c r="R301" s="243">
        <f>Q301*H301</f>
        <v>0</v>
      </c>
      <c r="S301" s="243">
        <v>0.131</v>
      </c>
      <c r="T301" s="244">
        <f>S301*H301</f>
        <v>2.9553599999999998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245" t="s">
        <v>150</v>
      </c>
      <c r="AT301" s="245" t="s">
        <v>145</v>
      </c>
      <c r="AU301" s="245" t="s">
        <v>86</v>
      </c>
      <c r="AY301" s="16" t="s">
        <v>143</v>
      </c>
      <c r="BE301" s="246">
        <f>IF(N301="základní",J301,0)</f>
        <v>0</v>
      </c>
      <c r="BF301" s="246">
        <f>IF(N301="snížená",J301,0)</f>
        <v>0</v>
      </c>
      <c r="BG301" s="246">
        <f>IF(N301="zákl. přenesená",J301,0)</f>
        <v>0</v>
      </c>
      <c r="BH301" s="246">
        <f>IF(N301="sníž. přenesená",J301,0)</f>
        <v>0</v>
      </c>
      <c r="BI301" s="246">
        <f>IF(N301="nulová",J301,0)</f>
        <v>0</v>
      </c>
      <c r="BJ301" s="16" t="s">
        <v>84</v>
      </c>
      <c r="BK301" s="246">
        <f>ROUND(I301*H301,2)</f>
        <v>0</v>
      </c>
      <c r="BL301" s="16" t="s">
        <v>150</v>
      </c>
      <c r="BM301" s="245" t="s">
        <v>455</v>
      </c>
    </row>
    <row r="302" spans="1:47" s="2" customFormat="1" ht="12">
      <c r="A302" s="37"/>
      <c r="B302" s="38"/>
      <c r="C302" s="39"/>
      <c r="D302" s="247" t="s">
        <v>152</v>
      </c>
      <c r="E302" s="39"/>
      <c r="F302" s="248" t="s">
        <v>456</v>
      </c>
      <c r="G302" s="39"/>
      <c r="H302" s="39"/>
      <c r="I302" s="143"/>
      <c r="J302" s="39"/>
      <c r="K302" s="39"/>
      <c r="L302" s="43"/>
      <c r="M302" s="249"/>
      <c r="N302" s="250"/>
      <c r="O302" s="90"/>
      <c r="P302" s="90"/>
      <c r="Q302" s="90"/>
      <c r="R302" s="90"/>
      <c r="S302" s="90"/>
      <c r="T302" s="91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T302" s="16" t="s">
        <v>152</v>
      </c>
      <c r="AU302" s="16" t="s">
        <v>86</v>
      </c>
    </row>
    <row r="303" spans="1:51" s="13" customFormat="1" ht="12">
      <c r="A303" s="13"/>
      <c r="B303" s="251"/>
      <c r="C303" s="252"/>
      <c r="D303" s="247" t="s">
        <v>154</v>
      </c>
      <c r="E303" s="253" t="s">
        <v>1</v>
      </c>
      <c r="F303" s="254" t="s">
        <v>457</v>
      </c>
      <c r="G303" s="252"/>
      <c r="H303" s="255">
        <v>22.56</v>
      </c>
      <c r="I303" s="256"/>
      <c r="J303" s="252"/>
      <c r="K303" s="252"/>
      <c r="L303" s="257"/>
      <c r="M303" s="258"/>
      <c r="N303" s="259"/>
      <c r="O303" s="259"/>
      <c r="P303" s="259"/>
      <c r="Q303" s="259"/>
      <c r="R303" s="259"/>
      <c r="S303" s="259"/>
      <c r="T303" s="260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61" t="s">
        <v>154</v>
      </c>
      <c r="AU303" s="261" t="s">
        <v>86</v>
      </c>
      <c r="AV303" s="13" t="s">
        <v>86</v>
      </c>
      <c r="AW303" s="13" t="s">
        <v>32</v>
      </c>
      <c r="AX303" s="13" t="s">
        <v>84</v>
      </c>
      <c r="AY303" s="261" t="s">
        <v>143</v>
      </c>
    </row>
    <row r="304" spans="1:65" s="2" customFormat="1" ht="20.5" customHeight="1">
      <c r="A304" s="37"/>
      <c r="B304" s="38"/>
      <c r="C304" s="234" t="s">
        <v>458</v>
      </c>
      <c r="D304" s="234" t="s">
        <v>145</v>
      </c>
      <c r="E304" s="235" t="s">
        <v>459</v>
      </c>
      <c r="F304" s="236" t="s">
        <v>460</v>
      </c>
      <c r="G304" s="237" t="s">
        <v>198</v>
      </c>
      <c r="H304" s="238">
        <v>7.38</v>
      </c>
      <c r="I304" s="239"/>
      <c r="J304" s="240">
        <f>ROUND(I304*H304,2)</f>
        <v>0</v>
      </c>
      <c r="K304" s="236" t="s">
        <v>149</v>
      </c>
      <c r="L304" s="43"/>
      <c r="M304" s="241" t="s">
        <v>1</v>
      </c>
      <c r="N304" s="242" t="s">
        <v>41</v>
      </c>
      <c r="O304" s="90"/>
      <c r="P304" s="243">
        <f>O304*H304</f>
        <v>0</v>
      </c>
      <c r="Q304" s="243">
        <v>0</v>
      </c>
      <c r="R304" s="243">
        <f>Q304*H304</f>
        <v>0</v>
      </c>
      <c r="S304" s="243">
        <v>0.055</v>
      </c>
      <c r="T304" s="244">
        <f>S304*H304</f>
        <v>0.4059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45" t="s">
        <v>150</v>
      </c>
      <c r="AT304" s="245" t="s">
        <v>145</v>
      </c>
      <c r="AU304" s="245" t="s">
        <v>86</v>
      </c>
      <c r="AY304" s="16" t="s">
        <v>143</v>
      </c>
      <c r="BE304" s="246">
        <f>IF(N304="základní",J304,0)</f>
        <v>0</v>
      </c>
      <c r="BF304" s="246">
        <f>IF(N304="snížená",J304,0)</f>
        <v>0</v>
      </c>
      <c r="BG304" s="246">
        <f>IF(N304="zákl. přenesená",J304,0)</f>
        <v>0</v>
      </c>
      <c r="BH304" s="246">
        <f>IF(N304="sníž. přenesená",J304,0)</f>
        <v>0</v>
      </c>
      <c r="BI304" s="246">
        <f>IF(N304="nulová",J304,0)</f>
        <v>0</v>
      </c>
      <c r="BJ304" s="16" t="s">
        <v>84</v>
      </c>
      <c r="BK304" s="246">
        <f>ROUND(I304*H304,2)</f>
        <v>0</v>
      </c>
      <c r="BL304" s="16" t="s">
        <v>150</v>
      </c>
      <c r="BM304" s="245" t="s">
        <v>461</v>
      </c>
    </row>
    <row r="305" spans="1:47" s="2" customFormat="1" ht="12">
      <c r="A305" s="37"/>
      <c r="B305" s="38"/>
      <c r="C305" s="39"/>
      <c r="D305" s="247" t="s">
        <v>152</v>
      </c>
      <c r="E305" s="39"/>
      <c r="F305" s="248" t="s">
        <v>462</v>
      </c>
      <c r="G305" s="39"/>
      <c r="H305" s="39"/>
      <c r="I305" s="143"/>
      <c r="J305" s="39"/>
      <c r="K305" s="39"/>
      <c r="L305" s="43"/>
      <c r="M305" s="249"/>
      <c r="N305" s="250"/>
      <c r="O305" s="90"/>
      <c r="P305" s="90"/>
      <c r="Q305" s="90"/>
      <c r="R305" s="90"/>
      <c r="S305" s="90"/>
      <c r="T305" s="91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T305" s="16" t="s">
        <v>152</v>
      </c>
      <c r="AU305" s="16" t="s">
        <v>86</v>
      </c>
    </row>
    <row r="306" spans="1:51" s="13" customFormat="1" ht="12">
      <c r="A306" s="13"/>
      <c r="B306" s="251"/>
      <c r="C306" s="252"/>
      <c r="D306" s="247" t="s">
        <v>154</v>
      </c>
      <c r="E306" s="253" t="s">
        <v>1</v>
      </c>
      <c r="F306" s="254" t="s">
        <v>343</v>
      </c>
      <c r="G306" s="252"/>
      <c r="H306" s="255">
        <v>7.38</v>
      </c>
      <c r="I306" s="256"/>
      <c r="J306" s="252"/>
      <c r="K306" s="252"/>
      <c r="L306" s="257"/>
      <c r="M306" s="258"/>
      <c r="N306" s="259"/>
      <c r="O306" s="259"/>
      <c r="P306" s="259"/>
      <c r="Q306" s="259"/>
      <c r="R306" s="259"/>
      <c r="S306" s="259"/>
      <c r="T306" s="260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1" t="s">
        <v>154</v>
      </c>
      <c r="AU306" s="261" t="s">
        <v>86</v>
      </c>
      <c r="AV306" s="13" t="s">
        <v>86</v>
      </c>
      <c r="AW306" s="13" t="s">
        <v>32</v>
      </c>
      <c r="AX306" s="13" t="s">
        <v>84</v>
      </c>
      <c r="AY306" s="261" t="s">
        <v>143</v>
      </c>
    </row>
    <row r="307" spans="1:65" s="2" customFormat="1" ht="31" customHeight="1">
      <c r="A307" s="37"/>
      <c r="B307" s="38"/>
      <c r="C307" s="234" t="s">
        <v>463</v>
      </c>
      <c r="D307" s="234" t="s">
        <v>145</v>
      </c>
      <c r="E307" s="235" t="s">
        <v>464</v>
      </c>
      <c r="F307" s="236" t="s">
        <v>465</v>
      </c>
      <c r="G307" s="237" t="s">
        <v>148</v>
      </c>
      <c r="H307" s="238">
        <v>3.247</v>
      </c>
      <c r="I307" s="239"/>
      <c r="J307" s="240">
        <f>ROUND(I307*H307,2)</f>
        <v>0</v>
      </c>
      <c r="K307" s="236" t="s">
        <v>149</v>
      </c>
      <c r="L307" s="43"/>
      <c r="M307" s="241" t="s">
        <v>1</v>
      </c>
      <c r="N307" s="242" t="s">
        <v>41</v>
      </c>
      <c r="O307" s="90"/>
      <c r="P307" s="243">
        <f>O307*H307</f>
        <v>0</v>
      </c>
      <c r="Q307" s="243">
        <v>0</v>
      </c>
      <c r="R307" s="243">
        <f>Q307*H307</f>
        <v>0</v>
      </c>
      <c r="S307" s="243">
        <v>1.8</v>
      </c>
      <c r="T307" s="244">
        <f>S307*H307</f>
        <v>5.8446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245" t="s">
        <v>150</v>
      </c>
      <c r="AT307" s="245" t="s">
        <v>145</v>
      </c>
      <c r="AU307" s="245" t="s">
        <v>86</v>
      </c>
      <c r="AY307" s="16" t="s">
        <v>143</v>
      </c>
      <c r="BE307" s="246">
        <f>IF(N307="základní",J307,0)</f>
        <v>0</v>
      </c>
      <c r="BF307" s="246">
        <f>IF(N307="snížená",J307,0)</f>
        <v>0</v>
      </c>
      <c r="BG307" s="246">
        <f>IF(N307="zákl. přenesená",J307,0)</f>
        <v>0</v>
      </c>
      <c r="BH307" s="246">
        <f>IF(N307="sníž. přenesená",J307,0)</f>
        <v>0</v>
      </c>
      <c r="BI307" s="246">
        <f>IF(N307="nulová",J307,0)</f>
        <v>0</v>
      </c>
      <c r="BJ307" s="16" t="s">
        <v>84</v>
      </c>
      <c r="BK307" s="246">
        <f>ROUND(I307*H307,2)</f>
        <v>0</v>
      </c>
      <c r="BL307" s="16" t="s">
        <v>150</v>
      </c>
      <c r="BM307" s="245" t="s">
        <v>466</v>
      </c>
    </row>
    <row r="308" spans="1:47" s="2" customFormat="1" ht="12">
      <c r="A308" s="37"/>
      <c r="B308" s="38"/>
      <c r="C308" s="39"/>
      <c r="D308" s="247" t="s">
        <v>152</v>
      </c>
      <c r="E308" s="39"/>
      <c r="F308" s="248" t="s">
        <v>467</v>
      </c>
      <c r="G308" s="39"/>
      <c r="H308" s="39"/>
      <c r="I308" s="143"/>
      <c r="J308" s="39"/>
      <c r="K308" s="39"/>
      <c r="L308" s="43"/>
      <c r="M308" s="249"/>
      <c r="N308" s="250"/>
      <c r="O308" s="90"/>
      <c r="P308" s="90"/>
      <c r="Q308" s="90"/>
      <c r="R308" s="90"/>
      <c r="S308" s="90"/>
      <c r="T308" s="91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T308" s="16" t="s">
        <v>152</v>
      </c>
      <c r="AU308" s="16" t="s">
        <v>86</v>
      </c>
    </row>
    <row r="309" spans="1:51" s="13" customFormat="1" ht="12">
      <c r="A309" s="13"/>
      <c r="B309" s="251"/>
      <c r="C309" s="252"/>
      <c r="D309" s="247" t="s">
        <v>154</v>
      </c>
      <c r="E309" s="253" t="s">
        <v>1</v>
      </c>
      <c r="F309" s="254" t="s">
        <v>468</v>
      </c>
      <c r="G309" s="252"/>
      <c r="H309" s="255">
        <v>3.247</v>
      </c>
      <c r="I309" s="256"/>
      <c r="J309" s="252"/>
      <c r="K309" s="252"/>
      <c r="L309" s="257"/>
      <c r="M309" s="258"/>
      <c r="N309" s="259"/>
      <c r="O309" s="259"/>
      <c r="P309" s="259"/>
      <c r="Q309" s="259"/>
      <c r="R309" s="259"/>
      <c r="S309" s="259"/>
      <c r="T309" s="260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61" t="s">
        <v>154</v>
      </c>
      <c r="AU309" s="261" t="s">
        <v>86</v>
      </c>
      <c r="AV309" s="13" t="s">
        <v>86</v>
      </c>
      <c r="AW309" s="13" t="s">
        <v>32</v>
      </c>
      <c r="AX309" s="13" t="s">
        <v>84</v>
      </c>
      <c r="AY309" s="261" t="s">
        <v>143</v>
      </c>
    </row>
    <row r="310" spans="1:65" s="2" customFormat="1" ht="31" customHeight="1">
      <c r="A310" s="37"/>
      <c r="B310" s="38"/>
      <c r="C310" s="234" t="s">
        <v>469</v>
      </c>
      <c r="D310" s="234" t="s">
        <v>145</v>
      </c>
      <c r="E310" s="235" t="s">
        <v>470</v>
      </c>
      <c r="F310" s="236" t="s">
        <v>471</v>
      </c>
      <c r="G310" s="237" t="s">
        <v>260</v>
      </c>
      <c r="H310" s="238">
        <v>3.3</v>
      </c>
      <c r="I310" s="239"/>
      <c r="J310" s="240">
        <f>ROUND(I310*H310,2)</f>
        <v>0</v>
      </c>
      <c r="K310" s="236" t="s">
        <v>149</v>
      </c>
      <c r="L310" s="43"/>
      <c r="M310" s="241" t="s">
        <v>1</v>
      </c>
      <c r="N310" s="242" t="s">
        <v>41</v>
      </c>
      <c r="O310" s="90"/>
      <c r="P310" s="243">
        <f>O310*H310</f>
        <v>0</v>
      </c>
      <c r="Q310" s="243">
        <v>0</v>
      </c>
      <c r="R310" s="243">
        <f>Q310*H310</f>
        <v>0</v>
      </c>
      <c r="S310" s="243">
        <v>0.008</v>
      </c>
      <c r="T310" s="244">
        <f>S310*H310</f>
        <v>0.0264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45" t="s">
        <v>150</v>
      </c>
      <c r="AT310" s="245" t="s">
        <v>145</v>
      </c>
      <c r="AU310" s="245" t="s">
        <v>86</v>
      </c>
      <c r="AY310" s="16" t="s">
        <v>143</v>
      </c>
      <c r="BE310" s="246">
        <f>IF(N310="základní",J310,0)</f>
        <v>0</v>
      </c>
      <c r="BF310" s="246">
        <f>IF(N310="snížená",J310,0)</f>
        <v>0</v>
      </c>
      <c r="BG310" s="246">
        <f>IF(N310="zákl. přenesená",J310,0)</f>
        <v>0</v>
      </c>
      <c r="BH310" s="246">
        <f>IF(N310="sníž. přenesená",J310,0)</f>
        <v>0</v>
      </c>
      <c r="BI310" s="246">
        <f>IF(N310="nulová",J310,0)</f>
        <v>0</v>
      </c>
      <c r="BJ310" s="16" t="s">
        <v>84</v>
      </c>
      <c r="BK310" s="246">
        <f>ROUND(I310*H310,2)</f>
        <v>0</v>
      </c>
      <c r="BL310" s="16" t="s">
        <v>150</v>
      </c>
      <c r="BM310" s="245" t="s">
        <v>472</v>
      </c>
    </row>
    <row r="311" spans="1:47" s="2" customFormat="1" ht="12">
      <c r="A311" s="37"/>
      <c r="B311" s="38"/>
      <c r="C311" s="39"/>
      <c r="D311" s="247" t="s">
        <v>152</v>
      </c>
      <c r="E311" s="39"/>
      <c r="F311" s="248" t="s">
        <v>473</v>
      </c>
      <c r="G311" s="39"/>
      <c r="H311" s="39"/>
      <c r="I311" s="143"/>
      <c r="J311" s="39"/>
      <c r="K311" s="39"/>
      <c r="L311" s="43"/>
      <c r="M311" s="249"/>
      <c r="N311" s="250"/>
      <c r="O311" s="90"/>
      <c r="P311" s="90"/>
      <c r="Q311" s="90"/>
      <c r="R311" s="90"/>
      <c r="S311" s="90"/>
      <c r="T311" s="91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T311" s="16" t="s">
        <v>152</v>
      </c>
      <c r="AU311" s="16" t="s">
        <v>86</v>
      </c>
    </row>
    <row r="312" spans="1:65" s="2" customFormat="1" ht="31" customHeight="1">
      <c r="A312" s="37"/>
      <c r="B312" s="38"/>
      <c r="C312" s="234" t="s">
        <v>474</v>
      </c>
      <c r="D312" s="234" t="s">
        <v>145</v>
      </c>
      <c r="E312" s="235" t="s">
        <v>475</v>
      </c>
      <c r="F312" s="236" t="s">
        <v>476</v>
      </c>
      <c r="G312" s="237" t="s">
        <v>260</v>
      </c>
      <c r="H312" s="238">
        <v>9.9</v>
      </c>
      <c r="I312" s="239"/>
      <c r="J312" s="240">
        <f>ROUND(I312*H312,2)</f>
        <v>0</v>
      </c>
      <c r="K312" s="236" t="s">
        <v>149</v>
      </c>
      <c r="L312" s="43"/>
      <c r="M312" s="241" t="s">
        <v>1</v>
      </c>
      <c r="N312" s="242" t="s">
        <v>41</v>
      </c>
      <c r="O312" s="90"/>
      <c r="P312" s="243">
        <f>O312*H312</f>
        <v>0</v>
      </c>
      <c r="Q312" s="243">
        <v>0</v>
      </c>
      <c r="R312" s="243">
        <f>Q312*H312</f>
        <v>0</v>
      </c>
      <c r="S312" s="243">
        <v>0.012</v>
      </c>
      <c r="T312" s="244">
        <f>S312*H312</f>
        <v>0.1188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45" t="s">
        <v>150</v>
      </c>
      <c r="AT312" s="245" t="s">
        <v>145</v>
      </c>
      <c r="AU312" s="245" t="s">
        <v>86</v>
      </c>
      <c r="AY312" s="16" t="s">
        <v>143</v>
      </c>
      <c r="BE312" s="246">
        <f>IF(N312="základní",J312,0)</f>
        <v>0</v>
      </c>
      <c r="BF312" s="246">
        <f>IF(N312="snížená",J312,0)</f>
        <v>0</v>
      </c>
      <c r="BG312" s="246">
        <f>IF(N312="zákl. přenesená",J312,0)</f>
        <v>0</v>
      </c>
      <c r="BH312" s="246">
        <f>IF(N312="sníž. přenesená",J312,0)</f>
        <v>0</v>
      </c>
      <c r="BI312" s="246">
        <f>IF(N312="nulová",J312,0)</f>
        <v>0</v>
      </c>
      <c r="BJ312" s="16" t="s">
        <v>84</v>
      </c>
      <c r="BK312" s="246">
        <f>ROUND(I312*H312,2)</f>
        <v>0</v>
      </c>
      <c r="BL312" s="16" t="s">
        <v>150</v>
      </c>
      <c r="BM312" s="245" t="s">
        <v>477</v>
      </c>
    </row>
    <row r="313" spans="1:47" s="2" customFormat="1" ht="12">
      <c r="A313" s="37"/>
      <c r="B313" s="38"/>
      <c r="C313" s="39"/>
      <c r="D313" s="247" t="s">
        <v>152</v>
      </c>
      <c r="E313" s="39"/>
      <c r="F313" s="248" t="s">
        <v>478</v>
      </c>
      <c r="G313" s="39"/>
      <c r="H313" s="39"/>
      <c r="I313" s="143"/>
      <c r="J313" s="39"/>
      <c r="K313" s="39"/>
      <c r="L313" s="43"/>
      <c r="M313" s="249"/>
      <c r="N313" s="250"/>
      <c r="O313" s="90"/>
      <c r="P313" s="90"/>
      <c r="Q313" s="90"/>
      <c r="R313" s="90"/>
      <c r="S313" s="90"/>
      <c r="T313" s="91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T313" s="16" t="s">
        <v>152</v>
      </c>
      <c r="AU313" s="16" t="s">
        <v>86</v>
      </c>
    </row>
    <row r="314" spans="1:51" s="13" customFormat="1" ht="12">
      <c r="A314" s="13"/>
      <c r="B314" s="251"/>
      <c r="C314" s="252"/>
      <c r="D314" s="247" t="s">
        <v>154</v>
      </c>
      <c r="E314" s="253" t="s">
        <v>1</v>
      </c>
      <c r="F314" s="254" t="s">
        <v>479</v>
      </c>
      <c r="G314" s="252"/>
      <c r="H314" s="255">
        <v>9.9</v>
      </c>
      <c r="I314" s="256"/>
      <c r="J314" s="252"/>
      <c r="K314" s="252"/>
      <c r="L314" s="257"/>
      <c r="M314" s="258"/>
      <c r="N314" s="259"/>
      <c r="O314" s="259"/>
      <c r="P314" s="259"/>
      <c r="Q314" s="259"/>
      <c r="R314" s="259"/>
      <c r="S314" s="259"/>
      <c r="T314" s="260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61" t="s">
        <v>154</v>
      </c>
      <c r="AU314" s="261" t="s">
        <v>86</v>
      </c>
      <c r="AV314" s="13" t="s">
        <v>86</v>
      </c>
      <c r="AW314" s="13" t="s">
        <v>32</v>
      </c>
      <c r="AX314" s="13" t="s">
        <v>84</v>
      </c>
      <c r="AY314" s="261" t="s">
        <v>143</v>
      </c>
    </row>
    <row r="315" spans="1:65" s="2" customFormat="1" ht="20.5" customHeight="1">
      <c r="A315" s="37"/>
      <c r="B315" s="38"/>
      <c r="C315" s="234" t="s">
        <v>480</v>
      </c>
      <c r="D315" s="234" t="s">
        <v>145</v>
      </c>
      <c r="E315" s="235" t="s">
        <v>481</v>
      </c>
      <c r="F315" s="236" t="s">
        <v>482</v>
      </c>
      <c r="G315" s="237" t="s">
        <v>260</v>
      </c>
      <c r="H315" s="238">
        <v>7</v>
      </c>
      <c r="I315" s="239"/>
      <c r="J315" s="240">
        <f>ROUND(I315*H315,2)</f>
        <v>0</v>
      </c>
      <c r="K315" s="236" t="s">
        <v>149</v>
      </c>
      <c r="L315" s="43"/>
      <c r="M315" s="241" t="s">
        <v>1</v>
      </c>
      <c r="N315" s="242" t="s">
        <v>41</v>
      </c>
      <c r="O315" s="90"/>
      <c r="P315" s="243">
        <f>O315*H315</f>
        <v>0</v>
      </c>
      <c r="Q315" s="243">
        <v>0</v>
      </c>
      <c r="R315" s="243">
        <f>Q315*H315</f>
        <v>0</v>
      </c>
      <c r="S315" s="243">
        <v>0.02</v>
      </c>
      <c r="T315" s="244">
        <f>S315*H315</f>
        <v>0.14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45" t="s">
        <v>150</v>
      </c>
      <c r="AT315" s="245" t="s">
        <v>145</v>
      </c>
      <c r="AU315" s="245" t="s">
        <v>86</v>
      </c>
      <c r="AY315" s="16" t="s">
        <v>143</v>
      </c>
      <c r="BE315" s="246">
        <f>IF(N315="základní",J315,0)</f>
        <v>0</v>
      </c>
      <c r="BF315" s="246">
        <f>IF(N315="snížená",J315,0)</f>
        <v>0</v>
      </c>
      <c r="BG315" s="246">
        <f>IF(N315="zákl. přenesená",J315,0)</f>
        <v>0</v>
      </c>
      <c r="BH315" s="246">
        <f>IF(N315="sníž. přenesená",J315,0)</f>
        <v>0</v>
      </c>
      <c r="BI315" s="246">
        <f>IF(N315="nulová",J315,0)</f>
        <v>0</v>
      </c>
      <c r="BJ315" s="16" t="s">
        <v>84</v>
      </c>
      <c r="BK315" s="246">
        <f>ROUND(I315*H315,2)</f>
        <v>0</v>
      </c>
      <c r="BL315" s="16" t="s">
        <v>150</v>
      </c>
      <c r="BM315" s="245" t="s">
        <v>483</v>
      </c>
    </row>
    <row r="316" spans="1:47" s="2" customFormat="1" ht="12">
      <c r="A316" s="37"/>
      <c r="B316" s="38"/>
      <c r="C316" s="39"/>
      <c r="D316" s="247" t="s">
        <v>152</v>
      </c>
      <c r="E316" s="39"/>
      <c r="F316" s="248" t="s">
        <v>484</v>
      </c>
      <c r="G316" s="39"/>
      <c r="H316" s="39"/>
      <c r="I316" s="143"/>
      <c r="J316" s="39"/>
      <c r="K316" s="39"/>
      <c r="L316" s="43"/>
      <c r="M316" s="249"/>
      <c r="N316" s="250"/>
      <c r="O316" s="90"/>
      <c r="P316" s="90"/>
      <c r="Q316" s="90"/>
      <c r="R316" s="90"/>
      <c r="S316" s="90"/>
      <c r="T316" s="91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T316" s="16" t="s">
        <v>152</v>
      </c>
      <c r="AU316" s="16" t="s">
        <v>86</v>
      </c>
    </row>
    <row r="317" spans="1:65" s="2" customFormat="1" ht="31" customHeight="1">
      <c r="A317" s="37"/>
      <c r="B317" s="38"/>
      <c r="C317" s="234" t="s">
        <v>485</v>
      </c>
      <c r="D317" s="234" t="s">
        <v>145</v>
      </c>
      <c r="E317" s="235" t="s">
        <v>486</v>
      </c>
      <c r="F317" s="236" t="s">
        <v>487</v>
      </c>
      <c r="G317" s="237" t="s">
        <v>260</v>
      </c>
      <c r="H317" s="238">
        <v>16.8</v>
      </c>
      <c r="I317" s="239"/>
      <c r="J317" s="240">
        <f>ROUND(I317*H317,2)</f>
        <v>0</v>
      </c>
      <c r="K317" s="236" t="s">
        <v>149</v>
      </c>
      <c r="L317" s="43"/>
      <c r="M317" s="241" t="s">
        <v>1</v>
      </c>
      <c r="N317" s="242" t="s">
        <v>41</v>
      </c>
      <c r="O317" s="90"/>
      <c r="P317" s="243">
        <f>O317*H317</f>
        <v>0</v>
      </c>
      <c r="Q317" s="243">
        <v>0</v>
      </c>
      <c r="R317" s="243">
        <f>Q317*H317</f>
        <v>0</v>
      </c>
      <c r="S317" s="243">
        <v>0.065</v>
      </c>
      <c r="T317" s="244">
        <f>S317*H317</f>
        <v>1.092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245" t="s">
        <v>150</v>
      </c>
      <c r="AT317" s="245" t="s">
        <v>145</v>
      </c>
      <c r="AU317" s="245" t="s">
        <v>86</v>
      </c>
      <c r="AY317" s="16" t="s">
        <v>143</v>
      </c>
      <c r="BE317" s="246">
        <f>IF(N317="základní",J317,0)</f>
        <v>0</v>
      </c>
      <c r="BF317" s="246">
        <f>IF(N317="snížená",J317,0)</f>
        <v>0</v>
      </c>
      <c r="BG317" s="246">
        <f>IF(N317="zákl. přenesená",J317,0)</f>
        <v>0</v>
      </c>
      <c r="BH317" s="246">
        <f>IF(N317="sníž. přenesená",J317,0)</f>
        <v>0</v>
      </c>
      <c r="BI317" s="246">
        <f>IF(N317="nulová",J317,0)</f>
        <v>0</v>
      </c>
      <c r="BJ317" s="16" t="s">
        <v>84</v>
      </c>
      <c r="BK317" s="246">
        <f>ROUND(I317*H317,2)</f>
        <v>0</v>
      </c>
      <c r="BL317" s="16" t="s">
        <v>150</v>
      </c>
      <c r="BM317" s="245" t="s">
        <v>488</v>
      </c>
    </row>
    <row r="318" spans="1:47" s="2" customFormat="1" ht="12">
      <c r="A318" s="37"/>
      <c r="B318" s="38"/>
      <c r="C318" s="39"/>
      <c r="D318" s="247" t="s">
        <v>152</v>
      </c>
      <c r="E318" s="39"/>
      <c r="F318" s="248" t="s">
        <v>489</v>
      </c>
      <c r="G318" s="39"/>
      <c r="H318" s="39"/>
      <c r="I318" s="143"/>
      <c r="J318" s="39"/>
      <c r="K318" s="39"/>
      <c r="L318" s="43"/>
      <c r="M318" s="249"/>
      <c r="N318" s="250"/>
      <c r="O318" s="90"/>
      <c r="P318" s="90"/>
      <c r="Q318" s="90"/>
      <c r="R318" s="90"/>
      <c r="S318" s="90"/>
      <c r="T318" s="91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T318" s="16" t="s">
        <v>152</v>
      </c>
      <c r="AU318" s="16" t="s">
        <v>86</v>
      </c>
    </row>
    <row r="319" spans="1:51" s="13" customFormat="1" ht="12">
      <c r="A319" s="13"/>
      <c r="B319" s="251"/>
      <c r="C319" s="252"/>
      <c r="D319" s="247" t="s">
        <v>154</v>
      </c>
      <c r="E319" s="253" t="s">
        <v>1</v>
      </c>
      <c r="F319" s="254" t="s">
        <v>490</v>
      </c>
      <c r="G319" s="252"/>
      <c r="H319" s="255">
        <v>16.8</v>
      </c>
      <c r="I319" s="256"/>
      <c r="J319" s="252"/>
      <c r="K319" s="252"/>
      <c r="L319" s="257"/>
      <c r="M319" s="258"/>
      <c r="N319" s="259"/>
      <c r="O319" s="259"/>
      <c r="P319" s="259"/>
      <c r="Q319" s="259"/>
      <c r="R319" s="259"/>
      <c r="S319" s="259"/>
      <c r="T319" s="260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61" t="s">
        <v>154</v>
      </c>
      <c r="AU319" s="261" t="s">
        <v>86</v>
      </c>
      <c r="AV319" s="13" t="s">
        <v>86</v>
      </c>
      <c r="AW319" s="13" t="s">
        <v>32</v>
      </c>
      <c r="AX319" s="13" t="s">
        <v>84</v>
      </c>
      <c r="AY319" s="261" t="s">
        <v>143</v>
      </c>
    </row>
    <row r="320" spans="1:65" s="2" customFormat="1" ht="31" customHeight="1">
      <c r="A320" s="37"/>
      <c r="B320" s="38"/>
      <c r="C320" s="234" t="s">
        <v>491</v>
      </c>
      <c r="D320" s="234" t="s">
        <v>145</v>
      </c>
      <c r="E320" s="235" t="s">
        <v>492</v>
      </c>
      <c r="F320" s="236" t="s">
        <v>493</v>
      </c>
      <c r="G320" s="237" t="s">
        <v>198</v>
      </c>
      <c r="H320" s="238">
        <v>43</v>
      </c>
      <c r="I320" s="239"/>
      <c r="J320" s="240">
        <f>ROUND(I320*H320,2)</f>
        <v>0</v>
      </c>
      <c r="K320" s="236" t="s">
        <v>149</v>
      </c>
      <c r="L320" s="43"/>
      <c r="M320" s="241" t="s">
        <v>1</v>
      </c>
      <c r="N320" s="242" t="s">
        <v>41</v>
      </c>
      <c r="O320" s="90"/>
      <c r="P320" s="243">
        <f>O320*H320</f>
        <v>0</v>
      </c>
      <c r="Q320" s="243">
        <v>0</v>
      </c>
      <c r="R320" s="243">
        <f>Q320*H320</f>
        <v>0</v>
      </c>
      <c r="S320" s="243">
        <v>0.059</v>
      </c>
      <c r="T320" s="244">
        <f>S320*H320</f>
        <v>2.537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45" t="s">
        <v>150</v>
      </c>
      <c r="AT320" s="245" t="s">
        <v>145</v>
      </c>
      <c r="AU320" s="245" t="s">
        <v>86</v>
      </c>
      <c r="AY320" s="16" t="s">
        <v>143</v>
      </c>
      <c r="BE320" s="246">
        <f>IF(N320="základní",J320,0)</f>
        <v>0</v>
      </c>
      <c r="BF320" s="246">
        <f>IF(N320="snížená",J320,0)</f>
        <v>0</v>
      </c>
      <c r="BG320" s="246">
        <f>IF(N320="zákl. přenesená",J320,0)</f>
        <v>0</v>
      </c>
      <c r="BH320" s="246">
        <f>IF(N320="sníž. přenesená",J320,0)</f>
        <v>0</v>
      </c>
      <c r="BI320" s="246">
        <f>IF(N320="nulová",J320,0)</f>
        <v>0</v>
      </c>
      <c r="BJ320" s="16" t="s">
        <v>84</v>
      </c>
      <c r="BK320" s="246">
        <f>ROUND(I320*H320,2)</f>
        <v>0</v>
      </c>
      <c r="BL320" s="16" t="s">
        <v>150</v>
      </c>
      <c r="BM320" s="245" t="s">
        <v>494</v>
      </c>
    </row>
    <row r="321" spans="1:47" s="2" customFormat="1" ht="12">
      <c r="A321" s="37"/>
      <c r="B321" s="38"/>
      <c r="C321" s="39"/>
      <c r="D321" s="247" t="s">
        <v>152</v>
      </c>
      <c r="E321" s="39"/>
      <c r="F321" s="248" t="s">
        <v>495</v>
      </c>
      <c r="G321" s="39"/>
      <c r="H321" s="39"/>
      <c r="I321" s="143"/>
      <c r="J321" s="39"/>
      <c r="K321" s="39"/>
      <c r="L321" s="43"/>
      <c r="M321" s="249"/>
      <c r="N321" s="250"/>
      <c r="O321" s="90"/>
      <c r="P321" s="90"/>
      <c r="Q321" s="90"/>
      <c r="R321" s="90"/>
      <c r="S321" s="90"/>
      <c r="T321" s="91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T321" s="16" t="s">
        <v>152</v>
      </c>
      <c r="AU321" s="16" t="s">
        <v>86</v>
      </c>
    </row>
    <row r="322" spans="1:63" s="12" customFormat="1" ht="22.8" customHeight="1">
      <c r="A322" s="12"/>
      <c r="B322" s="218"/>
      <c r="C322" s="219"/>
      <c r="D322" s="220" t="s">
        <v>75</v>
      </c>
      <c r="E322" s="232" t="s">
        <v>496</v>
      </c>
      <c r="F322" s="232" t="s">
        <v>497</v>
      </c>
      <c r="G322" s="219"/>
      <c r="H322" s="219"/>
      <c r="I322" s="222"/>
      <c r="J322" s="233">
        <f>BK322</f>
        <v>0</v>
      </c>
      <c r="K322" s="219"/>
      <c r="L322" s="224"/>
      <c r="M322" s="225"/>
      <c r="N322" s="226"/>
      <c r="O322" s="226"/>
      <c r="P322" s="227">
        <f>SUM(P323:P331)</f>
        <v>0</v>
      </c>
      <c r="Q322" s="226"/>
      <c r="R322" s="227">
        <f>SUM(R323:R331)</f>
        <v>0</v>
      </c>
      <c r="S322" s="226"/>
      <c r="T322" s="228">
        <f>SUM(T323:T331)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229" t="s">
        <v>84</v>
      </c>
      <c r="AT322" s="230" t="s">
        <v>75</v>
      </c>
      <c r="AU322" s="230" t="s">
        <v>84</v>
      </c>
      <c r="AY322" s="229" t="s">
        <v>143</v>
      </c>
      <c r="BK322" s="231">
        <f>SUM(BK323:BK331)</f>
        <v>0</v>
      </c>
    </row>
    <row r="323" spans="1:65" s="2" customFormat="1" ht="31" customHeight="1">
      <c r="A323" s="37"/>
      <c r="B323" s="38"/>
      <c r="C323" s="234" t="s">
        <v>498</v>
      </c>
      <c r="D323" s="234" t="s">
        <v>145</v>
      </c>
      <c r="E323" s="235" t="s">
        <v>499</v>
      </c>
      <c r="F323" s="236" t="s">
        <v>500</v>
      </c>
      <c r="G323" s="237" t="s">
        <v>170</v>
      </c>
      <c r="H323" s="238">
        <v>13.187</v>
      </c>
      <c r="I323" s="239"/>
      <c r="J323" s="240">
        <f>ROUND(I323*H323,2)</f>
        <v>0</v>
      </c>
      <c r="K323" s="236" t="s">
        <v>149</v>
      </c>
      <c r="L323" s="43"/>
      <c r="M323" s="241" t="s">
        <v>1</v>
      </c>
      <c r="N323" s="242" t="s">
        <v>41</v>
      </c>
      <c r="O323" s="90"/>
      <c r="P323" s="243">
        <f>O323*H323</f>
        <v>0</v>
      </c>
      <c r="Q323" s="243">
        <v>0</v>
      </c>
      <c r="R323" s="243">
        <f>Q323*H323</f>
        <v>0</v>
      </c>
      <c r="S323" s="243">
        <v>0</v>
      </c>
      <c r="T323" s="244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245" t="s">
        <v>150</v>
      </c>
      <c r="AT323" s="245" t="s">
        <v>145</v>
      </c>
      <c r="AU323" s="245" t="s">
        <v>86</v>
      </c>
      <c r="AY323" s="16" t="s">
        <v>143</v>
      </c>
      <c r="BE323" s="246">
        <f>IF(N323="základní",J323,0)</f>
        <v>0</v>
      </c>
      <c r="BF323" s="246">
        <f>IF(N323="snížená",J323,0)</f>
        <v>0</v>
      </c>
      <c r="BG323" s="246">
        <f>IF(N323="zákl. přenesená",J323,0)</f>
        <v>0</v>
      </c>
      <c r="BH323" s="246">
        <f>IF(N323="sníž. přenesená",J323,0)</f>
        <v>0</v>
      </c>
      <c r="BI323" s="246">
        <f>IF(N323="nulová",J323,0)</f>
        <v>0</v>
      </c>
      <c r="BJ323" s="16" t="s">
        <v>84</v>
      </c>
      <c r="BK323" s="246">
        <f>ROUND(I323*H323,2)</f>
        <v>0</v>
      </c>
      <c r="BL323" s="16" t="s">
        <v>150</v>
      </c>
      <c r="BM323" s="245" t="s">
        <v>501</v>
      </c>
    </row>
    <row r="324" spans="1:47" s="2" customFormat="1" ht="12">
      <c r="A324" s="37"/>
      <c r="B324" s="38"/>
      <c r="C324" s="39"/>
      <c r="D324" s="247" t="s">
        <v>152</v>
      </c>
      <c r="E324" s="39"/>
      <c r="F324" s="248" t="s">
        <v>502</v>
      </c>
      <c r="G324" s="39"/>
      <c r="H324" s="39"/>
      <c r="I324" s="143"/>
      <c r="J324" s="39"/>
      <c r="K324" s="39"/>
      <c r="L324" s="43"/>
      <c r="M324" s="249"/>
      <c r="N324" s="250"/>
      <c r="O324" s="90"/>
      <c r="P324" s="90"/>
      <c r="Q324" s="90"/>
      <c r="R324" s="90"/>
      <c r="S324" s="90"/>
      <c r="T324" s="91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T324" s="16" t="s">
        <v>152</v>
      </c>
      <c r="AU324" s="16" t="s">
        <v>86</v>
      </c>
    </row>
    <row r="325" spans="1:65" s="2" customFormat="1" ht="31" customHeight="1">
      <c r="A325" s="37"/>
      <c r="B325" s="38"/>
      <c r="C325" s="234" t="s">
        <v>503</v>
      </c>
      <c r="D325" s="234" t="s">
        <v>145</v>
      </c>
      <c r="E325" s="235" t="s">
        <v>504</v>
      </c>
      <c r="F325" s="236" t="s">
        <v>505</v>
      </c>
      <c r="G325" s="237" t="s">
        <v>170</v>
      </c>
      <c r="H325" s="238">
        <v>13.187</v>
      </c>
      <c r="I325" s="239"/>
      <c r="J325" s="240">
        <f>ROUND(I325*H325,2)</f>
        <v>0</v>
      </c>
      <c r="K325" s="236" t="s">
        <v>149</v>
      </c>
      <c r="L325" s="43"/>
      <c r="M325" s="241" t="s">
        <v>1</v>
      </c>
      <c r="N325" s="242" t="s">
        <v>41</v>
      </c>
      <c r="O325" s="90"/>
      <c r="P325" s="243">
        <f>O325*H325</f>
        <v>0</v>
      </c>
      <c r="Q325" s="243">
        <v>0</v>
      </c>
      <c r="R325" s="243">
        <f>Q325*H325</f>
        <v>0</v>
      </c>
      <c r="S325" s="243">
        <v>0</v>
      </c>
      <c r="T325" s="244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45" t="s">
        <v>150</v>
      </c>
      <c r="AT325" s="245" t="s">
        <v>145</v>
      </c>
      <c r="AU325" s="245" t="s">
        <v>86</v>
      </c>
      <c r="AY325" s="16" t="s">
        <v>143</v>
      </c>
      <c r="BE325" s="246">
        <f>IF(N325="základní",J325,0)</f>
        <v>0</v>
      </c>
      <c r="BF325" s="246">
        <f>IF(N325="snížená",J325,0)</f>
        <v>0</v>
      </c>
      <c r="BG325" s="246">
        <f>IF(N325="zákl. přenesená",J325,0)</f>
        <v>0</v>
      </c>
      <c r="BH325" s="246">
        <f>IF(N325="sníž. přenesená",J325,0)</f>
        <v>0</v>
      </c>
      <c r="BI325" s="246">
        <f>IF(N325="nulová",J325,0)</f>
        <v>0</v>
      </c>
      <c r="BJ325" s="16" t="s">
        <v>84</v>
      </c>
      <c r="BK325" s="246">
        <f>ROUND(I325*H325,2)</f>
        <v>0</v>
      </c>
      <c r="BL325" s="16" t="s">
        <v>150</v>
      </c>
      <c r="BM325" s="245" t="s">
        <v>506</v>
      </c>
    </row>
    <row r="326" spans="1:47" s="2" customFormat="1" ht="12">
      <c r="A326" s="37"/>
      <c r="B326" s="38"/>
      <c r="C326" s="39"/>
      <c r="D326" s="247" t="s">
        <v>152</v>
      </c>
      <c r="E326" s="39"/>
      <c r="F326" s="248" t="s">
        <v>507</v>
      </c>
      <c r="G326" s="39"/>
      <c r="H326" s="39"/>
      <c r="I326" s="143"/>
      <c r="J326" s="39"/>
      <c r="K326" s="39"/>
      <c r="L326" s="43"/>
      <c r="M326" s="249"/>
      <c r="N326" s="250"/>
      <c r="O326" s="90"/>
      <c r="P326" s="90"/>
      <c r="Q326" s="90"/>
      <c r="R326" s="90"/>
      <c r="S326" s="90"/>
      <c r="T326" s="91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T326" s="16" t="s">
        <v>152</v>
      </c>
      <c r="AU326" s="16" t="s">
        <v>86</v>
      </c>
    </row>
    <row r="327" spans="1:65" s="2" customFormat="1" ht="31" customHeight="1">
      <c r="A327" s="37"/>
      <c r="B327" s="38"/>
      <c r="C327" s="234" t="s">
        <v>508</v>
      </c>
      <c r="D327" s="234" t="s">
        <v>145</v>
      </c>
      <c r="E327" s="235" t="s">
        <v>509</v>
      </c>
      <c r="F327" s="236" t="s">
        <v>510</v>
      </c>
      <c r="G327" s="237" t="s">
        <v>170</v>
      </c>
      <c r="H327" s="238">
        <v>250.553</v>
      </c>
      <c r="I327" s="239"/>
      <c r="J327" s="240">
        <f>ROUND(I327*H327,2)</f>
        <v>0</v>
      </c>
      <c r="K327" s="236" t="s">
        <v>149</v>
      </c>
      <c r="L327" s="43"/>
      <c r="M327" s="241" t="s">
        <v>1</v>
      </c>
      <c r="N327" s="242" t="s">
        <v>41</v>
      </c>
      <c r="O327" s="90"/>
      <c r="P327" s="243">
        <f>O327*H327</f>
        <v>0</v>
      </c>
      <c r="Q327" s="243">
        <v>0</v>
      </c>
      <c r="R327" s="243">
        <f>Q327*H327</f>
        <v>0</v>
      </c>
      <c r="S327" s="243">
        <v>0</v>
      </c>
      <c r="T327" s="244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45" t="s">
        <v>150</v>
      </c>
      <c r="AT327" s="245" t="s">
        <v>145</v>
      </c>
      <c r="AU327" s="245" t="s">
        <v>86</v>
      </c>
      <c r="AY327" s="16" t="s">
        <v>143</v>
      </c>
      <c r="BE327" s="246">
        <f>IF(N327="základní",J327,0)</f>
        <v>0</v>
      </c>
      <c r="BF327" s="246">
        <f>IF(N327="snížená",J327,0)</f>
        <v>0</v>
      </c>
      <c r="BG327" s="246">
        <f>IF(N327="zákl. přenesená",J327,0)</f>
        <v>0</v>
      </c>
      <c r="BH327" s="246">
        <f>IF(N327="sníž. přenesená",J327,0)</f>
        <v>0</v>
      </c>
      <c r="BI327" s="246">
        <f>IF(N327="nulová",J327,0)</f>
        <v>0</v>
      </c>
      <c r="BJ327" s="16" t="s">
        <v>84</v>
      </c>
      <c r="BK327" s="246">
        <f>ROUND(I327*H327,2)</f>
        <v>0</v>
      </c>
      <c r="BL327" s="16" t="s">
        <v>150</v>
      </c>
      <c r="BM327" s="245" t="s">
        <v>511</v>
      </c>
    </row>
    <row r="328" spans="1:47" s="2" customFormat="1" ht="12">
      <c r="A328" s="37"/>
      <c r="B328" s="38"/>
      <c r="C328" s="39"/>
      <c r="D328" s="247" t="s">
        <v>152</v>
      </c>
      <c r="E328" s="39"/>
      <c r="F328" s="248" t="s">
        <v>512</v>
      </c>
      <c r="G328" s="39"/>
      <c r="H328" s="39"/>
      <c r="I328" s="143"/>
      <c r="J328" s="39"/>
      <c r="K328" s="39"/>
      <c r="L328" s="43"/>
      <c r="M328" s="249"/>
      <c r="N328" s="250"/>
      <c r="O328" s="90"/>
      <c r="P328" s="90"/>
      <c r="Q328" s="90"/>
      <c r="R328" s="90"/>
      <c r="S328" s="90"/>
      <c r="T328" s="91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T328" s="16" t="s">
        <v>152</v>
      </c>
      <c r="AU328" s="16" t="s">
        <v>86</v>
      </c>
    </row>
    <row r="329" spans="1:51" s="13" customFormat="1" ht="12">
      <c r="A329" s="13"/>
      <c r="B329" s="251"/>
      <c r="C329" s="252"/>
      <c r="D329" s="247" t="s">
        <v>154</v>
      </c>
      <c r="E329" s="252"/>
      <c r="F329" s="254" t="s">
        <v>513</v>
      </c>
      <c r="G329" s="252"/>
      <c r="H329" s="255">
        <v>250.553</v>
      </c>
      <c r="I329" s="256"/>
      <c r="J329" s="252"/>
      <c r="K329" s="252"/>
      <c r="L329" s="257"/>
      <c r="M329" s="258"/>
      <c r="N329" s="259"/>
      <c r="O329" s="259"/>
      <c r="P329" s="259"/>
      <c r="Q329" s="259"/>
      <c r="R329" s="259"/>
      <c r="S329" s="259"/>
      <c r="T329" s="260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61" t="s">
        <v>154</v>
      </c>
      <c r="AU329" s="261" t="s">
        <v>86</v>
      </c>
      <c r="AV329" s="13" t="s">
        <v>86</v>
      </c>
      <c r="AW329" s="13" t="s">
        <v>4</v>
      </c>
      <c r="AX329" s="13" t="s">
        <v>84</v>
      </c>
      <c r="AY329" s="261" t="s">
        <v>143</v>
      </c>
    </row>
    <row r="330" spans="1:65" s="2" customFormat="1" ht="31" customHeight="1">
      <c r="A330" s="37"/>
      <c r="B330" s="38"/>
      <c r="C330" s="234" t="s">
        <v>514</v>
      </c>
      <c r="D330" s="234" t="s">
        <v>145</v>
      </c>
      <c r="E330" s="235" t="s">
        <v>515</v>
      </c>
      <c r="F330" s="236" t="s">
        <v>516</v>
      </c>
      <c r="G330" s="237" t="s">
        <v>170</v>
      </c>
      <c r="H330" s="238">
        <v>13.187</v>
      </c>
      <c r="I330" s="239"/>
      <c r="J330" s="240">
        <f>ROUND(I330*H330,2)</f>
        <v>0</v>
      </c>
      <c r="K330" s="236" t="s">
        <v>149</v>
      </c>
      <c r="L330" s="43"/>
      <c r="M330" s="241" t="s">
        <v>1</v>
      </c>
      <c r="N330" s="242" t="s">
        <v>41</v>
      </c>
      <c r="O330" s="90"/>
      <c r="P330" s="243">
        <f>O330*H330</f>
        <v>0</v>
      </c>
      <c r="Q330" s="243">
        <v>0</v>
      </c>
      <c r="R330" s="243">
        <f>Q330*H330</f>
        <v>0</v>
      </c>
      <c r="S330" s="243">
        <v>0</v>
      </c>
      <c r="T330" s="244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245" t="s">
        <v>150</v>
      </c>
      <c r="AT330" s="245" t="s">
        <v>145</v>
      </c>
      <c r="AU330" s="245" t="s">
        <v>86</v>
      </c>
      <c r="AY330" s="16" t="s">
        <v>143</v>
      </c>
      <c r="BE330" s="246">
        <f>IF(N330="základní",J330,0)</f>
        <v>0</v>
      </c>
      <c r="BF330" s="246">
        <f>IF(N330="snížená",J330,0)</f>
        <v>0</v>
      </c>
      <c r="BG330" s="246">
        <f>IF(N330="zákl. přenesená",J330,0)</f>
        <v>0</v>
      </c>
      <c r="BH330" s="246">
        <f>IF(N330="sníž. přenesená",J330,0)</f>
        <v>0</v>
      </c>
      <c r="BI330" s="246">
        <f>IF(N330="nulová",J330,0)</f>
        <v>0</v>
      </c>
      <c r="BJ330" s="16" t="s">
        <v>84</v>
      </c>
      <c r="BK330" s="246">
        <f>ROUND(I330*H330,2)</f>
        <v>0</v>
      </c>
      <c r="BL330" s="16" t="s">
        <v>150</v>
      </c>
      <c r="BM330" s="245" t="s">
        <v>517</v>
      </c>
    </row>
    <row r="331" spans="1:47" s="2" customFormat="1" ht="12">
      <c r="A331" s="37"/>
      <c r="B331" s="38"/>
      <c r="C331" s="39"/>
      <c r="D331" s="247" t="s">
        <v>152</v>
      </c>
      <c r="E331" s="39"/>
      <c r="F331" s="248" t="s">
        <v>518</v>
      </c>
      <c r="G331" s="39"/>
      <c r="H331" s="39"/>
      <c r="I331" s="143"/>
      <c r="J331" s="39"/>
      <c r="K331" s="39"/>
      <c r="L331" s="43"/>
      <c r="M331" s="249"/>
      <c r="N331" s="250"/>
      <c r="O331" s="90"/>
      <c r="P331" s="90"/>
      <c r="Q331" s="90"/>
      <c r="R331" s="90"/>
      <c r="S331" s="90"/>
      <c r="T331" s="91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T331" s="16" t="s">
        <v>152</v>
      </c>
      <c r="AU331" s="16" t="s">
        <v>86</v>
      </c>
    </row>
    <row r="332" spans="1:63" s="12" customFormat="1" ht="22.8" customHeight="1">
      <c r="A332" s="12"/>
      <c r="B332" s="218"/>
      <c r="C332" s="219"/>
      <c r="D332" s="220" t="s">
        <v>75</v>
      </c>
      <c r="E332" s="232" t="s">
        <v>519</v>
      </c>
      <c r="F332" s="232" t="s">
        <v>520</v>
      </c>
      <c r="G332" s="219"/>
      <c r="H332" s="219"/>
      <c r="I332" s="222"/>
      <c r="J332" s="233">
        <f>BK332</f>
        <v>0</v>
      </c>
      <c r="K332" s="219"/>
      <c r="L332" s="224"/>
      <c r="M332" s="225"/>
      <c r="N332" s="226"/>
      <c r="O332" s="226"/>
      <c r="P332" s="227">
        <f>SUM(P333:P334)</f>
        <v>0</v>
      </c>
      <c r="Q332" s="226"/>
      <c r="R332" s="227">
        <f>SUM(R333:R334)</f>
        <v>0</v>
      </c>
      <c r="S332" s="226"/>
      <c r="T332" s="228">
        <f>SUM(T333:T334)</f>
        <v>0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29" t="s">
        <v>84</v>
      </c>
      <c r="AT332" s="230" t="s">
        <v>75</v>
      </c>
      <c r="AU332" s="230" t="s">
        <v>84</v>
      </c>
      <c r="AY332" s="229" t="s">
        <v>143</v>
      </c>
      <c r="BK332" s="231">
        <f>SUM(BK333:BK334)</f>
        <v>0</v>
      </c>
    </row>
    <row r="333" spans="1:65" s="2" customFormat="1" ht="20.5" customHeight="1">
      <c r="A333" s="37"/>
      <c r="B333" s="38"/>
      <c r="C333" s="234" t="s">
        <v>521</v>
      </c>
      <c r="D333" s="234" t="s">
        <v>145</v>
      </c>
      <c r="E333" s="235" t="s">
        <v>522</v>
      </c>
      <c r="F333" s="236" t="s">
        <v>523</v>
      </c>
      <c r="G333" s="237" t="s">
        <v>170</v>
      </c>
      <c r="H333" s="238">
        <v>148.796</v>
      </c>
      <c r="I333" s="239"/>
      <c r="J333" s="240">
        <f>ROUND(I333*H333,2)</f>
        <v>0</v>
      </c>
      <c r="K333" s="236" t="s">
        <v>149</v>
      </c>
      <c r="L333" s="43"/>
      <c r="M333" s="241" t="s">
        <v>1</v>
      </c>
      <c r="N333" s="242" t="s">
        <v>41</v>
      </c>
      <c r="O333" s="90"/>
      <c r="P333" s="243">
        <f>O333*H333</f>
        <v>0</v>
      </c>
      <c r="Q333" s="243">
        <v>0</v>
      </c>
      <c r="R333" s="243">
        <f>Q333*H333</f>
        <v>0</v>
      </c>
      <c r="S333" s="243">
        <v>0</v>
      </c>
      <c r="T333" s="244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245" t="s">
        <v>150</v>
      </c>
      <c r="AT333" s="245" t="s">
        <v>145</v>
      </c>
      <c r="AU333" s="245" t="s">
        <v>86</v>
      </c>
      <c r="AY333" s="16" t="s">
        <v>143</v>
      </c>
      <c r="BE333" s="246">
        <f>IF(N333="základní",J333,0)</f>
        <v>0</v>
      </c>
      <c r="BF333" s="246">
        <f>IF(N333="snížená",J333,0)</f>
        <v>0</v>
      </c>
      <c r="BG333" s="246">
        <f>IF(N333="zákl. přenesená",J333,0)</f>
        <v>0</v>
      </c>
      <c r="BH333" s="246">
        <f>IF(N333="sníž. přenesená",J333,0)</f>
        <v>0</v>
      </c>
      <c r="BI333" s="246">
        <f>IF(N333="nulová",J333,0)</f>
        <v>0</v>
      </c>
      <c r="BJ333" s="16" t="s">
        <v>84</v>
      </c>
      <c r="BK333" s="246">
        <f>ROUND(I333*H333,2)</f>
        <v>0</v>
      </c>
      <c r="BL333" s="16" t="s">
        <v>150</v>
      </c>
      <c r="BM333" s="245" t="s">
        <v>524</v>
      </c>
    </row>
    <row r="334" spans="1:47" s="2" customFormat="1" ht="12">
      <c r="A334" s="37"/>
      <c r="B334" s="38"/>
      <c r="C334" s="39"/>
      <c r="D334" s="247" t="s">
        <v>152</v>
      </c>
      <c r="E334" s="39"/>
      <c r="F334" s="248" t="s">
        <v>525</v>
      </c>
      <c r="G334" s="39"/>
      <c r="H334" s="39"/>
      <c r="I334" s="143"/>
      <c r="J334" s="39"/>
      <c r="K334" s="39"/>
      <c r="L334" s="43"/>
      <c r="M334" s="249"/>
      <c r="N334" s="250"/>
      <c r="O334" s="90"/>
      <c r="P334" s="90"/>
      <c r="Q334" s="90"/>
      <c r="R334" s="90"/>
      <c r="S334" s="90"/>
      <c r="T334" s="91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T334" s="16" t="s">
        <v>152</v>
      </c>
      <c r="AU334" s="16" t="s">
        <v>86</v>
      </c>
    </row>
    <row r="335" spans="1:63" s="12" customFormat="1" ht="25.9" customHeight="1">
      <c r="A335" s="12"/>
      <c r="B335" s="218"/>
      <c r="C335" s="219"/>
      <c r="D335" s="220" t="s">
        <v>75</v>
      </c>
      <c r="E335" s="221" t="s">
        <v>526</v>
      </c>
      <c r="F335" s="221" t="s">
        <v>527</v>
      </c>
      <c r="G335" s="219"/>
      <c r="H335" s="219"/>
      <c r="I335" s="222"/>
      <c r="J335" s="223">
        <f>BK335</f>
        <v>0</v>
      </c>
      <c r="K335" s="219"/>
      <c r="L335" s="224"/>
      <c r="M335" s="225"/>
      <c r="N335" s="226"/>
      <c r="O335" s="226"/>
      <c r="P335" s="227">
        <f>P336+P350+P364+P373+P384+P420+P435+P453+P460+P494+P522+P543+P552+P558</f>
        <v>0</v>
      </c>
      <c r="Q335" s="226"/>
      <c r="R335" s="227">
        <f>R336+R350+R364+R373+R384+R420+R435+R453+R460+R494+R522+R543+R552+R558</f>
        <v>10.1506589</v>
      </c>
      <c r="S335" s="226"/>
      <c r="T335" s="228">
        <f>T336+T350+T364+T373+T384+T420+T435+T453+T460+T494+T522+T543+T552+T558</f>
        <v>0.06727000000000001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29" t="s">
        <v>86</v>
      </c>
      <c r="AT335" s="230" t="s">
        <v>75</v>
      </c>
      <c r="AU335" s="230" t="s">
        <v>76</v>
      </c>
      <c r="AY335" s="229" t="s">
        <v>143</v>
      </c>
      <c r="BK335" s="231">
        <f>BK336+BK350+BK364+BK373+BK384+BK420+BK435+BK453+BK460+BK494+BK522+BK543+BK552+BK558</f>
        <v>0</v>
      </c>
    </row>
    <row r="336" spans="1:63" s="12" customFormat="1" ht="22.8" customHeight="1">
      <c r="A336" s="12"/>
      <c r="B336" s="218"/>
      <c r="C336" s="219"/>
      <c r="D336" s="220" t="s">
        <v>75</v>
      </c>
      <c r="E336" s="232" t="s">
        <v>528</v>
      </c>
      <c r="F336" s="232" t="s">
        <v>529</v>
      </c>
      <c r="G336" s="219"/>
      <c r="H336" s="219"/>
      <c r="I336" s="222"/>
      <c r="J336" s="233">
        <f>BK336</f>
        <v>0</v>
      </c>
      <c r="K336" s="219"/>
      <c r="L336" s="224"/>
      <c r="M336" s="225"/>
      <c r="N336" s="226"/>
      <c r="O336" s="226"/>
      <c r="P336" s="227">
        <f>SUM(P337:P349)</f>
        <v>0</v>
      </c>
      <c r="Q336" s="226"/>
      <c r="R336" s="227">
        <f>SUM(R337:R349)</f>
        <v>0.35310420000000003</v>
      </c>
      <c r="S336" s="226"/>
      <c r="T336" s="228">
        <f>SUM(T337:T349)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29" t="s">
        <v>86</v>
      </c>
      <c r="AT336" s="230" t="s">
        <v>75</v>
      </c>
      <c r="AU336" s="230" t="s">
        <v>84</v>
      </c>
      <c r="AY336" s="229" t="s">
        <v>143</v>
      </c>
      <c r="BK336" s="231">
        <f>SUM(BK337:BK349)</f>
        <v>0</v>
      </c>
    </row>
    <row r="337" spans="1:65" s="2" customFormat="1" ht="31" customHeight="1">
      <c r="A337" s="37"/>
      <c r="B337" s="38"/>
      <c r="C337" s="234" t="s">
        <v>530</v>
      </c>
      <c r="D337" s="234" t="s">
        <v>145</v>
      </c>
      <c r="E337" s="235" t="s">
        <v>531</v>
      </c>
      <c r="F337" s="236" t="s">
        <v>532</v>
      </c>
      <c r="G337" s="237" t="s">
        <v>198</v>
      </c>
      <c r="H337" s="238">
        <v>51.15</v>
      </c>
      <c r="I337" s="239"/>
      <c r="J337" s="240">
        <f>ROUND(I337*H337,2)</f>
        <v>0</v>
      </c>
      <c r="K337" s="236" t="s">
        <v>149</v>
      </c>
      <c r="L337" s="43"/>
      <c r="M337" s="241" t="s">
        <v>1</v>
      </c>
      <c r="N337" s="242" t="s">
        <v>41</v>
      </c>
      <c r="O337" s="90"/>
      <c r="P337" s="243">
        <f>O337*H337</f>
        <v>0</v>
      </c>
      <c r="Q337" s="243">
        <v>0</v>
      </c>
      <c r="R337" s="243">
        <f>Q337*H337</f>
        <v>0</v>
      </c>
      <c r="S337" s="243">
        <v>0</v>
      </c>
      <c r="T337" s="244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45" t="s">
        <v>244</v>
      </c>
      <c r="AT337" s="245" t="s">
        <v>145</v>
      </c>
      <c r="AU337" s="245" t="s">
        <v>86</v>
      </c>
      <c r="AY337" s="16" t="s">
        <v>143</v>
      </c>
      <c r="BE337" s="246">
        <f>IF(N337="základní",J337,0)</f>
        <v>0</v>
      </c>
      <c r="BF337" s="246">
        <f>IF(N337="snížená",J337,0)</f>
        <v>0</v>
      </c>
      <c r="BG337" s="246">
        <f>IF(N337="zákl. přenesená",J337,0)</f>
        <v>0</v>
      </c>
      <c r="BH337" s="246">
        <f>IF(N337="sníž. přenesená",J337,0)</f>
        <v>0</v>
      </c>
      <c r="BI337" s="246">
        <f>IF(N337="nulová",J337,0)</f>
        <v>0</v>
      </c>
      <c r="BJ337" s="16" t="s">
        <v>84</v>
      </c>
      <c r="BK337" s="246">
        <f>ROUND(I337*H337,2)</f>
        <v>0</v>
      </c>
      <c r="BL337" s="16" t="s">
        <v>244</v>
      </c>
      <c r="BM337" s="245" t="s">
        <v>533</v>
      </c>
    </row>
    <row r="338" spans="1:47" s="2" customFormat="1" ht="12">
      <c r="A338" s="37"/>
      <c r="B338" s="38"/>
      <c r="C338" s="39"/>
      <c r="D338" s="247" t="s">
        <v>152</v>
      </c>
      <c r="E338" s="39"/>
      <c r="F338" s="248" t="s">
        <v>534</v>
      </c>
      <c r="G338" s="39"/>
      <c r="H338" s="39"/>
      <c r="I338" s="143"/>
      <c r="J338" s="39"/>
      <c r="K338" s="39"/>
      <c r="L338" s="43"/>
      <c r="M338" s="249"/>
      <c r="N338" s="250"/>
      <c r="O338" s="90"/>
      <c r="P338" s="90"/>
      <c r="Q338" s="90"/>
      <c r="R338" s="90"/>
      <c r="S338" s="90"/>
      <c r="T338" s="91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T338" s="16" t="s">
        <v>152</v>
      </c>
      <c r="AU338" s="16" t="s">
        <v>86</v>
      </c>
    </row>
    <row r="339" spans="1:51" s="13" customFormat="1" ht="12">
      <c r="A339" s="13"/>
      <c r="B339" s="251"/>
      <c r="C339" s="252"/>
      <c r="D339" s="247" t="s">
        <v>154</v>
      </c>
      <c r="E339" s="253" t="s">
        <v>1</v>
      </c>
      <c r="F339" s="254" t="s">
        <v>535</v>
      </c>
      <c r="G339" s="252"/>
      <c r="H339" s="255">
        <v>51.15</v>
      </c>
      <c r="I339" s="256"/>
      <c r="J339" s="252"/>
      <c r="K339" s="252"/>
      <c r="L339" s="257"/>
      <c r="M339" s="258"/>
      <c r="N339" s="259"/>
      <c r="O339" s="259"/>
      <c r="P339" s="259"/>
      <c r="Q339" s="259"/>
      <c r="R339" s="259"/>
      <c r="S339" s="259"/>
      <c r="T339" s="260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1" t="s">
        <v>154</v>
      </c>
      <c r="AU339" s="261" t="s">
        <v>86</v>
      </c>
      <c r="AV339" s="13" t="s">
        <v>86</v>
      </c>
      <c r="AW339" s="13" t="s">
        <v>32</v>
      </c>
      <c r="AX339" s="13" t="s">
        <v>84</v>
      </c>
      <c r="AY339" s="261" t="s">
        <v>143</v>
      </c>
    </row>
    <row r="340" spans="1:65" s="2" customFormat="1" ht="20.5" customHeight="1">
      <c r="A340" s="37"/>
      <c r="B340" s="38"/>
      <c r="C340" s="262" t="s">
        <v>536</v>
      </c>
      <c r="D340" s="262" t="s">
        <v>167</v>
      </c>
      <c r="E340" s="263" t="s">
        <v>537</v>
      </c>
      <c r="F340" s="264" t="s">
        <v>538</v>
      </c>
      <c r="G340" s="265" t="s">
        <v>170</v>
      </c>
      <c r="H340" s="266">
        <v>0.015</v>
      </c>
      <c r="I340" s="267"/>
      <c r="J340" s="268">
        <f>ROUND(I340*H340,2)</f>
        <v>0</v>
      </c>
      <c r="K340" s="264" t="s">
        <v>149</v>
      </c>
      <c r="L340" s="269"/>
      <c r="M340" s="270" t="s">
        <v>1</v>
      </c>
      <c r="N340" s="271" t="s">
        <v>41</v>
      </c>
      <c r="O340" s="90"/>
      <c r="P340" s="243">
        <f>O340*H340</f>
        <v>0</v>
      </c>
      <c r="Q340" s="243">
        <v>1</v>
      </c>
      <c r="R340" s="243">
        <f>Q340*H340</f>
        <v>0.015</v>
      </c>
      <c r="S340" s="243">
        <v>0</v>
      </c>
      <c r="T340" s="244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245" t="s">
        <v>344</v>
      </c>
      <c r="AT340" s="245" t="s">
        <v>167</v>
      </c>
      <c r="AU340" s="245" t="s">
        <v>86</v>
      </c>
      <c r="AY340" s="16" t="s">
        <v>143</v>
      </c>
      <c r="BE340" s="246">
        <f>IF(N340="základní",J340,0)</f>
        <v>0</v>
      </c>
      <c r="BF340" s="246">
        <f>IF(N340="snížená",J340,0)</f>
        <v>0</v>
      </c>
      <c r="BG340" s="246">
        <f>IF(N340="zákl. přenesená",J340,0)</f>
        <v>0</v>
      </c>
      <c r="BH340" s="246">
        <f>IF(N340="sníž. přenesená",J340,0)</f>
        <v>0</v>
      </c>
      <c r="BI340" s="246">
        <f>IF(N340="nulová",J340,0)</f>
        <v>0</v>
      </c>
      <c r="BJ340" s="16" t="s">
        <v>84</v>
      </c>
      <c r="BK340" s="246">
        <f>ROUND(I340*H340,2)</f>
        <v>0</v>
      </c>
      <c r="BL340" s="16" t="s">
        <v>244</v>
      </c>
      <c r="BM340" s="245" t="s">
        <v>539</v>
      </c>
    </row>
    <row r="341" spans="1:47" s="2" customFormat="1" ht="12">
      <c r="A341" s="37"/>
      <c r="B341" s="38"/>
      <c r="C341" s="39"/>
      <c r="D341" s="247" t="s">
        <v>152</v>
      </c>
      <c r="E341" s="39"/>
      <c r="F341" s="248" t="s">
        <v>538</v>
      </c>
      <c r="G341" s="39"/>
      <c r="H341" s="39"/>
      <c r="I341" s="143"/>
      <c r="J341" s="39"/>
      <c r="K341" s="39"/>
      <c r="L341" s="43"/>
      <c r="M341" s="249"/>
      <c r="N341" s="250"/>
      <c r="O341" s="90"/>
      <c r="P341" s="90"/>
      <c r="Q341" s="90"/>
      <c r="R341" s="90"/>
      <c r="S341" s="90"/>
      <c r="T341" s="91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T341" s="16" t="s">
        <v>152</v>
      </c>
      <c r="AU341" s="16" t="s">
        <v>86</v>
      </c>
    </row>
    <row r="342" spans="1:51" s="13" customFormat="1" ht="12">
      <c r="A342" s="13"/>
      <c r="B342" s="251"/>
      <c r="C342" s="252"/>
      <c r="D342" s="247" t="s">
        <v>154</v>
      </c>
      <c r="E342" s="252"/>
      <c r="F342" s="254" t="s">
        <v>540</v>
      </c>
      <c r="G342" s="252"/>
      <c r="H342" s="255">
        <v>0.015</v>
      </c>
      <c r="I342" s="256"/>
      <c r="J342" s="252"/>
      <c r="K342" s="252"/>
      <c r="L342" s="257"/>
      <c r="M342" s="258"/>
      <c r="N342" s="259"/>
      <c r="O342" s="259"/>
      <c r="P342" s="259"/>
      <c r="Q342" s="259"/>
      <c r="R342" s="259"/>
      <c r="S342" s="259"/>
      <c r="T342" s="260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61" t="s">
        <v>154</v>
      </c>
      <c r="AU342" s="261" t="s">
        <v>86</v>
      </c>
      <c r="AV342" s="13" t="s">
        <v>86</v>
      </c>
      <c r="AW342" s="13" t="s">
        <v>4</v>
      </c>
      <c r="AX342" s="13" t="s">
        <v>84</v>
      </c>
      <c r="AY342" s="261" t="s">
        <v>143</v>
      </c>
    </row>
    <row r="343" spans="1:65" s="2" customFormat="1" ht="31" customHeight="1">
      <c r="A343" s="37"/>
      <c r="B343" s="38"/>
      <c r="C343" s="234" t="s">
        <v>541</v>
      </c>
      <c r="D343" s="234" t="s">
        <v>145</v>
      </c>
      <c r="E343" s="235" t="s">
        <v>542</v>
      </c>
      <c r="F343" s="236" t="s">
        <v>543</v>
      </c>
      <c r="G343" s="237" t="s">
        <v>198</v>
      </c>
      <c r="H343" s="238">
        <v>51.15</v>
      </c>
      <c r="I343" s="239"/>
      <c r="J343" s="240">
        <f>ROUND(I343*H343,2)</f>
        <v>0</v>
      </c>
      <c r="K343" s="236" t="s">
        <v>149</v>
      </c>
      <c r="L343" s="43"/>
      <c r="M343" s="241" t="s">
        <v>1</v>
      </c>
      <c r="N343" s="242" t="s">
        <v>41</v>
      </c>
      <c r="O343" s="90"/>
      <c r="P343" s="243">
        <f>O343*H343</f>
        <v>0</v>
      </c>
      <c r="Q343" s="243">
        <v>0.0004</v>
      </c>
      <c r="R343" s="243">
        <f>Q343*H343</f>
        <v>0.02046</v>
      </c>
      <c r="S343" s="243">
        <v>0</v>
      </c>
      <c r="T343" s="244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245" t="s">
        <v>244</v>
      </c>
      <c r="AT343" s="245" t="s">
        <v>145</v>
      </c>
      <c r="AU343" s="245" t="s">
        <v>86</v>
      </c>
      <c r="AY343" s="16" t="s">
        <v>143</v>
      </c>
      <c r="BE343" s="246">
        <f>IF(N343="základní",J343,0)</f>
        <v>0</v>
      </c>
      <c r="BF343" s="246">
        <f>IF(N343="snížená",J343,0)</f>
        <v>0</v>
      </c>
      <c r="BG343" s="246">
        <f>IF(N343="zákl. přenesená",J343,0)</f>
        <v>0</v>
      </c>
      <c r="BH343" s="246">
        <f>IF(N343="sníž. přenesená",J343,0)</f>
        <v>0</v>
      </c>
      <c r="BI343" s="246">
        <f>IF(N343="nulová",J343,0)</f>
        <v>0</v>
      </c>
      <c r="BJ343" s="16" t="s">
        <v>84</v>
      </c>
      <c r="BK343" s="246">
        <f>ROUND(I343*H343,2)</f>
        <v>0</v>
      </c>
      <c r="BL343" s="16" t="s">
        <v>244</v>
      </c>
      <c r="BM343" s="245" t="s">
        <v>544</v>
      </c>
    </row>
    <row r="344" spans="1:47" s="2" customFormat="1" ht="12">
      <c r="A344" s="37"/>
      <c r="B344" s="38"/>
      <c r="C344" s="39"/>
      <c r="D344" s="247" t="s">
        <v>152</v>
      </c>
      <c r="E344" s="39"/>
      <c r="F344" s="248" t="s">
        <v>545</v>
      </c>
      <c r="G344" s="39"/>
      <c r="H344" s="39"/>
      <c r="I344" s="143"/>
      <c r="J344" s="39"/>
      <c r="K344" s="39"/>
      <c r="L344" s="43"/>
      <c r="M344" s="249"/>
      <c r="N344" s="250"/>
      <c r="O344" s="90"/>
      <c r="P344" s="90"/>
      <c r="Q344" s="90"/>
      <c r="R344" s="90"/>
      <c r="S344" s="90"/>
      <c r="T344" s="91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T344" s="16" t="s">
        <v>152</v>
      </c>
      <c r="AU344" s="16" t="s">
        <v>86</v>
      </c>
    </row>
    <row r="345" spans="1:65" s="2" customFormat="1" ht="52" customHeight="1">
      <c r="A345" s="37"/>
      <c r="B345" s="38"/>
      <c r="C345" s="262" t="s">
        <v>546</v>
      </c>
      <c r="D345" s="262" t="s">
        <v>167</v>
      </c>
      <c r="E345" s="263" t="s">
        <v>547</v>
      </c>
      <c r="F345" s="264" t="s">
        <v>548</v>
      </c>
      <c r="G345" s="265" t="s">
        <v>198</v>
      </c>
      <c r="H345" s="266">
        <v>58.823</v>
      </c>
      <c r="I345" s="267"/>
      <c r="J345" s="268">
        <f>ROUND(I345*H345,2)</f>
        <v>0</v>
      </c>
      <c r="K345" s="264" t="s">
        <v>149</v>
      </c>
      <c r="L345" s="269"/>
      <c r="M345" s="270" t="s">
        <v>1</v>
      </c>
      <c r="N345" s="271" t="s">
        <v>41</v>
      </c>
      <c r="O345" s="90"/>
      <c r="P345" s="243">
        <f>O345*H345</f>
        <v>0</v>
      </c>
      <c r="Q345" s="243">
        <v>0.0054</v>
      </c>
      <c r="R345" s="243">
        <f>Q345*H345</f>
        <v>0.31764420000000004</v>
      </c>
      <c r="S345" s="243">
        <v>0</v>
      </c>
      <c r="T345" s="244">
        <f>S345*H345</f>
        <v>0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245" t="s">
        <v>344</v>
      </c>
      <c r="AT345" s="245" t="s">
        <v>167</v>
      </c>
      <c r="AU345" s="245" t="s">
        <v>86</v>
      </c>
      <c r="AY345" s="16" t="s">
        <v>143</v>
      </c>
      <c r="BE345" s="246">
        <f>IF(N345="základní",J345,0)</f>
        <v>0</v>
      </c>
      <c r="BF345" s="246">
        <f>IF(N345="snížená",J345,0)</f>
        <v>0</v>
      </c>
      <c r="BG345" s="246">
        <f>IF(N345="zákl. přenesená",J345,0)</f>
        <v>0</v>
      </c>
      <c r="BH345" s="246">
        <f>IF(N345="sníž. přenesená",J345,0)</f>
        <v>0</v>
      </c>
      <c r="BI345" s="246">
        <f>IF(N345="nulová",J345,0)</f>
        <v>0</v>
      </c>
      <c r="BJ345" s="16" t="s">
        <v>84</v>
      </c>
      <c r="BK345" s="246">
        <f>ROUND(I345*H345,2)</f>
        <v>0</v>
      </c>
      <c r="BL345" s="16" t="s">
        <v>244</v>
      </c>
      <c r="BM345" s="245" t="s">
        <v>549</v>
      </c>
    </row>
    <row r="346" spans="1:47" s="2" customFormat="1" ht="12">
      <c r="A346" s="37"/>
      <c r="B346" s="38"/>
      <c r="C346" s="39"/>
      <c r="D346" s="247" t="s">
        <v>152</v>
      </c>
      <c r="E346" s="39"/>
      <c r="F346" s="248" t="s">
        <v>548</v>
      </c>
      <c r="G346" s="39"/>
      <c r="H346" s="39"/>
      <c r="I346" s="143"/>
      <c r="J346" s="39"/>
      <c r="K346" s="39"/>
      <c r="L346" s="43"/>
      <c r="M346" s="249"/>
      <c r="N346" s="250"/>
      <c r="O346" s="90"/>
      <c r="P346" s="90"/>
      <c r="Q346" s="90"/>
      <c r="R346" s="90"/>
      <c r="S346" s="90"/>
      <c r="T346" s="91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T346" s="16" t="s">
        <v>152</v>
      </c>
      <c r="AU346" s="16" t="s">
        <v>86</v>
      </c>
    </row>
    <row r="347" spans="1:51" s="13" customFormat="1" ht="12">
      <c r="A347" s="13"/>
      <c r="B347" s="251"/>
      <c r="C347" s="252"/>
      <c r="D347" s="247" t="s">
        <v>154</v>
      </c>
      <c r="E347" s="252"/>
      <c r="F347" s="254" t="s">
        <v>550</v>
      </c>
      <c r="G347" s="252"/>
      <c r="H347" s="255">
        <v>58.823</v>
      </c>
      <c r="I347" s="256"/>
      <c r="J347" s="252"/>
      <c r="K347" s="252"/>
      <c r="L347" s="257"/>
      <c r="M347" s="258"/>
      <c r="N347" s="259"/>
      <c r="O347" s="259"/>
      <c r="P347" s="259"/>
      <c r="Q347" s="259"/>
      <c r="R347" s="259"/>
      <c r="S347" s="259"/>
      <c r="T347" s="260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61" t="s">
        <v>154</v>
      </c>
      <c r="AU347" s="261" t="s">
        <v>86</v>
      </c>
      <c r="AV347" s="13" t="s">
        <v>86</v>
      </c>
      <c r="AW347" s="13" t="s">
        <v>4</v>
      </c>
      <c r="AX347" s="13" t="s">
        <v>84</v>
      </c>
      <c r="AY347" s="261" t="s">
        <v>143</v>
      </c>
    </row>
    <row r="348" spans="1:65" s="2" customFormat="1" ht="31" customHeight="1">
      <c r="A348" s="37"/>
      <c r="B348" s="38"/>
      <c r="C348" s="234" t="s">
        <v>551</v>
      </c>
      <c r="D348" s="234" t="s">
        <v>145</v>
      </c>
      <c r="E348" s="235" t="s">
        <v>552</v>
      </c>
      <c r="F348" s="236" t="s">
        <v>553</v>
      </c>
      <c r="G348" s="237" t="s">
        <v>170</v>
      </c>
      <c r="H348" s="238">
        <v>0.353</v>
      </c>
      <c r="I348" s="239"/>
      <c r="J348" s="240">
        <f>ROUND(I348*H348,2)</f>
        <v>0</v>
      </c>
      <c r="K348" s="236" t="s">
        <v>149</v>
      </c>
      <c r="L348" s="43"/>
      <c r="M348" s="241" t="s">
        <v>1</v>
      </c>
      <c r="N348" s="242" t="s">
        <v>41</v>
      </c>
      <c r="O348" s="90"/>
      <c r="P348" s="243">
        <f>O348*H348</f>
        <v>0</v>
      </c>
      <c r="Q348" s="243">
        <v>0</v>
      </c>
      <c r="R348" s="243">
        <f>Q348*H348</f>
        <v>0</v>
      </c>
      <c r="S348" s="243">
        <v>0</v>
      </c>
      <c r="T348" s="244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245" t="s">
        <v>244</v>
      </c>
      <c r="AT348" s="245" t="s">
        <v>145</v>
      </c>
      <c r="AU348" s="245" t="s">
        <v>86</v>
      </c>
      <c r="AY348" s="16" t="s">
        <v>143</v>
      </c>
      <c r="BE348" s="246">
        <f>IF(N348="základní",J348,0)</f>
        <v>0</v>
      </c>
      <c r="BF348" s="246">
        <f>IF(N348="snížená",J348,0)</f>
        <v>0</v>
      </c>
      <c r="BG348" s="246">
        <f>IF(N348="zákl. přenesená",J348,0)</f>
        <v>0</v>
      </c>
      <c r="BH348" s="246">
        <f>IF(N348="sníž. přenesená",J348,0)</f>
        <v>0</v>
      </c>
      <c r="BI348" s="246">
        <f>IF(N348="nulová",J348,0)</f>
        <v>0</v>
      </c>
      <c r="BJ348" s="16" t="s">
        <v>84</v>
      </c>
      <c r="BK348" s="246">
        <f>ROUND(I348*H348,2)</f>
        <v>0</v>
      </c>
      <c r="BL348" s="16" t="s">
        <v>244</v>
      </c>
      <c r="BM348" s="245" t="s">
        <v>554</v>
      </c>
    </row>
    <row r="349" spans="1:47" s="2" customFormat="1" ht="12">
      <c r="A349" s="37"/>
      <c r="B349" s="38"/>
      <c r="C349" s="39"/>
      <c r="D349" s="247" t="s">
        <v>152</v>
      </c>
      <c r="E349" s="39"/>
      <c r="F349" s="248" t="s">
        <v>555</v>
      </c>
      <c r="G349" s="39"/>
      <c r="H349" s="39"/>
      <c r="I349" s="143"/>
      <c r="J349" s="39"/>
      <c r="K349" s="39"/>
      <c r="L349" s="43"/>
      <c r="M349" s="249"/>
      <c r="N349" s="250"/>
      <c r="O349" s="90"/>
      <c r="P349" s="90"/>
      <c r="Q349" s="90"/>
      <c r="R349" s="90"/>
      <c r="S349" s="90"/>
      <c r="T349" s="91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T349" s="16" t="s">
        <v>152</v>
      </c>
      <c r="AU349" s="16" t="s">
        <v>86</v>
      </c>
    </row>
    <row r="350" spans="1:63" s="12" customFormat="1" ht="22.8" customHeight="1">
      <c r="A350" s="12"/>
      <c r="B350" s="218"/>
      <c r="C350" s="219"/>
      <c r="D350" s="220" t="s">
        <v>75</v>
      </c>
      <c r="E350" s="232" t="s">
        <v>556</v>
      </c>
      <c r="F350" s="232" t="s">
        <v>557</v>
      </c>
      <c r="G350" s="219"/>
      <c r="H350" s="219"/>
      <c r="I350" s="222"/>
      <c r="J350" s="233">
        <f>BK350</f>
        <v>0</v>
      </c>
      <c r="K350" s="219"/>
      <c r="L350" s="224"/>
      <c r="M350" s="225"/>
      <c r="N350" s="226"/>
      <c r="O350" s="226"/>
      <c r="P350" s="227">
        <f>SUM(P351:P363)</f>
        <v>0</v>
      </c>
      <c r="Q350" s="226"/>
      <c r="R350" s="227">
        <f>SUM(R351:R363)</f>
        <v>0.842112</v>
      </c>
      <c r="S350" s="226"/>
      <c r="T350" s="228">
        <f>SUM(T351:T363)</f>
        <v>0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29" t="s">
        <v>86</v>
      </c>
      <c r="AT350" s="230" t="s">
        <v>75</v>
      </c>
      <c r="AU350" s="230" t="s">
        <v>84</v>
      </c>
      <c r="AY350" s="229" t="s">
        <v>143</v>
      </c>
      <c r="BK350" s="231">
        <f>SUM(BK351:BK363)</f>
        <v>0</v>
      </c>
    </row>
    <row r="351" spans="1:65" s="2" customFormat="1" ht="31" customHeight="1">
      <c r="A351" s="37"/>
      <c r="B351" s="38"/>
      <c r="C351" s="234" t="s">
        <v>558</v>
      </c>
      <c r="D351" s="234" t="s">
        <v>145</v>
      </c>
      <c r="E351" s="235" t="s">
        <v>559</v>
      </c>
      <c r="F351" s="236" t="s">
        <v>560</v>
      </c>
      <c r="G351" s="237" t="s">
        <v>198</v>
      </c>
      <c r="H351" s="238">
        <v>61.2</v>
      </c>
      <c r="I351" s="239"/>
      <c r="J351" s="240">
        <f>ROUND(I351*H351,2)</f>
        <v>0</v>
      </c>
      <c r="K351" s="236" t="s">
        <v>149</v>
      </c>
      <c r="L351" s="43"/>
      <c r="M351" s="241" t="s">
        <v>1</v>
      </c>
      <c r="N351" s="242" t="s">
        <v>41</v>
      </c>
      <c r="O351" s="90"/>
      <c r="P351" s="243">
        <f>O351*H351</f>
        <v>0</v>
      </c>
      <c r="Q351" s="243">
        <v>0</v>
      </c>
      <c r="R351" s="243">
        <f>Q351*H351</f>
        <v>0</v>
      </c>
      <c r="S351" s="243">
        <v>0</v>
      </c>
      <c r="T351" s="244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245" t="s">
        <v>244</v>
      </c>
      <c r="AT351" s="245" t="s">
        <v>145</v>
      </c>
      <c r="AU351" s="245" t="s">
        <v>86</v>
      </c>
      <c r="AY351" s="16" t="s">
        <v>143</v>
      </c>
      <c r="BE351" s="246">
        <f>IF(N351="základní",J351,0)</f>
        <v>0</v>
      </c>
      <c r="BF351" s="246">
        <f>IF(N351="snížená",J351,0)</f>
        <v>0</v>
      </c>
      <c r="BG351" s="246">
        <f>IF(N351="zákl. přenesená",J351,0)</f>
        <v>0</v>
      </c>
      <c r="BH351" s="246">
        <f>IF(N351="sníž. přenesená",J351,0)</f>
        <v>0</v>
      </c>
      <c r="BI351" s="246">
        <f>IF(N351="nulová",J351,0)</f>
        <v>0</v>
      </c>
      <c r="BJ351" s="16" t="s">
        <v>84</v>
      </c>
      <c r="BK351" s="246">
        <f>ROUND(I351*H351,2)</f>
        <v>0</v>
      </c>
      <c r="BL351" s="16" t="s">
        <v>244</v>
      </c>
      <c r="BM351" s="245" t="s">
        <v>561</v>
      </c>
    </row>
    <row r="352" spans="1:47" s="2" customFormat="1" ht="12">
      <c r="A352" s="37"/>
      <c r="B352" s="38"/>
      <c r="C352" s="39"/>
      <c r="D352" s="247" t="s">
        <v>152</v>
      </c>
      <c r="E352" s="39"/>
      <c r="F352" s="248" t="s">
        <v>562</v>
      </c>
      <c r="G352" s="39"/>
      <c r="H352" s="39"/>
      <c r="I352" s="143"/>
      <c r="J352" s="39"/>
      <c r="K352" s="39"/>
      <c r="L352" s="43"/>
      <c r="M352" s="249"/>
      <c r="N352" s="250"/>
      <c r="O352" s="90"/>
      <c r="P352" s="90"/>
      <c r="Q352" s="90"/>
      <c r="R352" s="90"/>
      <c r="S352" s="90"/>
      <c r="T352" s="91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T352" s="16" t="s">
        <v>152</v>
      </c>
      <c r="AU352" s="16" t="s">
        <v>86</v>
      </c>
    </row>
    <row r="353" spans="1:51" s="13" customFormat="1" ht="12">
      <c r="A353" s="13"/>
      <c r="B353" s="251"/>
      <c r="C353" s="252"/>
      <c r="D353" s="247" t="s">
        <v>154</v>
      </c>
      <c r="E353" s="253" t="s">
        <v>1</v>
      </c>
      <c r="F353" s="254" t="s">
        <v>563</v>
      </c>
      <c r="G353" s="252"/>
      <c r="H353" s="255">
        <v>61.2</v>
      </c>
      <c r="I353" s="256"/>
      <c r="J353" s="252"/>
      <c r="K353" s="252"/>
      <c r="L353" s="257"/>
      <c r="M353" s="258"/>
      <c r="N353" s="259"/>
      <c r="O353" s="259"/>
      <c r="P353" s="259"/>
      <c r="Q353" s="259"/>
      <c r="R353" s="259"/>
      <c r="S353" s="259"/>
      <c r="T353" s="260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61" t="s">
        <v>154</v>
      </c>
      <c r="AU353" s="261" t="s">
        <v>86</v>
      </c>
      <c r="AV353" s="13" t="s">
        <v>86</v>
      </c>
      <c r="AW353" s="13" t="s">
        <v>32</v>
      </c>
      <c r="AX353" s="13" t="s">
        <v>84</v>
      </c>
      <c r="AY353" s="261" t="s">
        <v>143</v>
      </c>
    </row>
    <row r="354" spans="1:65" s="2" customFormat="1" ht="62.5" customHeight="1">
      <c r="A354" s="37"/>
      <c r="B354" s="38"/>
      <c r="C354" s="262" t="s">
        <v>564</v>
      </c>
      <c r="D354" s="262" t="s">
        <v>167</v>
      </c>
      <c r="E354" s="263" t="s">
        <v>565</v>
      </c>
      <c r="F354" s="264" t="s">
        <v>566</v>
      </c>
      <c r="G354" s="265" t="s">
        <v>198</v>
      </c>
      <c r="H354" s="266">
        <v>70.38</v>
      </c>
      <c r="I354" s="267"/>
      <c r="J354" s="268">
        <f>ROUND(I354*H354,2)</f>
        <v>0</v>
      </c>
      <c r="K354" s="264" t="s">
        <v>149</v>
      </c>
      <c r="L354" s="269"/>
      <c r="M354" s="270" t="s">
        <v>1</v>
      </c>
      <c r="N354" s="271" t="s">
        <v>41</v>
      </c>
      <c r="O354" s="90"/>
      <c r="P354" s="243">
        <f>O354*H354</f>
        <v>0</v>
      </c>
      <c r="Q354" s="243">
        <v>0.0048</v>
      </c>
      <c r="R354" s="243">
        <f>Q354*H354</f>
        <v>0.33782399999999996</v>
      </c>
      <c r="S354" s="243">
        <v>0</v>
      </c>
      <c r="T354" s="244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245" t="s">
        <v>344</v>
      </c>
      <c r="AT354" s="245" t="s">
        <v>167</v>
      </c>
      <c r="AU354" s="245" t="s">
        <v>86</v>
      </c>
      <c r="AY354" s="16" t="s">
        <v>143</v>
      </c>
      <c r="BE354" s="246">
        <f>IF(N354="základní",J354,0)</f>
        <v>0</v>
      </c>
      <c r="BF354" s="246">
        <f>IF(N354="snížená",J354,0)</f>
        <v>0</v>
      </c>
      <c r="BG354" s="246">
        <f>IF(N354="zákl. přenesená",J354,0)</f>
        <v>0</v>
      </c>
      <c r="BH354" s="246">
        <f>IF(N354="sníž. přenesená",J354,0)</f>
        <v>0</v>
      </c>
      <c r="BI354" s="246">
        <f>IF(N354="nulová",J354,0)</f>
        <v>0</v>
      </c>
      <c r="BJ354" s="16" t="s">
        <v>84</v>
      </c>
      <c r="BK354" s="246">
        <f>ROUND(I354*H354,2)</f>
        <v>0</v>
      </c>
      <c r="BL354" s="16" t="s">
        <v>244</v>
      </c>
      <c r="BM354" s="245" t="s">
        <v>567</v>
      </c>
    </row>
    <row r="355" spans="1:47" s="2" customFormat="1" ht="12">
      <c r="A355" s="37"/>
      <c r="B355" s="38"/>
      <c r="C355" s="39"/>
      <c r="D355" s="247" t="s">
        <v>152</v>
      </c>
      <c r="E355" s="39"/>
      <c r="F355" s="248" t="s">
        <v>566</v>
      </c>
      <c r="G355" s="39"/>
      <c r="H355" s="39"/>
      <c r="I355" s="143"/>
      <c r="J355" s="39"/>
      <c r="K355" s="39"/>
      <c r="L355" s="43"/>
      <c r="M355" s="249"/>
      <c r="N355" s="250"/>
      <c r="O355" s="90"/>
      <c r="P355" s="90"/>
      <c r="Q355" s="90"/>
      <c r="R355" s="90"/>
      <c r="S355" s="90"/>
      <c r="T355" s="91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T355" s="16" t="s">
        <v>152</v>
      </c>
      <c r="AU355" s="16" t="s">
        <v>86</v>
      </c>
    </row>
    <row r="356" spans="1:51" s="13" customFormat="1" ht="12">
      <c r="A356" s="13"/>
      <c r="B356" s="251"/>
      <c r="C356" s="252"/>
      <c r="D356" s="247" t="s">
        <v>154</v>
      </c>
      <c r="E356" s="252"/>
      <c r="F356" s="254" t="s">
        <v>568</v>
      </c>
      <c r="G356" s="252"/>
      <c r="H356" s="255">
        <v>70.38</v>
      </c>
      <c r="I356" s="256"/>
      <c r="J356" s="252"/>
      <c r="K356" s="252"/>
      <c r="L356" s="257"/>
      <c r="M356" s="258"/>
      <c r="N356" s="259"/>
      <c r="O356" s="259"/>
      <c r="P356" s="259"/>
      <c r="Q356" s="259"/>
      <c r="R356" s="259"/>
      <c r="S356" s="259"/>
      <c r="T356" s="260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61" t="s">
        <v>154</v>
      </c>
      <c r="AU356" s="261" t="s">
        <v>86</v>
      </c>
      <c r="AV356" s="13" t="s">
        <v>86</v>
      </c>
      <c r="AW356" s="13" t="s">
        <v>4</v>
      </c>
      <c r="AX356" s="13" t="s">
        <v>84</v>
      </c>
      <c r="AY356" s="261" t="s">
        <v>143</v>
      </c>
    </row>
    <row r="357" spans="1:65" s="2" customFormat="1" ht="31" customHeight="1">
      <c r="A357" s="37"/>
      <c r="B357" s="38"/>
      <c r="C357" s="234" t="s">
        <v>569</v>
      </c>
      <c r="D357" s="234" t="s">
        <v>145</v>
      </c>
      <c r="E357" s="235" t="s">
        <v>570</v>
      </c>
      <c r="F357" s="236" t="s">
        <v>571</v>
      </c>
      <c r="G357" s="237" t="s">
        <v>198</v>
      </c>
      <c r="H357" s="238">
        <v>61.2</v>
      </c>
      <c r="I357" s="239"/>
      <c r="J357" s="240">
        <f>ROUND(I357*H357,2)</f>
        <v>0</v>
      </c>
      <c r="K357" s="236" t="s">
        <v>149</v>
      </c>
      <c r="L357" s="43"/>
      <c r="M357" s="241" t="s">
        <v>1</v>
      </c>
      <c r="N357" s="242" t="s">
        <v>41</v>
      </c>
      <c r="O357" s="90"/>
      <c r="P357" s="243">
        <f>O357*H357</f>
        <v>0</v>
      </c>
      <c r="Q357" s="243">
        <v>0.00088</v>
      </c>
      <c r="R357" s="243">
        <f>Q357*H357</f>
        <v>0.053856</v>
      </c>
      <c r="S357" s="243">
        <v>0</v>
      </c>
      <c r="T357" s="244">
        <f>S357*H357</f>
        <v>0</v>
      </c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R357" s="245" t="s">
        <v>244</v>
      </c>
      <c r="AT357" s="245" t="s">
        <v>145</v>
      </c>
      <c r="AU357" s="245" t="s">
        <v>86</v>
      </c>
      <c r="AY357" s="16" t="s">
        <v>143</v>
      </c>
      <c r="BE357" s="246">
        <f>IF(N357="základní",J357,0)</f>
        <v>0</v>
      </c>
      <c r="BF357" s="246">
        <f>IF(N357="snížená",J357,0)</f>
        <v>0</v>
      </c>
      <c r="BG357" s="246">
        <f>IF(N357="zákl. přenesená",J357,0)</f>
        <v>0</v>
      </c>
      <c r="BH357" s="246">
        <f>IF(N357="sníž. přenesená",J357,0)</f>
        <v>0</v>
      </c>
      <c r="BI357" s="246">
        <f>IF(N357="nulová",J357,0)</f>
        <v>0</v>
      </c>
      <c r="BJ357" s="16" t="s">
        <v>84</v>
      </c>
      <c r="BK357" s="246">
        <f>ROUND(I357*H357,2)</f>
        <v>0</v>
      </c>
      <c r="BL357" s="16" t="s">
        <v>244</v>
      </c>
      <c r="BM357" s="245" t="s">
        <v>572</v>
      </c>
    </row>
    <row r="358" spans="1:47" s="2" customFormat="1" ht="12">
      <c r="A358" s="37"/>
      <c r="B358" s="38"/>
      <c r="C358" s="39"/>
      <c r="D358" s="247" t="s">
        <v>152</v>
      </c>
      <c r="E358" s="39"/>
      <c r="F358" s="248" t="s">
        <v>573</v>
      </c>
      <c r="G358" s="39"/>
      <c r="H358" s="39"/>
      <c r="I358" s="143"/>
      <c r="J358" s="39"/>
      <c r="K358" s="39"/>
      <c r="L358" s="43"/>
      <c r="M358" s="249"/>
      <c r="N358" s="250"/>
      <c r="O358" s="90"/>
      <c r="P358" s="90"/>
      <c r="Q358" s="90"/>
      <c r="R358" s="90"/>
      <c r="S358" s="90"/>
      <c r="T358" s="91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T358" s="16" t="s">
        <v>152</v>
      </c>
      <c r="AU358" s="16" t="s">
        <v>86</v>
      </c>
    </row>
    <row r="359" spans="1:65" s="2" customFormat="1" ht="52" customHeight="1">
      <c r="A359" s="37"/>
      <c r="B359" s="38"/>
      <c r="C359" s="262" t="s">
        <v>574</v>
      </c>
      <c r="D359" s="262" t="s">
        <v>167</v>
      </c>
      <c r="E359" s="263" t="s">
        <v>575</v>
      </c>
      <c r="F359" s="264" t="s">
        <v>576</v>
      </c>
      <c r="G359" s="265" t="s">
        <v>198</v>
      </c>
      <c r="H359" s="266">
        <v>70.38</v>
      </c>
      <c r="I359" s="267"/>
      <c r="J359" s="268">
        <f>ROUND(I359*H359,2)</f>
        <v>0</v>
      </c>
      <c r="K359" s="264" t="s">
        <v>149</v>
      </c>
      <c r="L359" s="269"/>
      <c r="M359" s="270" t="s">
        <v>1</v>
      </c>
      <c r="N359" s="271" t="s">
        <v>41</v>
      </c>
      <c r="O359" s="90"/>
      <c r="P359" s="243">
        <f>O359*H359</f>
        <v>0</v>
      </c>
      <c r="Q359" s="243">
        <v>0.0064</v>
      </c>
      <c r="R359" s="243">
        <f>Q359*H359</f>
        <v>0.450432</v>
      </c>
      <c r="S359" s="243">
        <v>0</v>
      </c>
      <c r="T359" s="244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245" t="s">
        <v>344</v>
      </c>
      <c r="AT359" s="245" t="s">
        <v>167</v>
      </c>
      <c r="AU359" s="245" t="s">
        <v>86</v>
      </c>
      <c r="AY359" s="16" t="s">
        <v>143</v>
      </c>
      <c r="BE359" s="246">
        <f>IF(N359="základní",J359,0)</f>
        <v>0</v>
      </c>
      <c r="BF359" s="246">
        <f>IF(N359="snížená",J359,0)</f>
        <v>0</v>
      </c>
      <c r="BG359" s="246">
        <f>IF(N359="zákl. přenesená",J359,0)</f>
        <v>0</v>
      </c>
      <c r="BH359" s="246">
        <f>IF(N359="sníž. přenesená",J359,0)</f>
        <v>0</v>
      </c>
      <c r="BI359" s="246">
        <f>IF(N359="nulová",J359,0)</f>
        <v>0</v>
      </c>
      <c r="BJ359" s="16" t="s">
        <v>84</v>
      </c>
      <c r="BK359" s="246">
        <f>ROUND(I359*H359,2)</f>
        <v>0</v>
      </c>
      <c r="BL359" s="16" t="s">
        <v>244</v>
      </c>
      <c r="BM359" s="245" t="s">
        <v>577</v>
      </c>
    </row>
    <row r="360" spans="1:47" s="2" customFormat="1" ht="12">
      <c r="A360" s="37"/>
      <c r="B360" s="38"/>
      <c r="C360" s="39"/>
      <c r="D360" s="247" t="s">
        <v>152</v>
      </c>
      <c r="E360" s="39"/>
      <c r="F360" s="248" t="s">
        <v>576</v>
      </c>
      <c r="G360" s="39"/>
      <c r="H360" s="39"/>
      <c r="I360" s="143"/>
      <c r="J360" s="39"/>
      <c r="K360" s="39"/>
      <c r="L360" s="43"/>
      <c r="M360" s="249"/>
      <c r="N360" s="250"/>
      <c r="O360" s="90"/>
      <c r="P360" s="90"/>
      <c r="Q360" s="90"/>
      <c r="R360" s="90"/>
      <c r="S360" s="90"/>
      <c r="T360" s="91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T360" s="16" t="s">
        <v>152</v>
      </c>
      <c r="AU360" s="16" t="s">
        <v>86</v>
      </c>
    </row>
    <row r="361" spans="1:51" s="13" customFormat="1" ht="12">
      <c r="A361" s="13"/>
      <c r="B361" s="251"/>
      <c r="C361" s="252"/>
      <c r="D361" s="247" t="s">
        <v>154</v>
      </c>
      <c r="E361" s="252"/>
      <c r="F361" s="254" t="s">
        <v>568</v>
      </c>
      <c r="G361" s="252"/>
      <c r="H361" s="255">
        <v>70.38</v>
      </c>
      <c r="I361" s="256"/>
      <c r="J361" s="252"/>
      <c r="K361" s="252"/>
      <c r="L361" s="257"/>
      <c r="M361" s="258"/>
      <c r="N361" s="259"/>
      <c r="O361" s="259"/>
      <c r="P361" s="259"/>
      <c r="Q361" s="259"/>
      <c r="R361" s="259"/>
      <c r="S361" s="259"/>
      <c r="T361" s="260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61" t="s">
        <v>154</v>
      </c>
      <c r="AU361" s="261" t="s">
        <v>86</v>
      </c>
      <c r="AV361" s="13" t="s">
        <v>86</v>
      </c>
      <c r="AW361" s="13" t="s">
        <v>4</v>
      </c>
      <c r="AX361" s="13" t="s">
        <v>84</v>
      </c>
      <c r="AY361" s="261" t="s">
        <v>143</v>
      </c>
    </row>
    <row r="362" spans="1:65" s="2" customFormat="1" ht="31" customHeight="1">
      <c r="A362" s="37"/>
      <c r="B362" s="38"/>
      <c r="C362" s="234" t="s">
        <v>578</v>
      </c>
      <c r="D362" s="234" t="s">
        <v>145</v>
      </c>
      <c r="E362" s="235" t="s">
        <v>579</v>
      </c>
      <c r="F362" s="236" t="s">
        <v>580</v>
      </c>
      <c r="G362" s="237" t="s">
        <v>170</v>
      </c>
      <c r="H362" s="238">
        <v>0.842</v>
      </c>
      <c r="I362" s="239"/>
      <c r="J362" s="240">
        <f>ROUND(I362*H362,2)</f>
        <v>0</v>
      </c>
      <c r="K362" s="236" t="s">
        <v>149</v>
      </c>
      <c r="L362" s="43"/>
      <c r="M362" s="241" t="s">
        <v>1</v>
      </c>
      <c r="N362" s="242" t="s">
        <v>41</v>
      </c>
      <c r="O362" s="90"/>
      <c r="P362" s="243">
        <f>O362*H362</f>
        <v>0</v>
      </c>
      <c r="Q362" s="243">
        <v>0</v>
      </c>
      <c r="R362" s="243">
        <f>Q362*H362</f>
        <v>0</v>
      </c>
      <c r="S362" s="243">
        <v>0</v>
      </c>
      <c r="T362" s="244">
        <f>S362*H362</f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245" t="s">
        <v>244</v>
      </c>
      <c r="AT362" s="245" t="s">
        <v>145</v>
      </c>
      <c r="AU362" s="245" t="s">
        <v>86</v>
      </c>
      <c r="AY362" s="16" t="s">
        <v>143</v>
      </c>
      <c r="BE362" s="246">
        <f>IF(N362="základní",J362,0)</f>
        <v>0</v>
      </c>
      <c r="BF362" s="246">
        <f>IF(N362="snížená",J362,0)</f>
        <v>0</v>
      </c>
      <c r="BG362" s="246">
        <f>IF(N362="zákl. přenesená",J362,0)</f>
        <v>0</v>
      </c>
      <c r="BH362" s="246">
        <f>IF(N362="sníž. přenesená",J362,0)</f>
        <v>0</v>
      </c>
      <c r="BI362" s="246">
        <f>IF(N362="nulová",J362,0)</f>
        <v>0</v>
      </c>
      <c r="BJ362" s="16" t="s">
        <v>84</v>
      </c>
      <c r="BK362" s="246">
        <f>ROUND(I362*H362,2)</f>
        <v>0</v>
      </c>
      <c r="BL362" s="16" t="s">
        <v>244</v>
      </c>
      <c r="BM362" s="245" t="s">
        <v>581</v>
      </c>
    </row>
    <row r="363" spans="1:47" s="2" customFormat="1" ht="12">
      <c r="A363" s="37"/>
      <c r="B363" s="38"/>
      <c r="C363" s="39"/>
      <c r="D363" s="247" t="s">
        <v>152</v>
      </c>
      <c r="E363" s="39"/>
      <c r="F363" s="248" t="s">
        <v>582</v>
      </c>
      <c r="G363" s="39"/>
      <c r="H363" s="39"/>
      <c r="I363" s="143"/>
      <c r="J363" s="39"/>
      <c r="K363" s="39"/>
      <c r="L363" s="43"/>
      <c r="M363" s="249"/>
      <c r="N363" s="250"/>
      <c r="O363" s="90"/>
      <c r="P363" s="90"/>
      <c r="Q363" s="90"/>
      <c r="R363" s="90"/>
      <c r="S363" s="90"/>
      <c r="T363" s="91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T363" s="16" t="s">
        <v>152</v>
      </c>
      <c r="AU363" s="16" t="s">
        <v>86</v>
      </c>
    </row>
    <row r="364" spans="1:63" s="12" customFormat="1" ht="22.8" customHeight="1">
      <c r="A364" s="12"/>
      <c r="B364" s="218"/>
      <c r="C364" s="219"/>
      <c r="D364" s="220" t="s">
        <v>75</v>
      </c>
      <c r="E364" s="232" t="s">
        <v>583</v>
      </c>
      <c r="F364" s="232" t="s">
        <v>584</v>
      </c>
      <c r="G364" s="219"/>
      <c r="H364" s="219"/>
      <c r="I364" s="222"/>
      <c r="J364" s="233">
        <f>BK364</f>
        <v>0</v>
      </c>
      <c r="K364" s="219"/>
      <c r="L364" s="224"/>
      <c r="M364" s="225"/>
      <c r="N364" s="226"/>
      <c r="O364" s="226"/>
      <c r="P364" s="227">
        <f>SUM(P365:P372)</f>
        <v>0</v>
      </c>
      <c r="Q364" s="226"/>
      <c r="R364" s="227">
        <f>SUM(R365:R372)</f>
        <v>0.0740775</v>
      </c>
      <c r="S364" s="226"/>
      <c r="T364" s="228">
        <f>SUM(T365:T372)</f>
        <v>0</v>
      </c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R364" s="229" t="s">
        <v>86</v>
      </c>
      <c r="AT364" s="230" t="s">
        <v>75</v>
      </c>
      <c r="AU364" s="230" t="s">
        <v>84</v>
      </c>
      <c r="AY364" s="229" t="s">
        <v>143</v>
      </c>
      <c r="BK364" s="231">
        <f>SUM(BK365:BK372)</f>
        <v>0</v>
      </c>
    </row>
    <row r="365" spans="1:65" s="2" customFormat="1" ht="31" customHeight="1">
      <c r="A365" s="37"/>
      <c r="B365" s="38"/>
      <c r="C365" s="234" t="s">
        <v>585</v>
      </c>
      <c r="D365" s="234" t="s">
        <v>145</v>
      </c>
      <c r="E365" s="235" t="s">
        <v>586</v>
      </c>
      <c r="F365" s="236" t="s">
        <v>587</v>
      </c>
      <c r="G365" s="237" t="s">
        <v>198</v>
      </c>
      <c r="H365" s="238">
        <v>41.5</v>
      </c>
      <c r="I365" s="239"/>
      <c r="J365" s="240">
        <f>ROUND(I365*H365,2)</f>
        <v>0</v>
      </c>
      <c r="K365" s="236" t="s">
        <v>149</v>
      </c>
      <c r="L365" s="43"/>
      <c r="M365" s="241" t="s">
        <v>1</v>
      </c>
      <c r="N365" s="242" t="s">
        <v>41</v>
      </c>
      <c r="O365" s="90"/>
      <c r="P365" s="243">
        <f>O365*H365</f>
        <v>0</v>
      </c>
      <c r="Q365" s="243">
        <v>0</v>
      </c>
      <c r="R365" s="243">
        <f>Q365*H365</f>
        <v>0</v>
      </c>
      <c r="S365" s="243">
        <v>0</v>
      </c>
      <c r="T365" s="244">
        <f>S365*H365</f>
        <v>0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R365" s="245" t="s">
        <v>244</v>
      </c>
      <c r="AT365" s="245" t="s">
        <v>145</v>
      </c>
      <c r="AU365" s="245" t="s">
        <v>86</v>
      </c>
      <c r="AY365" s="16" t="s">
        <v>143</v>
      </c>
      <c r="BE365" s="246">
        <f>IF(N365="základní",J365,0)</f>
        <v>0</v>
      </c>
      <c r="BF365" s="246">
        <f>IF(N365="snížená",J365,0)</f>
        <v>0</v>
      </c>
      <c r="BG365" s="246">
        <f>IF(N365="zákl. přenesená",J365,0)</f>
        <v>0</v>
      </c>
      <c r="BH365" s="246">
        <f>IF(N365="sníž. přenesená",J365,0)</f>
        <v>0</v>
      </c>
      <c r="BI365" s="246">
        <f>IF(N365="nulová",J365,0)</f>
        <v>0</v>
      </c>
      <c r="BJ365" s="16" t="s">
        <v>84</v>
      </c>
      <c r="BK365" s="246">
        <f>ROUND(I365*H365,2)</f>
        <v>0</v>
      </c>
      <c r="BL365" s="16" t="s">
        <v>244</v>
      </c>
      <c r="BM365" s="245" t="s">
        <v>588</v>
      </c>
    </row>
    <row r="366" spans="1:47" s="2" customFormat="1" ht="12">
      <c r="A366" s="37"/>
      <c r="B366" s="38"/>
      <c r="C366" s="39"/>
      <c r="D366" s="247" t="s">
        <v>152</v>
      </c>
      <c r="E366" s="39"/>
      <c r="F366" s="248" t="s">
        <v>589</v>
      </c>
      <c r="G366" s="39"/>
      <c r="H366" s="39"/>
      <c r="I366" s="143"/>
      <c r="J366" s="39"/>
      <c r="K366" s="39"/>
      <c r="L366" s="43"/>
      <c r="M366" s="249"/>
      <c r="N366" s="250"/>
      <c r="O366" s="90"/>
      <c r="P366" s="90"/>
      <c r="Q366" s="90"/>
      <c r="R366" s="90"/>
      <c r="S366" s="90"/>
      <c r="T366" s="91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T366" s="16" t="s">
        <v>152</v>
      </c>
      <c r="AU366" s="16" t="s">
        <v>86</v>
      </c>
    </row>
    <row r="367" spans="1:51" s="13" customFormat="1" ht="12">
      <c r="A367" s="13"/>
      <c r="B367" s="251"/>
      <c r="C367" s="252"/>
      <c r="D367" s="247" t="s">
        <v>154</v>
      </c>
      <c r="E367" s="253" t="s">
        <v>1</v>
      </c>
      <c r="F367" s="254" t="s">
        <v>590</v>
      </c>
      <c r="G367" s="252"/>
      <c r="H367" s="255">
        <v>41.5</v>
      </c>
      <c r="I367" s="256"/>
      <c r="J367" s="252"/>
      <c r="K367" s="252"/>
      <c r="L367" s="257"/>
      <c r="M367" s="258"/>
      <c r="N367" s="259"/>
      <c r="O367" s="259"/>
      <c r="P367" s="259"/>
      <c r="Q367" s="259"/>
      <c r="R367" s="259"/>
      <c r="S367" s="259"/>
      <c r="T367" s="260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1" t="s">
        <v>154</v>
      </c>
      <c r="AU367" s="261" t="s">
        <v>86</v>
      </c>
      <c r="AV367" s="13" t="s">
        <v>86</v>
      </c>
      <c r="AW367" s="13" t="s">
        <v>32</v>
      </c>
      <c r="AX367" s="13" t="s">
        <v>84</v>
      </c>
      <c r="AY367" s="261" t="s">
        <v>143</v>
      </c>
    </row>
    <row r="368" spans="1:65" s="2" customFormat="1" ht="20.5" customHeight="1">
      <c r="A368" s="37"/>
      <c r="B368" s="38"/>
      <c r="C368" s="262" t="s">
        <v>591</v>
      </c>
      <c r="D368" s="262" t="s">
        <v>167</v>
      </c>
      <c r="E368" s="263" t="s">
        <v>592</v>
      </c>
      <c r="F368" s="264" t="s">
        <v>593</v>
      </c>
      <c r="G368" s="265" t="s">
        <v>198</v>
      </c>
      <c r="H368" s="266">
        <v>42.33</v>
      </c>
      <c r="I368" s="267"/>
      <c r="J368" s="268">
        <f>ROUND(I368*H368,2)</f>
        <v>0</v>
      </c>
      <c r="K368" s="264" t="s">
        <v>149</v>
      </c>
      <c r="L368" s="269"/>
      <c r="M368" s="270" t="s">
        <v>1</v>
      </c>
      <c r="N368" s="271" t="s">
        <v>41</v>
      </c>
      <c r="O368" s="90"/>
      <c r="P368" s="243">
        <f>O368*H368</f>
        <v>0</v>
      </c>
      <c r="Q368" s="243">
        <v>0.00175</v>
      </c>
      <c r="R368" s="243">
        <f>Q368*H368</f>
        <v>0.0740775</v>
      </c>
      <c r="S368" s="243">
        <v>0</v>
      </c>
      <c r="T368" s="244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245" t="s">
        <v>344</v>
      </c>
      <c r="AT368" s="245" t="s">
        <v>167</v>
      </c>
      <c r="AU368" s="245" t="s">
        <v>86</v>
      </c>
      <c r="AY368" s="16" t="s">
        <v>143</v>
      </c>
      <c r="BE368" s="246">
        <f>IF(N368="základní",J368,0)</f>
        <v>0</v>
      </c>
      <c r="BF368" s="246">
        <f>IF(N368="snížená",J368,0)</f>
        <v>0</v>
      </c>
      <c r="BG368" s="246">
        <f>IF(N368="zákl. přenesená",J368,0)</f>
        <v>0</v>
      </c>
      <c r="BH368" s="246">
        <f>IF(N368="sníž. přenesená",J368,0)</f>
        <v>0</v>
      </c>
      <c r="BI368" s="246">
        <f>IF(N368="nulová",J368,0)</f>
        <v>0</v>
      </c>
      <c r="BJ368" s="16" t="s">
        <v>84</v>
      </c>
      <c r="BK368" s="246">
        <f>ROUND(I368*H368,2)</f>
        <v>0</v>
      </c>
      <c r="BL368" s="16" t="s">
        <v>244</v>
      </c>
      <c r="BM368" s="245" t="s">
        <v>594</v>
      </c>
    </row>
    <row r="369" spans="1:47" s="2" customFormat="1" ht="12">
      <c r="A369" s="37"/>
      <c r="B369" s="38"/>
      <c r="C369" s="39"/>
      <c r="D369" s="247" t="s">
        <v>152</v>
      </c>
      <c r="E369" s="39"/>
      <c r="F369" s="248" t="s">
        <v>593</v>
      </c>
      <c r="G369" s="39"/>
      <c r="H369" s="39"/>
      <c r="I369" s="143"/>
      <c r="J369" s="39"/>
      <c r="K369" s="39"/>
      <c r="L369" s="43"/>
      <c r="M369" s="249"/>
      <c r="N369" s="250"/>
      <c r="O369" s="90"/>
      <c r="P369" s="90"/>
      <c r="Q369" s="90"/>
      <c r="R369" s="90"/>
      <c r="S369" s="90"/>
      <c r="T369" s="91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T369" s="16" t="s">
        <v>152</v>
      </c>
      <c r="AU369" s="16" t="s">
        <v>86</v>
      </c>
    </row>
    <row r="370" spans="1:51" s="13" customFormat="1" ht="12">
      <c r="A370" s="13"/>
      <c r="B370" s="251"/>
      <c r="C370" s="252"/>
      <c r="D370" s="247" t="s">
        <v>154</v>
      </c>
      <c r="E370" s="252"/>
      <c r="F370" s="254" t="s">
        <v>595</v>
      </c>
      <c r="G370" s="252"/>
      <c r="H370" s="255">
        <v>42.33</v>
      </c>
      <c r="I370" s="256"/>
      <c r="J370" s="252"/>
      <c r="K370" s="252"/>
      <c r="L370" s="257"/>
      <c r="M370" s="258"/>
      <c r="N370" s="259"/>
      <c r="O370" s="259"/>
      <c r="P370" s="259"/>
      <c r="Q370" s="259"/>
      <c r="R370" s="259"/>
      <c r="S370" s="259"/>
      <c r="T370" s="260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61" t="s">
        <v>154</v>
      </c>
      <c r="AU370" s="261" t="s">
        <v>86</v>
      </c>
      <c r="AV370" s="13" t="s">
        <v>86</v>
      </c>
      <c r="AW370" s="13" t="s">
        <v>4</v>
      </c>
      <c r="AX370" s="13" t="s">
        <v>84</v>
      </c>
      <c r="AY370" s="261" t="s">
        <v>143</v>
      </c>
    </row>
    <row r="371" spans="1:65" s="2" customFormat="1" ht="20.5" customHeight="1">
      <c r="A371" s="37"/>
      <c r="B371" s="38"/>
      <c r="C371" s="234" t="s">
        <v>596</v>
      </c>
      <c r="D371" s="234" t="s">
        <v>145</v>
      </c>
      <c r="E371" s="235" t="s">
        <v>597</v>
      </c>
      <c r="F371" s="236" t="s">
        <v>598</v>
      </c>
      <c r="G371" s="237" t="s">
        <v>170</v>
      </c>
      <c r="H371" s="238">
        <v>0.074</v>
      </c>
      <c r="I371" s="239"/>
      <c r="J371" s="240">
        <f>ROUND(I371*H371,2)</f>
        <v>0</v>
      </c>
      <c r="K371" s="236" t="s">
        <v>149</v>
      </c>
      <c r="L371" s="43"/>
      <c r="M371" s="241" t="s">
        <v>1</v>
      </c>
      <c r="N371" s="242" t="s">
        <v>41</v>
      </c>
      <c r="O371" s="90"/>
      <c r="P371" s="243">
        <f>O371*H371</f>
        <v>0</v>
      </c>
      <c r="Q371" s="243">
        <v>0</v>
      </c>
      <c r="R371" s="243">
        <f>Q371*H371</f>
        <v>0</v>
      </c>
      <c r="S371" s="243">
        <v>0</v>
      </c>
      <c r="T371" s="244">
        <f>S371*H371</f>
        <v>0</v>
      </c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R371" s="245" t="s">
        <v>244</v>
      </c>
      <c r="AT371" s="245" t="s">
        <v>145</v>
      </c>
      <c r="AU371" s="245" t="s">
        <v>86</v>
      </c>
      <c r="AY371" s="16" t="s">
        <v>143</v>
      </c>
      <c r="BE371" s="246">
        <f>IF(N371="základní",J371,0)</f>
        <v>0</v>
      </c>
      <c r="BF371" s="246">
        <f>IF(N371="snížená",J371,0)</f>
        <v>0</v>
      </c>
      <c r="BG371" s="246">
        <f>IF(N371="zákl. přenesená",J371,0)</f>
        <v>0</v>
      </c>
      <c r="BH371" s="246">
        <f>IF(N371="sníž. přenesená",J371,0)</f>
        <v>0</v>
      </c>
      <c r="BI371" s="246">
        <f>IF(N371="nulová",J371,0)</f>
        <v>0</v>
      </c>
      <c r="BJ371" s="16" t="s">
        <v>84</v>
      </c>
      <c r="BK371" s="246">
        <f>ROUND(I371*H371,2)</f>
        <v>0</v>
      </c>
      <c r="BL371" s="16" t="s">
        <v>244</v>
      </c>
      <c r="BM371" s="245" t="s">
        <v>599</v>
      </c>
    </row>
    <row r="372" spans="1:47" s="2" customFormat="1" ht="12">
      <c r="A372" s="37"/>
      <c r="B372" s="38"/>
      <c r="C372" s="39"/>
      <c r="D372" s="247" t="s">
        <v>152</v>
      </c>
      <c r="E372" s="39"/>
      <c r="F372" s="248" t="s">
        <v>600</v>
      </c>
      <c r="G372" s="39"/>
      <c r="H372" s="39"/>
      <c r="I372" s="143"/>
      <c r="J372" s="39"/>
      <c r="K372" s="39"/>
      <c r="L372" s="43"/>
      <c r="M372" s="249"/>
      <c r="N372" s="250"/>
      <c r="O372" s="90"/>
      <c r="P372" s="90"/>
      <c r="Q372" s="90"/>
      <c r="R372" s="90"/>
      <c r="S372" s="90"/>
      <c r="T372" s="91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T372" s="16" t="s">
        <v>152</v>
      </c>
      <c r="AU372" s="16" t="s">
        <v>86</v>
      </c>
    </row>
    <row r="373" spans="1:63" s="12" customFormat="1" ht="22.8" customHeight="1">
      <c r="A373" s="12"/>
      <c r="B373" s="218"/>
      <c r="C373" s="219"/>
      <c r="D373" s="220" t="s">
        <v>75</v>
      </c>
      <c r="E373" s="232" t="s">
        <v>601</v>
      </c>
      <c r="F373" s="232" t="s">
        <v>602</v>
      </c>
      <c r="G373" s="219"/>
      <c r="H373" s="219"/>
      <c r="I373" s="222"/>
      <c r="J373" s="233">
        <f>BK373</f>
        <v>0</v>
      </c>
      <c r="K373" s="219"/>
      <c r="L373" s="224"/>
      <c r="M373" s="225"/>
      <c r="N373" s="226"/>
      <c r="O373" s="226"/>
      <c r="P373" s="227">
        <f>SUM(P374:P383)</f>
        <v>0</v>
      </c>
      <c r="Q373" s="226"/>
      <c r="R373" s="227">
        <f>SUM(R374:R383)</f>
        <v>0</v>
      </c>
      <c r="S373" s="226"/>
      <c r="T373" s="228">
        <f>SUM(T374:T383)</f>
        <v>0.06727000000000001</v>
      </c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R373" s="229" t="s">
        <v>86</v>
      </c>
      <c r="AT373" s="230" t="s">
        <v>75</v>
      </c>
      <c r="AU373" s="230" t="s">
        <v>84</v>
      </c>
      <c r="AY373" s="229" t="s">
        <v>143</v>
      </c>
      <c r="BK373" s="231">
        <f>SUM(BK374:BK383)</f>
        <v>0</v>
      </c>
    </row>
    <row r="374" spans="1:65" s="2" customFormat="1" ht="20.5" customHeight="1">
      <c r="A374" s="37"/>
      <c r="B374" s="38"/>
      <c r="C374" s="234" t="s">
        <v>603</v>
      </c>
      <c r="D374" s="234" t="s">
        <v>145</v>
      </c>
      <c r="E374" s="235" t="s">
        <v>604</v>
      </c>
      <c r="F374" s="236" t="s">
        <v>605</v>
      </c>
      <c r="G374" s="237" t="s">
        <v>606</v>
      </c>
      <c r="H374" s="238">
        <v>1</v>
      </c>
      <c r="I374" s="239"/>
      <c r="J374" s="240">
        <f>ROUND(I374*H374,2)</f>
        <v>0</v>
      </c>
      <c r="K374" s="236" t="s">
        <v>149</v>
      </c>
      <c r="L374" s="43"/>
      <c r="M374" s="241" t="s">
        <v>1</v>
      </c>
      <c r="N374" s="242" t="s">
        <v>41</v>
      </c>
      <c r="O374" s="90"/>
      <c r="P374" s="243">
        <f>O374*H374</f>
        <v>0</v>
      </c>
      <c r="Q374" s="243">
        <v>0</v>
      </c>
      <c r="R374" s="243">
        <f>Q374*H374</f>
        <v>0</v>
      </c>
      <c r="S374" s="243">
        <v>0.0342</v>
      </c>
      <c r="T374" s="244">
        <f>S374*H374</f>
        <v>0.0342</v>
      </c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R374" s="245" t="s">
        <v>244</v>
      </c>
      <c r="AT374" s="245" t="s">
        <v>145</v>
      </c>
      <c r="AU374" s="245" t="s">
        <v>86</v>
      </c>
      <c r="AY374" s="16" t="s">
        <v>143</v>
      </c>
      <c r="BE374" s="246">
        <f>IF(N374="základní",J374,0)</f>
        <v>0</v>
      </c>
      <c r="BF374" s="246">
        <f>IF(N374="snížená",J374,0)</f>
        <v>0</v>
      </c>
      <c r="BG374" s="246">
        <f>IF(N374="zákl. přenesená",J374,0)</f>
        <v>0</v>
      </c>
      <c r="BH374" s="246">
        <f>IF(N374="sníž. přenesená",J374,0)</f>
        <v>0</v>
      </c>
      <c r="BI374" s="246">
        <f>IF(N374="nulová",J374,0)</f>
        <v>0</v>
      </c>
      <c r="BJ374" s="16" t="s">
        <v>84</v>
      </c>
      <c r="BK374" s="246">
        <f>ROUND(I374*H374,2)</f>
        <v>0</v>
      </c>
      <c r="BL374" s="16" t="s">
        <v>244</v>
      </c>
      <c r="BM374" s="245" t="s">
        <v>607</v>
      </c>
    </row>
    <row r="375" spans="1:47" s="2" customFormat="1" ht="12">
      <c r="A375" s="37"/>
      <c r="B375" s="38"/>
      <c r="C375" s="39"/>
      <c r="D375" s="247" t="s">
        <v>152</v>
      </c>
      <c r="E375" s="39"/>
      <c r="F375" s="248" t="s">
        <v>608</v>
      </c>
      <c r="G375" s="39"/>
      <c r="H375" s="39"/>
      <c r="I375" s="143"/>
      <c r="J375" s="39"/>
      <c r="K375" s="39"/>
      <c r="L375" s="43"/>
      <c r="M375" s="249"/>
      <c r="N375" s="250"/>
      <c r="O375" s="90"/>
      <c r="P375" s="90"/>
      <c r="Q375" s="90"/>
      <c r="R375" s="90"/>
      <c r="S375" s="90"/>
      <c r="T375" s="91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T375" s="16" t="s">
        <v>152</v>
      </c>
      <c r="AU375" s="16" t="s">
        <v>86</v>
      </c>
    </row>
    <row r="376" spans="1:65" s="2" customFormat="1" ht="20.5" customHeight="1">
      <c r="A376" s="37"/>
      <c r="B376" s="38"/>
      <c r="C376" s="234" t="s">
        <v>609</v>
      </c>
      <c r="D376" s="234" t="s">
        <v>145</v>
      </c>
      <c r="E376" s="235" t="s">
        <v>610</v>
      </c>
      <c r="F376" s="236" t="s">
        <v>611</v>
      </c>
      <c r="G376" s="237" t="s">
        <v>606</v>
      </c>
      <c r="H376" s="238">
        <v>1</v>
      </c>
      <c r="I376" s="239"/>
      <c r="J376" s="240">
        <f>ROUND(I376*H376,2)</f>
        <v>0</v>
      </c>
      <c r="K376" s="236" t="s">
        <v>149</v>
      </c>
      <c r="L376" s="43"/>
      <c r="M376" s="241" t="s">
        <v>1</v>
      </c>
      <c r="N376" s="242" t="s">
        <v>41</v>
      </c>
      <c r="O376" s="90"/>
      <c r="P376" s="243">
        <f>O376*H376</f>
        <v>0</v>
      </c>
      <c r="Q376" s="243">
        <v>0</v>
      </c>
      <c r="R376" s="243">
        <f>Q376*H376</f>
        <v>0</v>
      </c>
      <c r="S376" s="243">
        <v>0.01107</v>
      </c>
      <c r="T376" s="244">
        <f>S376*H376</f>
        <v>0.01107</v>
      </c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R376" s="245" t="s">
        <v>244</v>
      </c>
      <c r="AT376" s="245" t="s">
        <v>145</v>
      </c>
      <c r="AU376" s="245" t="s">
        <v>86</v>
      </c>
      <c r="AY376" s="16" t="s">
        <v>143</v>
      </c>
      <c r="BE376" s="246">
        <f>IF(N376="základní",J376,0)</f>
        <v>0</v>
      </c>
      <c r="BF376" s="246">
        <f>IF(N376="snížená",J376,0)</f>
        <v>0</v>
      </c>
      <c r="BG376" s="246">
        <f>IF(N376="zákl. přenesená",J376,0)</f>
        <v>0</v>
      </c>
      <c r="BH376" s="246">
        <f>IF(N376="sníž. přenesená",J376,0)</f>
        <v>0</v>
      </c>
      <c r="BI376" s="246">
        <f>IF(N376="nulová",J376,0)</f>
        <v>0</v>
      </c>
      <c r="BJ376" s="16" t="s">
        <v>84</v>
      </c>
      <c r="BK376" s="246">
        <f>ROUND(I376*H376,2)</f>
        <v>0</v>
      </c>
      <c r="BL376" s="16" t="s">
        <v>244</v>
      </c>
      <c r="BM376" s="245" t="s">
        <v>612</v>
      </c>
    </row>
    <row r="377" spans="1:47" s="2" customFormat="1" ht="12">
      <c r="A377" s="37"/>
      <c r="B377" s="38"/>
      <c r="C377" s="39"/>
      <c r="D377" s="247" t="s">
        <v>152</v>
      </c>
      <c r="E377" s="39"/>
      <c r="F377" s="248" t="s">
        <v>613</v>
      </c>
      <c r="G377" s="39"/>
      <c r="H377" s="39"/>
      <c r="I377" s="143"/>
      <c r="J377" s="39"/>
      <c r="K377" s="39"/>
      <c r="L377" s="43"/>
      <c r="M377" s="249"/>
      <c r="N377" s="250"/>
      <c r="O377" s="90"/>
      <c r="P377" s="90"/>
      <c r="Q377" s="90"/>
      <c r="R377" s="90"/>
      <c r="S377" s="90"/>
      <c r="T377" s="91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T377" s="16" t="s">
        <v>152</v>
      </c>
      <c r="AU377" s="16" t="s">
        <v>86</v>
      </c>
    </row>
    <row r="378" spans="1:65" s="2" customFormat="1" ht="20.5" customHeight="1">
      <c r="A378" s="37"/>
      <c r="B378" s="38"/>
      <c r="C378" s="234" t="s">
        <v>614</v>
      </c>
      <c r="D378" s="234" t="s">
        <v>145</v>
      </c>
      <c r="E378" s="235" t="s">
        <v>615</v>
      </c>
      <c r="F378" s="236" t="s">
        <v>616</v>
      </c>
      <c r="G378" s="237" t="s">
        <v>606</v>
      </c>
      <c r="H378" s="238">
        <v>1</v>
      </c>
      <c r="I378" s="239"/>
      <c r="J378" s="240">
        <f>ROUND(I378*H378,2)</f>
        <v>0</v>
      </c>
      <c r="K378" s="236" t="s">
        <v>149</v>
      </c>
      <c r="L378" s="43"/>
      <c r="M378" s="241" t="s">
        <v>1</v>
      </c>
      <c r="N378" s="242" t="s">
        <v>41</v>
      </c>
      <c r="O378" s="90"/>
      <c r="P378" s="243">
        <f>O378*H378</f>
        <v>0</v>
      </c>
      <c r="Q378" s="243">
        <v>0</v>
      </c>
      <c r="R378" s="243">
        <f>Q378*H378</f>
        <v>0</v>
      </c>
      <c r="S378" s="243">
        <v>0.01946</v>
      </c>
      <c r="T378" s="244">
        <f>S378*H378</f>
        <v>0.01946</v>
      </c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R378" s="245" t="s">
        <v>244</v>
      </c>
      <c r="AT378" s="245" t="s">
        <v>145</v>
      </c>
      <c r="AU378" s="245" t="s">
        <v>86</v>
      </c>
      <c r="AY378" s="16" t="s">
        <v>143</v>
      </c>
      <c r="BE378" s="246">
        <f>IF(N378="základní",J378,0)</f>
        <v>0</v>
      </c>
      <c r="BF378" s="246">
        <f>IF(N378="snížená",J378,0)</f>
        <v>0</v>
      </c>
      <c r="BG378" s="246">
        <f>IF(N378="zákl. přenesená",J378,0)</f>
        <v>0</v>
      </c>
      <c r="BH378" s="246">
        <f>IF(N378="sníž. přenesená",J378,0)</f>
        <v>0</v>
      </c>
      <c r="BI378" s="246">
        <f>IF(N378="nulová",J378,0)</f>
        <v>0</v>
      </c>
      <c r="BJ378" s="16" t="s">
        <v>84</v>
      </c>
      <c r="BK378" s="246">
        <f>ROUND(I378*H378,2)</f>
        <v>0</v>
      </c>
      <c r="BL378" s="16" t="s">
        <v>244</v>
      </c>
      <c r="BM378" s="245" t="s">
        <v>617</v>
      </c>
    </row>
    <row r="379" spans="1:47" s="2" customFormat="1" ht="12">
      <c r="A379" s="37"/>
      <c r="B379" s="38"/>
      <c r="C379" s="39"/>
      <c r="D379" s="247" t="s">
        <v>152</v>
      </c>
      <c r="E379" s="39"/>
      <c r="F379" s="248" t="s">
        <v>618</v>
      </c>
      <c r="G379" s="39"/>
      <c r="H379" s="39"/>
      <c r="I379" s="143"/>
      <c r="J379" s="39"/>
      <c r="K379" s="39"/>
      <c r="L379" s="43"/>
      <c r="M379" s="249"/>
      <c r="N379" s="250"/>
      <c r="O379" s="90"/>
      <c r="P379" s="90"/>
      <c r="Q379" s="90"/>
      <c r="R379" s="90"/>
      <c r="S379" s="90"/>
      <c r="T379" s="91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T379" s="16" t="s">
        <v>152</v>
      </c>
      <c r="AU379" s="16" t="s">
        <v>86</v>
      </c>
    </row>
    <row r="380" spans="1:65" s="2" customFormat="1" ht="20.5" customHeight="1">
      <c r="A380" s="37"/>
      <c r="B380" s="38"/>
      <c r="C380" s="234" t="s">
        <v>619</v>
      </c>
      <c r="D380" s="234" t="s">
        <v>145</v>
      </c>
      <c r="E380" s="235" t="s">
        <v>620</v>
      </c>
      <c r="F380" s="236" t="s">
        <v>621</v>
      </c>
      <c r="G380" s="237" t="s">
        <v>247</v>
      </c>
      <c r="H380" s="238">
        <v>2</v>
      </c>
      <c r="I380" s="239"/>
      <c r="J380" s="240">
        <f>ROUND(I380*H380,2)</f>
        <v>0</v>
      </c>
      <c r="K380" s="236" t="s">
        <v>149</v>
      </c>
      <c r="L380" s="43"/>
      <c r="M380" s="241" t="s">
        <v>1</v>
      </c>
      <c r="N380" s="242" t="s">
        <v>41</v>
      </c>
      <c r="O380" s="90"/>
      <c r="P380" s="243">
        <f>O380*H380</f>
        <v>0</v>
      </c>
      <c r="Q380" s="243">
        <v>0</v>
      </c>
      <c r="R380" s="243">
        <f>Q380*H380</f>
        <v>0</v>
      </c>
      <c r="S380" s="243">
        <v>0.00049</v>
      </c>
      <c r="T380" s="244">
        <f>S380*H380</f>
        <v>0.00098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R380" s="245" t="s">
        <v>244</v>
      </c>
      <c r="AT380" s="245" t="s">
        <v>145</v>
      </c>
      <c r="AU380" s="245" t="s">
        <v>86</v>
      </c>
      <c r="AY380" s="16" t="s">
        <v>143</v>
      </c>
      <c r="BE380" s="246">
        <f>IF(N380="základní",J380,0)</f>
        <v>0</v>
      </c>
      <c r="BF380" s="246">
        <f>IF(N380="snížená",J380,0)</f>
        <v>0</v>
      </c>
      <c r="BG380" s="246">
        <f>IF(N380="zákl. přenesená",J380,0)</f>
        <v>0</v>
      </c>
      <c r="BH380" s="246">
        <f>IF(N380="sníž. přenesená",J380,0)</f>
        <v>0</v>
      </c>
      <c r="BI380" s="246">
        <f>IF(N380="nulová",J380,0)</f>
        <v>0</v>
      </c>
      <c r="BJ380" s="16" t="s">
        <v>84</v>
      </c>
      <c r="BK380" s="246">
        <f>ROUND(I380*H380,2)</f>
        <v>0</v>
      </c>
      <c r="BL380" s="16" t="s">
        <v>244</v>
      </c>
      <c r="BM380" s="245" t="s">
        <v>622</v>
      </c>
    </row>
    <row r="381" spans="1:47" s="2" customFormat="1" ht="12">
      <c r="A381" s="37"/>
      <c r="B381" s="38"/>
      <c r="C381" s="39"/>
      <c r="D381" s="247" t="s">
        <v>152</v>
      </c>
      <c r="E381" s="39"/>
      <c r="F381" s="248" t="s">
        <v>623</v>
      </c>
      <c r="G381" s="39"/>
      <c r="H381" s="39"/>
      <c r="I381" s="143"/>
      <c r="J381" s="39"/>
      <c r="K381" s="39"/>
      <c r="L381" s="43"/>
      <c r="M381" s="249"/>
      <c r="N381" s="250"/>
      <c r="O381" s="90"/>
      <c r="P381" s="90"/>
      <c r="Q381" s="90"/>
      <c r="R381" s="90"/>
      <c r="S381" s="90"/>
      <c r="T381" s="91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T381" s="16" t="s">
        <v>152</v>
      </c>
      <c r="AU381" s="16" t="s">
        <v>86</v>
      </c>
    </row>
    <row r="382" spans="1:65" s="2" customFormat="1" ht="20.5" customHeight="1">
      <c r="A382" s="37"/>
      <c r="B382" s="38"/>
      <c r="C382" s="234" t="s">
        <v>624</v>
      </c>
      <c r="D382" s="234" t="s">
        <v>145</v>
      </c>
      <c r="E382" s="235" t="s">
        <v>625</v>
      </c>
      <c r="F382" s="236" t="s">
        <v>626</v>
      </c>
      <c r="G382" s="237" t="s">
        <v>606</v>
      </c>
      <c r="H382" s="238">
        <v>1</v>
      </c>
      <c r="I382" s="239"/>
      <c r="J382" s="240">
        <f>ROUND(I382*H382,2)</f>
        <v>0</v>
      </c>
      <c r="K382" s="236" t="s">
        <v>149</v>
      </c>
      <c r="L382" s="43"/>
      <c r="M382" s="241" t="s">
        <v>1</v>
      </c>
      <c r="N382" s="242" t="s">
        <v>41</v>
      </c>
      <c r="O382" s="90"/>
      <c r="P382" s="243">
        <f>O382*H382</f>
        <v>0</v>
      </c>
      <c r="Q382" s="243">
        <v>0</v>
      </c>
      <c r="R382" s="243">
        <f>Q382*H382</f>
        <v>0</v>
      </c>
      <c r="S382" s="243">
        <v>0.00156</v>
      </c>
      <c r="T382" s="244">
        <f>S382*H382</f>
        <v>0.00156</v>
      </c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R382" s="245" t="s">
        <v>244</v>
      </c>
      <c r="AT382" s="245" t="s">
        <v>145</v>
      </c>
      <c r="AU382" s="245" t="s">
        <v>86</v>
      </c>
      <c r="AY382" s="16" t="s">
        <v>143</v>
      </c>
      <c r="BE382" s="246">
        <f>IF(N382="základní",J382,0)</f>
        <v>0</v>
      </c>
      <c r="BF382" s="246">
        <f>IF(N382="snížená",J382,0)</f>
        <v>0</v>
      </c>
      <c r="BG382" s="246">
        <f>IF(N382="zákl. přenesená",J382,0)</f>
        <v>0</v>
      </c>
      <c r="BH382" s="246">
        <f>IF(N382="sníž. přenesená",J382,0)</f>
        <v>0</v>
      </c>
      <c r="BI382" s="246">
        <f>IF(N382="nulová",J382,0)</f>
        <v>0</v>
      </c>
      <c r="BJ382" s="16" t="s">
        <v>84</v>
      </c>
      <c r="BK382" s="246">
        <f>ROUND(I382*H382,2)</f>
        <v>0</v>
      </c>
      <c r="BL382" s="16" t="s">
        <v>244</v>
      </c>
      <c r="BM382" s="245" t="s">
        <v>627</v>
      </c>
    </row>
    <row r="383" spans="1:47" s="2" customFormat="1" ht="12">
      <c r="A383" s="37"/>
      <c r="B383" s="38"/>
      <c r="C383" s="39"/>
      <c r="D383" s="247" t="s">
        <v>152</v>
      </c>
      <c r="E383" s="39"/>
      <c r="F383" s="248" t="s">
        <v>628</v>
      </c>
      <c r="G383" s="39"/>
      <c r="H383" s="39"/>
      <c r="I383" s="143"/>
      <c r="J383" s="39"/>
      <c r="K383" s="39"/>
      <c r="L383" s="43"/>
      <c r="M383" s="249"/>
      <c r="N383" s="250"/>
      <c r="O383" s="90"/>
      <c r="P383" s="90"/>
      <c r="Q383" s="90"/>
      <c r="R383" s="90"/>
      <c r="S383" s="90"/>
      <c r="T383" s="91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T383" s="16" t="s">
        <v>152</v>
      </c>
      <c r="AU383" s="16" t="s">
        <v>86</v>
      </c>
    </row>
    <row r="384" spans="1:63" s="12" customFormat="1" ht="22.8" customHeight="1">
      <c r="A384" s="12"/>
      <c r="B384" s="218"/>
      <c r="C384" s="219"/>
      <c r="D384" s="220" t="s">
        <v>75</v>
      </c>
      <c r="E384" s="232" t="s">
        <v>629</v>
      </c>
      <c r="F384" s="232" t="s">
        <v>630</v>
      </c>
      <c r="G384" s="219"/>
      <c r="H384" s="219"/>
      <c r="I384" s="222"/>
      <c r="J384" s="233">
        <f>BK384</f>
        <v>0</v>
      </c>
      <c r="K384" s="219"/>
      <c r="L384" s="224"/>
      <c r="M384" s="225"/>
      <c r="N384" s="226"/>
      <c r="O384" s="226"/>
      <c r="P384" s="227">
        <f>SUM(P385:P419)</f>
        <v>0</v>
      </c>
      <c r="Q384" s="226"/>
      <c r="R384" s="227">
        <f>SUM(R385:R419)</f>
        <v>2.2837395000000003</v>
      </c>
      <c r="S384" s="226"/>
      <c r="T384" s="228">
        <f>SUM(T385:T419)</f>
        <v>0</v>
      </c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R384" s="229" t="s">
        <v>86</v>
      </c>
      <c r="AT384" s="230" t="s">
        <v>75</v>
      </c>
      <c r="AU384" s="230" t="s">
        <v>84</v>
      </c>
      <c r="AY384" s="229" t="s">
        <v>143</v>
      </c>
      <c r="BK384" s="231">
        <f>SUM(BK385:BK419)</f>
        <v>0</v>
      </c>
    </row>
    <row r="385" spans="1:65" s="2" customFormat="1" ht="41.5" customHeight="1">
      <c r="A385" s="37"/>
      <c r="B385" s="38"/>
      <c r="C385" s="234" t="s">
        <v>631</v>
      </c>
      <c r="D385" s="234" t="s">
        <v>145</v>
      </c>
      <c r="E385" s="235" t="s">
        <v>632</v>
      </c>
      <c r="F385" s="236" t="s">
        <v>633</v>
      </c>
      <c r="G385" s="237" t="s">
        <v>148</v>
      </c>
      <c r="H385" s="238">
        <v>2.15</v>
      </c>
      <c r="I385" s="239"/>
      <c r="J385" s="240">
        <f>ROUND(I385*H385,2)</f>
        <v>0</v>
      </c>
      <c r="K385" s="236" t="s">
        <v>149</v>
      </c>
      <c r="L385" s="43"/>
      <c r="M385" s="241" t="s">
        <v>1</v>
      </c>
      <c r="N385" s="242" t="s">
        <v>41</v>
      </c>
      <c r="O385" s="90"/>
      <c r="P385" s="243">
        <f>O385*H385</f>
        <v>0</v>
      </c>
      <c r="Q385" s="243">
        <v>0.00189</v>
      </c>
      <c r="R385" s="243">
        <f>Q385*H385</f>
        <v>0.004063499999999999</v>
      </c>
      <c r="S385" s="243">
        <v>0</v>
      </c>
      <c r="T385" s="244">
        <f>S385*H385</f>
        <v>0</v>
      </c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R385" s="245" t="s">
        <v>244</v>
      </c>
      <c r="AT385" s="245" t="s">
        <v>145</v>
      </c>
      <c r="AU385" s="245" t="s">
        <v>86</v>
      </c>
      <c r="AY385" s="16" t="s">
        <v>143</v>
      </c>
      <c r="BE385" s="246">
        <f>IF(N385="základní",J385,0)</f>
        <v>0</v>
      </c>
      <c r="BF385" s="246">
        <f>IF(N385="snížená",J385,0)</f>
        <v>0</v>
      </c>
      <c r="BG385" s="246">
        <f>IF(N385="zákl. přenesená",J385,0)</f>
        <v>0</v>
      </c>
      <c r="BH385" s="246">
        <f>IF(N385="sníž. přenesená",J385,0)</f>
        <v>0</v>
      </c>
      <c r="BI385" s="246">
        <f>IF(N385="nulová",J385,0)</f>
        <v>0</v>
      </c>
      <c r="BJ385" s="16" t="s">
        <v>84</v>
      </c>
      <c r="BK385" s="246">
        <f>ROUND(I385*H385,2)</f>
        <v>0</v>
      </c>
      <c r="BL385" s="16" t="s">
        <v>244</v>
      </c>
      <c r="BM385" s="245" t="s">
        <v>634</v>
      </c>
    </row>
    <row r="386" spans="1:47" s="2" customFormat="1" ht="12">
      <c r="A386" s="37"/>
      <c r="B386" s="38"/>
      <c r="C386" s="39"/>
      <c r="D386" s="247" t="s">
        <v>152</v>
      </c>
      <c r="E386" s="39"/>
      <c r="F386" s="248" t="s">
        <v>635</v>
      </c>
      <c r="G386" s="39"/>
      <c r="H386" s="39"/>
      <c r="I386" s="143"/>
      <c r="J386" s="39"/>
      <c r="K386" s="39"/>
      <c r="L386" s="43"/>
      <c r="M386" s="249"/>
      <c r="N386" s="250"/>
      <c r="O386" s="90"/>
      <c r="P386" s="90"/>
      <c r="Q386" s="90"/>
      <c r="R386" s="90"/>
      <c r="S386" s="90"/>
      <c r="T386" s="91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T386" s="16" t="s">
        <v>152</v>
      </c>
      <c r="AU386" s="16" t="s">
        <v>86</v>
      </c>
    </row>
    <row r="387" spans="1:51" s="13" customFormat="1" ht="12">
      <c r="A387" s="13"/>
      <c r="B387" s="251"/>
      <c r="C387" s="252"/>
      <c r="D387" s="247" t="s">
        <v>154</v>
      </c>
      <c r="E387" s="253" t="s">
        <v>1</v>
      </c>
      <c r="F387" s="254" t="s">
        <v>636</v>
      </c>
      <c r="G387" s="252"/>
      <c r="H387" s="255">
        <v>2.15</v>
      </c>
      <c r="I387" s="256"/>
      <c r="J387" s="252"/>
      <c r="K387" s="252"/>
      <c r="L387" s="257"/>
      <c r="M387" s="258"/>
      <c r="N387" s="259"/>
      <c r="O387" s="259"/>
      <c r="P387" s="259"/>
      <c r="Q387" s="259"/>
      <c r="R387" s="259"/>
      <c r="S387" s="259"/>
      <c r="T387" s="260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61" t="s">
        <v>154</v>
      </c>
      <c r="AU387" s="261" t="s">
        <v>86</v>
      </c>
      <c r="AV387" s="13" t="s">
        <v>86</v>
      </c>
      <c r="AW387" s="13" t="s">
        <v>32</v>
      </c>
      <c r="AX387" s="13" t="s">
        <v>84</v>
      </c>
      <c r="AY387" s="261" t="s">
        <v>143</v>
      </c>
    </row>
    <row r="388" spans="1:65" s="2" customFormat="1" ht="20.5" customHeight="1">
      <c r="A388" s="37"/>
      <c r="B388" s="38"/>
      <c r="C388" s="234" t="s">
        <v>637</v>
      </c>
      <c r="D388" s="234" t="s">
        <v>145</v>
      </c>
      <c r="E388" s="235" t="s">
        <v>638</v>
      </c>
      <c r="F388" s="236" t="s">
        <v>639</v>
      </c>
      <c r="G388" s="237" t="s">
        <v>247</v>
      </c>
      <c r="H388" s="238">
        <v>38</v>
      </c>
      <c r="I388" s="239"/>
      <c r="J388" s="240">
        <f>ROUND(I388*H388,2)</f>
        <v>0</v>
      </c>
      <c r="K388" s="236" t="s">
        <v>149</v>
      </c>
      <c r="L388" s="43"/>
      <c r="M388" s="241" t="s">
        <v>1</v>
      </c>
      <c r="N388" s="242" t="s">
        <v>41</v>
      </c>
      <c r="O388" s="90"/>
      <c r="P388" s="243">
        <f>O388*H388</f>
        <v>0</v>
      </c>
      <c r="Q388" s="243">
        <v>0.00267</v>
      </c>
      <c r="R388" s="243">
        <f>Q388*H388</f>
        <v>0.10146000000000001</v>
      </c>
      <c r="S388" s="243">
        <v>0</v>
      </c>
      <c r="T388" s="244">
        <f>S388*H388</f>
        <v>0</v>
      </c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R388" s="245" t="s">
        <v>244</v>
      </c>
      <c r="AT388" s="245" t="s">
        <v>145</v>
      </c>
      <c r="AU388" s="245" t="s">
        <v>86</v>
      </c>
      <c r="AY388" s="16" t="s">
        <v>143</v>
      </c>
      <c r="BE388" s="246">
        <f>IF(N388="základní",J388,0)</f>
        <v>0</v>
      </c>
      <c r="BF388" s="246">
        <f>IF(N388="snížená",J388,0)</f>
        <v>0</v>
      </c>
      <c r="BG388" s="246">
        <f>IF(N388="zákl. přenesená",J388,0)</f>
        <v>0</v>
      </c>
      <c r="BH388" s="246">
        <f>IF(N388="sníž. přenesená",J388,0)</f>
        <v>0</v>
      </c>
      <c r="BI388" s="246">
        <f>IF(N388="nulová",J388,0)</f>
        <v>0</v>
      </c>
      <c r="BJ388" s="16" t="s">
        <v>84</v>
      </c>
      <c r="BK388" s="246">
        <f>ROUND(I388*H388,2)</f>
        <v>0</v>
      </c>
      <c r="BL388" s="16" t="s">
        <v>244</v>
      </c>
      <c r="BM388" s="245" t="s">
        <v>640</v>
      </c>
    </row>
    <row r="389" spans="1:47" s="2" customFormat="1" ht="12">
      <c r="A389" s="37"/>
      <c r="B389" s="38"/>
      <c r="C389" s="39"/>
      <c r="D389" s="247" t="s">
        <v>152</v>
      </c>
      <c r="E389" s="39"/>
      <c r="F389" s="248" t="s">
        <v>641</v>
      </c>
      <c r="G389" s="39"/>
      <c r="H389" s="39"/>
      <c r="I389" s="143"/>
      <c r="J389" s="39"/>
      <c r="K389" s="39"/>
      <c r="L389" s="43"/>
      <c r="M389" s="249"/>
      <c r="N389" s="250"/>
      <c r="O389" s="90"/>
      <c r="P389" s="90"/>
      <c r="Q389" s="90"/>
      <c r="R389" s="90"/>
      <c r="S389" s="90"/>
      <c r="T389" s="91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T389" s="16" t="s">
        <v>152</v>
      </c>
      <c r="AU389" s="16" t="s">
        <v>86</v>
      </c>
    </row>
    <row r="390" spans="1:51" s="13" customFormat="1" ht="12">
      <c r="A390" s="13"/>
      <c r="B390" s="251"/>
      <c r="C390" s="252"/>
      <c r="D390" s="247" t="s">
        <v>154</v>
      </c>
      <c r="E390" s="253" t="s">
        <v>1</v>
      </c>
      <c r="F390" s="254" t="s">
        <v>642</v>
      </c>
      <c r="G390" s="252"/>
      <c r="H390" s="255">
        <v>38</v>
      </c>
      <c r="I390" s="256"/>
      <c r="J390" s="252"/>
      <c r="K390" s="252"/>
      <c r="L390" s="257"/>
      <c r="M390" s="258"/>
      <c r="N390" s="259"/>
      <c r="O390" s="259"/>
      <c r="P390" s="259"/>
      <c r="Q390" s="259"/>
      <c r="R390" s="259"/>
      <c r="S390" s="259"/>
      <c r="T390" s="260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61" t="s">
        <v>154</v>
      </c>
      <c r="AU390" s="261" t="s">
        <v>86</v>
      </c>
      <c r="AV390" s="13" t="s">
        <v>86</v>
      </c>
      <c r="AW390" s="13" t="s">
        <v>32</v>
      </c>
      <c r="AX390" s="13" t="s">
        <v>84</v>
      </c>
      <c r="AY390" s="261" t="s">
        <v>143</v>
      </c>
    </row>
    <row r="391" spans="1:65" s="2" customFormat="1" ht="20.5" customHeight="1">
      <c r="A391" s="37"/>
      <c r="B391" s="38"/>
      <c r="C391" s="262" t="s">
        <v>643</v>
      </c>
      <c r="D391" s="262" t="s">
        <v>167</v>
      </c>
      <c r="E391" s="263" t="s">
        <v>644</v>
      </c>
      <c r="F391" s="264" t="s">
        <v>645</v>
      </c>
      <c r="G391" s="265" t="s">
        <v>247</v>
      </c>
      <c r="H391" s="266">
        <v>38</v>
      </c>
      <c r="I391" s="267"/>
      <c r="J391" s="268">
        <f>ROUND(I391*H391,2)</f>
        <v>0</v>
      </c>
      <c r="K391" s="264" t="s">
        <v>149</v>
      </c>
      <c r="L391" s="269"/>
      <c r="M391" s="270" t="s">
        <v>1</v>
      </c>
      <c r="N391" s="271" t="s">
        <v>41</v>
      </c>
      <c r="O391" s="90"/>
      <c r="P391" s="243">
        <f>O391*H391</f>
        <v>0</v>
      </c>
      <c r="Q391" s="243">
        <v>0.00068</v>
      </c>
      <c r="R391" s="243">
        <f>Q391*H391</f>
        <v>0.025840000000000002</v>
      </c>
      <c r="S391" s="243">
        <v>0</v>
      </c>
      <c r="T391" s="244">
        <f>S391*H391</f>
        <v>0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245" t="s">
        <v>344</v>
      </c>
      <c r="AT391" s="245" t="s">
        <v>167</v>
      </c>
      <c r="AU391" s="245" t="s">
        <v>86</v>
      </c>
      <c r="AY391" s="16" t="s">
        <v>143</v>
      </c>
      <c r="BE391" s="246">
        <f>IF(N391="základní",J391,0)</f>
        <v>0</v>
      </c>
      <c r="BF391" s="246">
        <f>IF(N391="snížená",J391,0)</f>
        <v>0</v>
      </c>
      <c r="BG391" s="246">
        <f>IF(N391="zákl. přenesená",J391,0)</f>
        <v>0</v>
      </c>
      <c r="BH391" s="246">
        <f>IF(N391="sníž. přenesená",J391,0)</f>
        <v>0</v>
      </c>
      <c r="BI391" s="246">
        <f>IF(N391="nulová",J391,0)</f>
        <v>0</v>
      </c>
      <c r="BJ391" s="16" t="s">
        <v>84</v>
      </c>
      <c r="BK391" s="246">
        <f>ROUND(I391*H391,2)</f>
        <v>0</v>
      </c>
      <c r="BL391" s="16" t="s">
        <v>244</v>
      </c>
      <c r="BM391" s="245" t="s">
        <v>646</v>
      </c>
    </row>
    <row r="392" spans="1:47" s="2" customFormat="1" ht="12">
      <c r="A392" s="37"/>
      <c r="B392" s="38"/>
      <c r="C392" s="39"/>
      <c r="D392" s="247" t="s">
        <v>152</v>
      </c>
      <c r="E392" s="39"/>
      <c r="F392" s="248" t="s">
        <v>645</v>
      </c>
      <c r="G392" s="39"/>
      <c r="H392" s="39"/>
      <c r="I392" s="143"/>
      <c r="J392" s="39"/>
      <c r="K392" s="39"/>
      <c r="L392" s="43"/>
      <c r="M392" s="249"/>
      <c r="N392" s="250"/>
      <c r="O392" s="90"/>
      <c r="P392" s="90"/>
      <c r="Q392" s="90"/>
      <c r="R392" s="90"/>
      <c r="S392" s="90"/>
      <c r="T392" s="91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T392" s="16" t="s">
        <v>152</v>
      </c>
      <c r="AU392" s="16" t="s">
        <v>86</v>
      </c>
    </row>
    <row r="393" spans="1:65" s="2" customFormat="1" ht="31" customHeight="1">
      <c r="A393" s="37"/>
      <c r="B393" s="38"/>
      <c r="C393" s="234" t="s">
        <v>647</v>
      </c>
      <c r="D393" s="234" t="s">
        <v>145</v>
      </c>
      <c r="E393" s="235" t="s">
        <v>648</v>
      </c>
      <c r="F393" s="236" t="s">
        <v>649</v>
      </c>
      <c r="G393" s="237" t="s">
        <v>260</v>
      </c>
      <c r="H393" s="238">
        <v>84.9</v>
      </c>
      <c r="I393" s="239"/>
      <c r="J393" s="240">
        <f>ROUND(I393*H393,2)</f>
        <v>0</v>
      </c>
      <c r="K393" s="236" t="s">
        <v>149</v>
      </c>
      <c r="L393" s="43"/>
      <c r="M393" s="241" t="s">
        <v>1</v>
      </c>
      <c r="N393" s="242" t="s">
        <v>41</v>
      </c>
      <c r="O393" s="90"/>
      <c r="P393" s="243">
        <f>O393*H393</f>
        <v>0</v>
      </c>
      <c r="Q393" s="243">
        <v>0</v>
      </c>
      <c r="R393" s="243">
        <f>Q393*H393</f>
        <v>0</v>
      </c>
      <c r="S393" s="243">
        <v>0</v>
      </c>
      <c r="T393" s="244">
        <f>S393*H393</f>
        <v>0</v>
      </c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R393" s="245" t="s">
        <v>244</v>
      </c>
      <c r="AT393" s="245" t="s">
        <v>145</v>
      </c>
      <c r="AU393" s="245" t="s">
        <v>86</v>
      </c>
      <c r="AY393" s="16" t="s">
        <v>143</v>
      </c>
      <c r="BE393" s="246">
        <f>IF(N393="základní",J393,0)</f>
        <v>0</v>
      </c>
      <c r="BF393" s="246">
        <f>IF(N393="snížená",J393,0)</f>
        <v>0</v>
      </c>
      <c r="BG393" s="246">
        <f>IF(N393="zákl. přenesená",J393,0)</f>
        <v>0</v>
      </c>
      <c r="BH393" s="246">
        <f>IF(N393="sníž. přenesená",J393,0)</f>
        <v>0</v>
      </c>
      <c r="BI393" s="246">
        <f>IF(N393="nulová",J393,0)</f>
        <v>0</v>
      </c>
      <c r="BJ393" s="16" t="s">
        <v>84</v>
      </c>
      <c r="BK393" s="246">
        <f>ROUND(I393*H393,2)</f>
        <v>0</v>
      </c>
      <c r="BL393" s="16" t="s">
        <v>244</v>
      </c>
      <c r="BM393" s="245" t="s">
        <v>650</v>
      </c>
    </row>
    <row r="394" spans="1:47" s="2" customFormat="1" ht="12">
      <c r="A394" s="37"/>
      <c r="B394" s="38"/>
      <c r="C394" s="39"/>
      <c r="D394" s="247" t="s">
        <v>152</v>
      </c>
      <c r="E394" s="39"/>
      <c r="F394" s="248" t="s">
        <v>651</v>
      </c>
      <c r="G394" s="39"/>
      <c r="H394" s="39"/>
      <c r="I394" s="143"/>
      <c r="J394" s="39"/>
      <c r="K394" s="39"/>
      <c r="L394" s="43"/>
      <c r="M394" s="249"/>
      <c r="N394" s="250"/>
      <c r="O394" s="90"/>
      <c r="P394" s="90"/>
      <c r="Q394" s="90"/>
      <c r="R394" s="90"/>
      <c r="S394" s="90"/>
      <c r="T394" s="91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T394" s="16" t="s">
        <v>152</v>
      </c>
      <c r="AU394" s="16" t="s">
        <v>86</v>
      </c>
    </row>
    <row r="395" spans="1:51" s="13" customFormat="1" ht="12">
      <c r="A395" s="13"/>
      <c r="B395" s="251"/>
      <c r="C395" s="252"/>
      <c r="D395" s="247" t="s">
        <v>154</v>
      </c>
      <c r="E395" s="253" t="s">
        <v>1</v>
      </c>
      <c r="F395" s="254" t="s">
        <v>652</v>
      </c>
      <c r="G395" s="252"/>
      <c r="H395" s="255">
        <v>16.5</v>
      </c>
      <c r="I395" s="256"/>
      <c r="J395" s="252"/>
      <c r="K395" s="252"/>
      <c r="L395" s="257"/>
      <c r="M395" s="258"/>
      <c r="N395" s="259"/>
      <c r="O395" s="259"/>
      <c r="P395" s="259"/>
      <c r="Q395" s="259"/>
      <c r="R395" s="259"/>
      <c r="S395" s="259"/>
      <c r="T395" s="260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61" t="s">
        <v>154</v>
      </c>
      <c r="AU395" s="261" t="s">
        <v>86</v>
      </c>
      <c r="AV395" s="13" t="s">
        <v>86</v>
      </c>
      <c r="AW395" s="13" t="s">
        <v>32</v>
      </c>
      <c r="AX395" s="13" t="s">
        <v>76</v>
      </c>
      <c r="AY395" s="261" t="s">
        <v>143</v>
      </c>
    </row>
    <row r="396" spans="1:51" s="13" customFormat="1" ht="12">
      <c r="A396" s="13"/>
      <c r="B396" s="251"/>
      <c r="C396" s="252"/>
      <c r="D396" s="247" t="s">
        <v>154</v>
      </c>
      <c r="E396" s="253" t="s">
        <v>1</v>
      </c>
      <c r="F396" s="254" t="s">
        <v>653</v>
      </c>
      <c r="G396" s="252"/>
      <c r="H396" s="255">
        <v>68.4</v>
      </c>
      <c r="I396" s="256"/>
      <c r="J396" s="252"/>
      <c r="K396" s="252"/>
      <c r="L396" s="257"/>
      <c r="M396" s="258"/>
      <c r="N396" s="259"/>
      <c r="O396" s="259"/>
      <c r="P396" s="259"/>
      <c r="Q396" s="259"/>
      <c r="R396" s="259"/>
      <c r="S396" s="259"/>
      <c r="T396" s="260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61" t="s">
        <v>154</v>
      </c>
      <c r="AU396" s="261" t="s">
        <v>86</v>
      </c>
      <c r="AV396" s="13" t="s">
        <v>86</v>
      </c>
      <c r="AW396" s="13" t="s">
        <v>32</v>
      </c>
      <c r="AX396" s="13" t="s">
        <v>76</v>
      </c>
      <c r="AY396" s="261" t="s">
        <v>143</v>
      </c>
    </row>
    <row r="397" spans="1:51" s="14" customFormat="1" ht="12">
      <c r="A397" s="14"/>
      <c r="B397" s="272"/>
      <c r="C397" s="273"/>
      <c r="D397" s="247" t="s">
        <v>154</v>
      </c>
      <c r="E397" s="274" t="s">
        <v>1</v>
      </c>
      <c r="F397" s="275" t="s">
        <v>183</v>
      </c>
      <c r="G397" s="273"/>
      <c r="H397" s="276">
        <v>84.9</v>
      </c>
      <c r="I397" s="277"/>
      <c r="J397" s="273"/>
      <c r="K397" s="273"/>
      <c r="L397" s="278"/>
      <c r="M397" s="279"/>
      <c r="N397" s="280"/>
      <c r="O397" s="280"/>
      <c r="P397" s="280"/>
      <c r="Q397" s="280"/>
      <c r="R397" s="280"/>
      <c r="S397" s="280"/>
      <c r="T397" s="281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82" t="s">
        <v>154</v>
      </c>
      <c r="AU397" s="282" t="s">
        <v>86</v>
      </c>
      <c r="AV397" s="14" t="s">
        <v>150</v>
      </c>
      <c r="AW397" s="14" t="s">
        <v>32</v>
      </c>
      <c r="AX397" s="14" t="s">
        <v>84</v>
      </c>
      <c r="AY397" s="282" t="s">
        <v>143</v>
      </c>
    </row>
    <row r="398" spans="1:65" s="2" customFormat="1" ht="20.5" customHeight="1">
      <c r="A398" s="37"/>
      <c r="B398" s="38"/>
      <c r="C398" s="262" t="s">
        <v>654</v>
      </c>
      <c r="D398" s="262" t="s">
        <v>167</v>
      </c>
      <c r="E398" s="263" t="s">
        <v>655</v>
      </c>
      <c r="F398" s="264" t="s">
        <v>656</v>
      </c>
      <c r="G398" s="265" t="s">
        <v>148</v>
      </c>
      <c r="H398" s="266">
        <v>1.622</v>
      </c>
      <c r="I398" s="267"/>
      <c r="J398" s="268">
        <f>ROUND(I398*H398,2)</f>
        <v>0</v>
      </c>
      <c r="K398" s="264" t="s">
        <v>149</v>
      </c>
      <c r="L398" s="269"/>
      <c r="M398" s="270" t="s">
        <v>1</v>
      </c>
      <c r="N398" s="271" t="s">
        <v>41</v>
      </c>
      <c r="O398" s="90"/>
      <c r="P398" s="243">
        <f>O398*H398</f>
        <v>0</v>
      </c>
      <c r="Q398" s="243">
        <v>0.55</v>
      </c>
      <c r="R398" s="243">
        <f>Q398*H398</f>
        <v>0.8921000000000001</v>
      </c>
      <c r="S398" s="243">
        <v>0</v>
      </c>
      <c r="T398" s="244">
        <f>S398*H398</f>
        <v>0</v>
      </c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R398" s="245" t="s">
        <v>344</v>
      </c>
      <c r="AT398" s="245" t="s">
        <v>167</v>
      </c>
      <c r="AU398" s="245" t="s">
        <v>86</v>
      </c>
      <c r="AY398" s="16" t="s">
        <v>143</v>
      </c>
      <c r="BE398" s="246">
        <f>IF(N398="základní",J398,0)</f>
        <v>0</v>
      </c>
      <c r="BF398" s="246">
        <f>IF(N398="snížená",J398,0)</f>
        <v>0</v>
      </c>
      <c r="BG398" s="246">
        <f>IF(N398="zákl. přenesená",J398,0)</f>
        <v>0</v>
      </c>
      <c r="BH398" s="246">
        <f>IF(N398="sníž. přenesená",J398,0)</f>
        <v>0</v>
      </c>
      <c r="BI398" s="246">
        <f>IF(N398="nulová",J398,0)</f>
        <v>0</v>
      </c>
      <c r="BJ398" s="16" t="s">
        <v>84</v>
      </c>
      <c r="BK398" s="246">
        <f>ROUND(I398*H398,2)</f>
        <v>0</v>
      </c>
      <c r="BL398" s="16" t="s">
        <v>244</v>
      </c>
      <c r="BM398" s="245" t="s">
        <v>657</v>
      </c>
    </row>
    <row r="399" spans="1:47" s="2" customFormat="1" ht="12">
      <c r="A399" s="37"/>
      <c r="B399" s="38"/>
      <c r="C399" s="39"/>
      <c r="D399" s="247" t="s">
        <v>152</v>
      </c>
      <c r="E399" s="39"/>
      <c r="F399" s="248" t="s">
        <v>656</v>
      </c>
      <c r="G399" s="39"/>
      <c r="H399" s="39"/>
      <c r="I399" s="143"/>
      <c r="J399" s="39"/>
      <c r="K399" s="39"/>
      <c r="L399" s="43"/>
      <c r="M399" s="249"/>
      <c r="N399" s="250"/>
      <c r="O399" s="90"/>
      <c r="P399" s="90"/>
      <c r="Q399" s="90"/>
      <c r="R399" s="90"/>
      <c r="S399" s="90"/>
      <c r="T399" s="91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T399" s="16" t="s">
        <v>152</v>
      </c>
      <c r="AU399" s="16" t="s">
        <v>86</v>
      </c>
    </row>
    <row r="400" spans="1:51" s="13" customFormat="1" ht="12">
      <c r="A400" s="13"/>
      <c r="B400" s="251"/>
      <c r="C400" s="252"/>
      <c r="D400" s="247" t="s">
        <v>154</v>
      </c>
      <c r="E400" s="253" t="s">
        <v>1</v>
      </c>
      <c r="F400" s="254" t="s">
        <v>658</v>
      </c>
      <c r="G400" s="252"/>
      <c r="H400" s="255">
        <v>0.243</v>
      </c>
      <c r="I400" s="256"/>
      <c r="J400" s="252"/>
      <c r="K400" s="252"/>
      <c r="L400" s="257"/>
      <c r="M400" s="258"/>
      <c r="N400" s="259"/>
      <c r="O400" s="259"/>
      <c r="P400" s="259"/>
      <c r="Q400" s="259"/>
      <c r="R400" s="259"/>
      <c r="S400" s="259"/>
      <c r="T400" s="260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61" t="s">
        <v>154</v>
      </c>
      <c r="AU400" s="261" t="s">
        <v>86</v>
      </c>
      <c r="AV400" s="13" t="s">
        <v>86</v>
      </c>
      <c r="AW400" s="13" t="s">
        <v>32</v>
      </c>
      <c r="AX400" s="13" t="s">
        <v>76</v>
      </c>
      <c r="AY400" s="261" t="s">
        <v>143</v>
      </c>
    </row>
    <row r="401" spans="1:51" s="13" customFormat="1" ht="12">
      <c r="A401" s="13"/>
      <c r="B401" s="251"/>
      <c r="C401" s="252"/>
      <c r="D401" s="247" t="s">
        <v>154</v>
      </c>
      <c r="E401" s="253" t="s">
        <v>1</v>
      </c>
      <c r="F401" s="254" t="s">
        <v>659</v>
      </c>
      <c r="G401" s="252"/>
      <c r="H401" s="255">
        <v>1.379</v>
      </c>
      <c r="I401" s="256"/>
      <c r="J401" s="252"/>
      <c r="K401" s="252"/>
      <c r="L401" s="257"/>
      <c r="M401" s="258"/>
      <c r="N401" s="259"/>
      <c r="O401" s="259"/>
      <c r="P401" s="259"/>
      <c r="Q401" s="259"/>
      <c r="R401" s="259"/>
      <c r="S401" s="259"/>
      <c r="T401" s="260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61" t="s">
        <v>154</v>
      </c>
      <c r="AU401" s="261" t="s">
        <v>86</v>
      </c>
      <c r="AV401" s="13" t="s">
        <v>86</v>
      </c>
      <c r="AW401" s="13" t="s">
        <v>32</v>
      </c>
      <c r="AX401" s="13" t="s">
        <v>76</v>
      </c>
      <c r="AY401" s="261" t="s">
        <v>143</v>
      </c>
    </row>
    <row r="402" spans="1:51" s="14" customFormat="1" ht="12">
      <c r="A402" s="14"/>
      <c r="B402" s="272"/>
      <c r="C402" s="273"/>
      <c r="D402" s="247" t="s">
        <v>154</v>
      </c>
      <c r="E402" s="274" t="s">
        <v>1</v>
      </c>
      <c r="F402" s="275" t="s">
        <v>183</v>
      </c>
      <c r="G402" s="273"/>
      <c r="H402" s="276">
        <v>1.6219999999999999</v>
      </c>
      <c r="I402" s="277"/>
      <c r="J402" s="273"/>
      <c r="K402" s="273"/>
      <c r="L402" s="278"/>
      <c r="M402" s="279"/>
      <c r="N402" s="280"/>
      <c r="O402" s="280"/>
      <c r="P402" s="280"/>
      <c r="Q402" s="280"/>
      <c r="R402" s="280"/>
      <c r="S402" s="280"/>
      <c r="T402" s="281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82" t="s">
        <v>154</v>
      </c>
      <c r="AU402" s="282" t="s">
        <v>86</v>
      </c>
      <c r="AV402" s="14" t="s">
        <v>150</v>
      </c>
      <c r="AW402" s="14" t="s">
        <v>32</v>
      </c>
      <c r="AX402" s="14" t="s">
        <v>84</v>
      </c>
      <c r="AY402" s="282" t="s">
        <v>143</v>
      </c>
    </row>
    <row r="403" spans="1:65" s="2" customFormat="1" ht="31" customHeight="1">
      <c r="A403" s="37"/>
      <c r="B403" s="38"/>
      <c r="C403" s="234" t="s">
        <v>660</v>
      </c>
      <c r="D403" s="234" t="s">
        <v>145</v>
      </c>
      <c r="E403" s="235" t="s">
        <v>661</v>
      </c>
      <c r="F403" s="236" t="s">
        <v>662</v>
      </c>
      <c r="G403" s="237" t="s">
        <v>260</v>
      </c>
      <c r="H403" s="238">
        <v>16.5</v>
      </c>
      <c r="I403" s="239"/>
      <c r="J403" s="240">
        <f>ROUND(I403*H403,2)</f>
        <v>0</v>
      </c>
      <c r="K403" s="236" t="s">
        <v>149</v>
      </c>
      <c r="L403" s="43"/>
      <c r="M403" s="241" t="s">
        <v>1</v>
      </c>
      <c r="N403" s="242" t="s">
        <v>41</v>
      </c>
      <c r="O403" s="90"/>
      <c r="P403" s="243">
        <f>O403*H403</f>
        <v>0</v>
      </c>
      <c r="Q403" s="243">
        <v>0</v>
      </c>
      <c r="R403" s="243">
        <f>Q403*H403</f>
        <v>0</v>
      </c>
      <c r="S403" s="243">
        <v>0</v>
      </c>
      <c r="T403" s="244">
        <f>S403*H403</f>
        <v>0</v>
      </c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R403" s="245" t="s">
        <v>244</v>
      </c>
      <c r="AT403" s="245" t="s">
        <v>145</v>
      </c>
      <c r="AU403" s="245" t="s">
        <v>86</v>
      </c>
      <c r="AY403" s="16" t="s">
        <v>143</v>
      </c>
      <c r="BE403" s="246">
        <f>IF(N403="základní",J403,0)</f>
        <v>0</v>
      </c>
      <c r="BF403" s="246">
        <f>IF(N403="snížená",J403,0)</f>
        <v>0</v>
      </c>
      <c r="BG403" s="246">
        <f>IF(N403="zákl. přenesená",J403,0)</f>
        <v>0</v>
      </c>
      <c r="BH403" s="246">
        <f>IF(N403="sníž. přenesená",J403,0)</f>
        <v>0</v>
      </c>
      <c r="BI403" s="246">
        <f>IF(N403="nulová",J403,0)</f>
        <v>0</v>
      </c>
      <c r="BJ403" s="16" t="s">
        <v>84</v>
      </c>
      <c r="BK403" s="246">
        <f>ROUND(I403*H403,2)</f>
        <v>0</v>
      </c>
      <c r="BL403" s="16" t="s">
        <v>244</v>
      </c>
      <c r="BM403" s="245" t="s">
        <v>663</v>
      </c>
    </row>
    <row r="404" spans="1:47" s="2" customFormat="1" ht="12">
      <c r="A404" s="37"/>
      <c r="B404" s="38"/>
      <c r="C404" s="39"/>
      <c r="D404" s="247" t="s">
        <v>152</v>
      </c>
      <c r="E404" s="39"/>
      <c r="F404" s="248" t="s">
        <v>664</v>
      </c>
      <c r="G404" s="39"/>
      <c r="H404" s="39"/>
      <c r="I404" s="143"/>
      <c r="J404" s="39"/>
      <c r="K404" s="39"/>
      <c r="L404" s="43"/>
      <c r="M404" s="249"/>
      <c r="N404" s="250"/>
      <c r="O404" s="90"/>
      <c r="P404" s="90"/>
      <c r="Q404" s="90"/>
      <c r="R404" s="90"/>
      <c r="S404" s="90"/>
      <c r="T404" s="91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T404" s="16" t="s">
        <v>152</v>
      </c>
      <c r="AU404" s="16" t="s">
        <v>86</v>
      </c>
    </row>
    <row r="405" spans="1:65" s="2" customFormat="1" ht="20.5" customHeight="1">
      <c r="A405" s="37"/>
      <c r="B405" s="38"/>
      <c r="C405" s="262" t="s">
        <v>665</v>
      </c>
      <c r="D405" s="262" t="s">
        <v>167</v>
      </c>
      <c r="E405" s="263" t="s">
        <v>666</v>
      </c>
      <c r="F405" s="264" t="s">
        <v>667</v>
      </c>
      <c r="G405" s="265" t="s">
        <v>148</v>
      </c>
      <c r="H405" s="266">
        <v>0.528</v>
      </c>
      <c r="I405" s="267"/>
      <c r="J405" s="268">
        <f>ROUND(I405*H405,2)</f>
        <v>0</v>
      </c>
      <c r="K405" s="264" t="s">
        <v>149</v>
      </c>
      <c r="L405" s="269"/>
      <c r="M405" s="270" t="s">
        <v>1</v>
      </c>
      <c r="N405" s="271" t="s">
        <v>41</v>
      </c>
      <c r="O405" s="90"/>
      <c r="P405" s="243">
        <f>O405*H405</f>
        <v>0</v>
      </c>
      <c r="Q405" s="243">
        <v>0.55</v>
      </c>
      <c r="R405" s="243">
        <f>Q405*H405</f>
        <v>0.29040000000000005</v>
      </c>
      <c r="S405" s="243">
        <v>0</v>
      </c>
      <c r="T405" s="244">
        <f>S405*H405</f>
        <v>0</v>
      </c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R405" s="245" t="s">
        <v>344</v>
      </c>
      <c r="AT405" s="245" t="s">
        <v>167</v>
      </c>
      <c r="AU405" s="245" t="s">
        <v>86</v>
      </c>
      <c r="AY405" s="16" t="s">
        <v>143</v>
      </c>
      <c r="BE405" s="246">
        <f>IF(N405="základní",J405,0)</f>
        <v>0</v>
      </c>
      <c r="BF405" s="246">
        <f>IF(N405="snížená",J405,0)</f>
        <v>0</v>
      </c>
      <c r="BG405" s="246">
        <f>IF(N405="zákl. přenesená",J405,0)</f>
        <v>0</v>
      </c>
      <c r="BH405" s="246">
        <f>IF(N405="sníž. přenesená",J405,0)</f>
        <v>0</v>
      </c>
      <c r="BI405" s="246">
        <f>IF(N405="nulová",J405,0)</f>
        <v>0</v>
      </c>
      <c r="BJ405" s="16" t="s">
        <v>84</v>
      </c>
      <c r="BK405" s="246">
        <f>ROUND(I405*H405,2)</f>
        <v>0</v>
      </c>
      <c r="BL405" s="16" t="s">
        <v>244</v>
      </c>
      <c r="BM405" s="245" t="s">
        <v>668</v>
      </c>
    </row>
    <row r="406" spans="1:47" s="2" customFormat="1" ht="12">
      <c r="A406" s="37"/>
      <c r="B406" s="38"/>
      <c r="C406" s="39"/>
      <c r="D406" s="247" t="s">
        <v>152</v>
      </c>
      <c r="E406" s="39"/>
      <c r="F406" s="248" t="s">
        <v>667</v>
      </c>
      <c r="G406" s="39"/>
      <c r="H406" s="39"/>
      <c r="I406" s="143"/>
      <c r="J406" s="39"/>
      <c r="K406" s="39"/>
      <c r="L406" s="43"/>
      <c r="M406" s="249"/>
      <c r="N406" s="250"/>
      <c r="O406" s="90"/>
      <c r="P406" s="90"/>
      <c r="Q406" s="90"/>
      <c r="R406" s="90"/>
      <c r="S406" s="90"/>
      <c r="T406" s="91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T406" s="16" t="s">
        <v>152</v>
      </c>
      <c r="AU406" s="16" t="s">
        <v>86</v>
      </c>
    </row>
    <row r="407" spans="1:51" s="13" customFormat="1" ht="12">
      <c r="A407" s="13"/>
      <c r="B407" s="251"/>
      <c r="C407" s="252"/>
      <c r="D407" s="247" t="s">
        <v>154</v>
      </c>
      <c r="E407" s="253" t="s">
        <v>1</v>
      </c>
      <c r="F407" s="254" t="s">
        <v>669</v>
      </c>
      <c r="G407" s="252"/>
      <c r="H407" s="255">
        <v>0.528</v>
      </c>
      <c r="I407" s="256"/>
      <c r="J407" s="252"/>
      <c r="K407" s="252"/>
      <c r="L407" s="257"/>
      <c r="M407" s="258"/>
      <c r="N407" s="259"/>
      <c r="O407" s="259"/>
      <c r="P407" s="259"/>
      <c r="Q407" s="259"/>
      <c r="R407" s="259"/>
      <c r="S407" s="259"/>
      <c r="T407" s="260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61" t="s">
        <v>154</v>
      </c>
      <c r="AU407" s="261" t="s">
        <v>86</v>
      </c>
      <c r="AV407" s="13" t="s">
        <v>86</v>
      </c>
      <c r="AW407" s="13" t="s">
        <v>32</v>
      </c>
      <c r="AX407" s="13" t="s">
        <v>84</v>
      </c>
      <c r="AY407" s="261" t="s">
        <v>143</v>
      </c>
    </row>
    <row r="408" spans="1:65" s="2" customFormat="1" ht="31" customHeight="1">
      <c r="A408" s="37"/>
      <c r="B408" s="38"/>
      <c r="C408" s="234" t="s">
        <v>670</v>
      </c>
      <c r="D408" s="234" t="s">
        <v>145</v>
      </c>
      <c r="E408" s="235" t="s">
        <v>671</v>
      </c>
      <c r="F408" s="236" t="s">
        <v>672</v>
      </c>
      <c r="G408" s="237" t="s">
        <v>198</v>
      </c>
      <c r="H408" s="238">
        <v>61.2</v>
      </c>
      <c r="I408" s="239"/>
      <c r="J408" s="240">
        <f>ROUND(I408*H408,2)</f>
        <v>0</v>
      </c>
      <c r="K408" s="236" t="s">
        <v>149</v>
      </c>
      <c r="L408" s="43"/>
      <c r="M408" s="241" t="s">
        <v>1</v>
      </c>
      <c r="N408" s="242" t="s">
        <v>41</v>
      </c>
      <c r="O408" s="90"/>
      <c r="P408" s="243">
        <f>O408*H408</f>
        <v>0</v>
      </c>
      <c r="Q408" s="243">
        <v>0.01423</v>
      </c>
      <c r="R408" s="243">
        <f>Q408*H408</f>
        <v>0.870876</v>
      </c>
      <c r="S408" s="243">
        <v>0</v>
      </c>
      <c r="T408" s="244">
        <f>S408*H408</f>
        <v>0</v>
      </c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R408" s="245" t="s">
        <v>244</v>
      </c>
      <c r="AT408" s="245" t="s">
        <v>145</v>
      </c>
      <c r="AU408" s="245" t="s">
        <v>86</v>
      </c>
      <c r="AY408" s="16" t="s">
        <v>143</v>
      </c>
      <c r="BE408" s="246">
        <f>IF(N408="základní",J408,0)</f>
        <v>0</v>
      </c>
      <c r="BF408" s="246">
        <f>IF(N408="snížená",J408,0)</f>
        <v>0</v>
      </c>
      <c r="BG408" s="246">
        <f>IF(N408="zákl. přenesená",J408,0)</f>
        <v>0</v>
      </c>
      <c r="BH408" s="246">
        <f>IF(N408="sníž. přenesená",J408,0)</f>
        <v>0</v>
      </c>
      <c r="BI408" s="246">
        <f>IF(N408="nulová",J408,0)</f>
        <v>0</v>
      </c>
      <c r="BJ408" s="16" t="s">
        <v>84</v>
      </c>
      <c r="BK408" s="246">
        <f>ROUND(I408*H408,2)</f>
        <v>0</v>
      </c>
      <c r="BL408" s="16" t="s">
        <v>244</v>
      </c>
      <c r="BM408" s="245" t="s">
        <v>673</v>
      </c>
    </row>
    <row r="409" spans="1:47" s="2" customFormat="1" ht="12">
      <c r="A409" s="37"/>
      <c r="B409" s="38"/>
      <c r="C409" s="39"/>
      <c r="D409" s="247" t="s">
        <v>152</v>
      </c>
      <c r="E409" s="39"/>
      <c r="F409" s="248" t="s">
        <v>674</v>
      </c>
      <c r="G409" s="39"/>
      <c r="H409" s="39"/>
      <c r="I409" s="143"/>
      <c r="J409" s="39"/>
      <c r="K409" s="39"/>
      <c r="L409" s="43"/>
      <c r="M409" s="249"/>
      <c r="N409" s="250"/>
      <c r="O409" s="90"/>
      <c r="P409" s="90"/>
      <c r="Q409" s="90"/>
      <c r="R409" s="90"/>
      <c r="S409" s="90"/>
      <c r="T409" s="91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T409" s="16" t="s">
        <v>152</v>
      </c>
      <c r="AU409" s="16" t="s">
        <v>86</v>
      </c>
    </row>
    <row r="410" spans="1:51" s="13" customFormat="1" ht="12">
      <c r="A410" s="13"/>
      <c r="B410" s="251"/>
      <c r="C410" s="252"/>
      <c r="D410" s="247" t="s">
        <v>154</v>
      </c>
      <c r="E410" s="253" t="s">
        <v>1</v>
      </c>
      <c r="F410" s="254" t="s">
        <v>675</v>
      </c>
      <c r="G410" s="252"/>
      <c r="H410" s="255">
        <v>61.2</v>
      </c>
      <c r="I410" s="256"/>
      <c r="J410" s="252"/>
      <c r="K410" s="252"/>
      <c r="L410" s="257"/>
      <c r="M410" s="258"/>
      <c r="N410" s="259"/>
      <c r="O410" s="259"/>
      <c r="P410" s="259"/>
      <c r="Q410" s="259"/>
      <c r="R410" s="259"/>
      <c r="S410" s="259"/>
      <c r="T410" s="260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61" t="s">
        <v>154</v>
      </c>
      <c r="AU410" s="261" t="s">
        <v>86</v>
      </c>
      <c r="AV410" s="13" t="s">
        <v>86</v>
      </c>
      <c r="AW410" s="13" t="s">
        <v>32</v>
      </c>
      <c r="AX410" s="13" t="s">
        <v>84</v>
      </c>
      <c r="AY410" s="261" t="s">
        <v>143</v>
      </c>
    </row>
    <row r="411" spans="1:65" s="2" customFormat="1" ht="31" customHeight="1">
      <c r="A411" s="37"/>
      <c r="B411" s="38"/>
      <c r="C411" s="234" t="s">
        <v>676</v>
      </c>
      <c r="D411" s="234" t="s">
        <v>145</v>
      </c>
      <c r="E411" s="235" t="s">
        <v>677</v>
      </c>
      <c r="F411" s="236" t="s">
        <v>678</v>
      </c>
      <c r="G411" s="237" t="s">
        <v>260</v>
      </c>
      <c r="H411" s="238">
        <v>68.4</v>
      </c>
      <c r="I411" s="239"/>
      <c r="J411" s="240">
        <f>ROUND(I411*H411,2)</f>
        <v>0</v>
      </c>
      <c r="K411" s="236" t="s">
        <v>149</v>
      </c>
      <c r="L411" s="43"/>
      <c r="M411" s="241" t="s">
        <v>1</v>
      </c>
      <c r="N411" s="242" t="s">
        <v>41</v>
      </c>
      <c r="O411" s="90"/>
      <c r="P411" s="243">
        <f>O411*H411</f>
        <v>0</v>
      </c>
      <c r="Q411" s="243">
        <v>0</v>
      </c>
      <c r="R411" s="243">
        <f>Q411*H411</f>
        <v>0</v>
      </c>
      <c r="S411" s="243">
        <v>0</v>
      </c>
      <c r="T411" s="244">
        <f>S411*H411</f>
        <v>0</v>
      </c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R411" s="245" t="s">
        <v>244</v>
      </c>
      <c r="AT411" s="245" t="s">
        <v>145</v>
      </c>
      <c r="AU411" s="245" t="s">
        <v>86</v>
      </c>
      <c r="AY411" s="16" t="s">
        <v>143</v>
      </c>
      <c r="BE411" s="246">
        <f>IF(N411="základní",J411,0)</f>
        <v>0</v>
      </c>
      <c r="BF411" s="246">
        <f>IF(N411="snížená",J411,0)</f>
        <v>0</v>
      </c>
      <c r="BG411" s="246">
        <f>IF(N411="zákl. přenesená",J411,0)</f>
        <v>0</v>
      </c>
      <c r="BH411" s="246">
        <f>IF(N411="sníž. přenesená",J411,0)</f>
        <v>0</v>
      </c>
      <c r="BI411" s="246">
        <f>IF(N411="nulová",J411,0)</f>
        <v>0</v>
      </c>
      <c r="BJ411" s="16" t="s">
        <v>84</v>
      </c>
      <c r="BK411" s="246">
        <f>ROUND(I411*H411,2)</f>
        <v>0</v>
      </c>
      <c r="BL411" s="16" t="s">
        <v>244</v>
      </c>
      <c r="BM411" s="245" t="s">
        <v>679</v>
      </c>
    </row>
    <row r="412" spans="1:47" s="2" customFormat="1" ht="12">
      <c r="A412" s="37"/>
      <c r="B412" s="38"/>
      <c r="C412" s="39"/>
      <c r="D412" s="247" t="s">
        <v>152</v>
      </c>
      <c r="E412" s="39"/>
      <c r="F412" s="248" t="s">
        <v>680</v>
      </c>
      <c r="G412" s="39"/>
      <c r="H412" s="39"/>
      <c r="I412" s="143"/>
      <c r="J412" s="39"/>
      <c r="K412" s="39"/>
      <c r="L412" s="43"/>
      <c r="M412" s="249"/>
      <c r="N412" s="250"/>
      <c r="O412" s="90"/>
      <c r="P412" s="90"/>
      <c r="Q412" s="90"/>
      <c r="R412" s="90"/>
      <c r="S412" s="90"/>
      <c r="T412" s="91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T412" s="16" t="s">
        <v>152</v>
      </c>
      <c r="AU412" s="16" t="s">
        <v>86</v>
      </c>
    </row>
    <row r="413" spans="1:51" s="13" customFormat="1" ht="12">
      <c r="A413" s="13"/>
      <c r="B413" s="251"/>
      <c r="C413" s="252"/>
      <c r="D413" s="247" t="s">
        <v>154</v>
      </c>
      <c r="E413" s="253" t="s">
        <v>1</v>
      </c>
      <c r="F413" s="254" t="s">
        <v>653</v>
      </c>
      <c r="G413" s="252"/>
      <c r="H413" s="255">
        <v>68.4</v>
      </c>
      <c r="I413" s="256"/>
      <c r="J413" s="252"/>
      <c r="K413" s="252"/>
      <c r="L413" s="257"/>
      <c r="M413" s="258"/>
      <c r="N413" s="259"/>
      <c r="O413" s="259"/>
      <c r="P413" s="259"/>
      <c r="Q413" s="259"/>
      <c r="R413" s="259"/>
      <c r="S413" s="259"/>
      <c r="T413" s="260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61" t="s">
        <v>154</v>
      </c>
      <c r="AU413" s="261" t="s">
        <v>86</v>
      </c>
      <c r="AV413" s="13" t="s">
        <v>86</v>
      </c>
      <c r="AW413" s="13" t="s">
        <v>32</v>
      </c>
      <c r="AX413" s="13" t="s">
        <v>84</v>
      </c>
      <c r="AY413" s="261" t="s">
        <v>143</v>
      </c>
    </row>
    <row r="414" spans="1:65" s="2" customFormat="1" ht="20.5" customHeight="1">
      <c r="A414" s="37"/>
      <c r="B414" s="38"/>
      <c r="C414" s="262" t="s">
        <v>681</v>
      </c>
      <c r="D414" s="262" t="s">
        <v>167</v>
      </c>
      <c r="E414" s="263" t="s">
        <v>682</v>
      </c>
      <c r="F414" s="264" t="s">
        <v>683</v>
      </c>
      <c r="G414" s="265" t="s">
        <v>148</v>
      </c>
      <c r="H414" s="266">
        <v>0.18</v>
      </c>
      <c r="I414" s="267"/>
      <c r="J414" s="268">
        <f>ROUND(I414*H414,2)</f>
        <v>0</v>
      </c>
      <c r="K414" s="264" t="s">
        <v>149</v>
      </c>
      <c r="L414" s="269"/>
      <c r="M414" s="270" t="s">
        <v>1</v>
      </c>
      <c r="N414" s="271" t="s">
        <v>41</v>
      </c>
      <c r="O414" s="90"/>
      <c r="P414" s="243">
        <f>O414*H414</f>
        <v>0</v>
      </c>
      <c r="Q414" s="243">
        <v>0.55</v>
      </c>
      <c r="R414" s="243">
        <f>Q414*H414</f>
        <v>0.099</v>
      </c>
      <c r="S414" s="243">
        <v>0</v>
      </c>
      <c r="T414" s="244">
        <f>S414*H414</f>
        <v>0</v>
      </c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R414" s="245" t="s">
        <v>344</v>
      </c>
      <c r="AT414" s="245" t="s">
        <v>167</v>
      </c>
      <c r="AU414" s="245" t="s">
        <v>86</v>
      </c>
      <c r="AY414" s="16" t="s">
        <v>143</v>
      </c>
      <c r="BE414" s="246">
        <f>IF(N414="základní",J414,0)</f>
        <v>0</v>
      </c>
      <c r="BF414" s="246">
        <f>IF(N414="snížená",J414,0)</f>
        <v>0</v>
      </c>
      <c r="BG414" s="246">
        <f>IF(N414="zákl. přenesená",J414,0)</f>
        <v>0</v>
      </c>
      <c r="BH414" s="246">
        <f>IF(N414="sníž. přenesená",J414,0)</f>
        <v>0</v>
      </c>
      <c r="BI414" s="246">
        <f>IF(N414="nulová",J414,0)</f>
        <v>0</v>
      </c>
      <c r="BJ414" s="16" t="s">
        <v>84</v>
      </c>
      <c r="BK414" s="246">
        <f>ROUND(I414*H414,2)</f>
        <v>0</v>
      </c>
      <c r="BL414" s="16" t="s">
        <v>244</v>
      </c>
      <c r="BM414" s="245" t="s">
        <v>684</v>
      </c>
    </row>
    <row r="415" spans="1:47" s="2" customFormat="1" ht="12">
      <c r="A415" s="37"/>
      <c r="B415" s="38"/>
      <c r="C415" s="39"/>
      <c r="D415" s="247" t="s">
        <v>152</v>
      </c>
      <c r="E415" s="39"/>
      <c r="F415" s="248" t="s">
        <v>683</v>
      </c>
      <c r="G415" s="39"/>
      <c r="H415" s="39"/>
      <c r="I415" s="143"/>
      <c r="J415" s="39"/>
      <c r="K415" s="39"/>
      <c r="L415" s="43"/>
      <c r="M415" s="249"/>
      <c r="N415" s="250"/>
      <c r="O415" s="90"/>
      <c r="P415" s="90"/>
      <c r="Q415" s="90"/>
      <c r="R415" s="90"/>
      <c r="S415" s="90"/>
      <c r="T415" s="91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T415" s="16" t="s">
        <v>152</v>
      </c>
      <c r="AU415" s="16" t="s">
        <v>86</v>
      </c>
    </row>
    <row r="416" spans="1:51" s="13" customFormat="1" ht="12">
      <c r="A416" s="13"/>
      <c r="B416" s="251"/>
      <c r="C416" s="252"/>
      <c r="D416" s="247" t="s">
        <v>154</v>
      </c>
      <c r="E416" s="253" t="s">
        <v>1</v>
      </c>
      <c r="F416" s="254" t="s">
        <v>685</v>
      </c>
      <c r="G416" s="252"/>
      <c r="H416" s="255">
        <v>0.164</v>
      </c>
      <c r="I416" s="256"/>
      <c r="J416" s="252"/>
      <c r="K416" s="252"/>
      <c r="L416" s="257"/>
      <c r="M416" s="258"/>
      <c r="N416" s="259"/>
      <c r="O416" s="259"/>
      <c r="P416" s="259"/>
      <c r="Q416" s="259"/>
      <c r="R416" s="259"/>
      <c r="S416" s="259"/>
      <c r="T416" s="260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61" t="s">
        <v>154</v>
      </c>
      <c r="AU416" s="261" t="s">
        <v>86</v>
      </c>
      <c r="AV416" s="13" t="s">
        <v>86</v>
      </c>
      <c r="AW416" s="13" t="s">
        <v>32</v>
      </c>
      <c r="AX416" s="13" t="s">
        <v>84</v>
      </c>
      <c r="AY416" s="261" t="s">
        <v>143</v>
      </c>
    </row>
    <row r="417" spans="1:51" s="13" customFormat="1" ht="12">
      <c r="A417" s="13"/>
      <c r="B417" s="251"/>
      <c r="C417" s="252"/>
      <c r="D417" s="247" t="s">
        <v>154</v>
      </c>
      <c r="E417" s="252"/>
      <c r="F417" s="254" t="s">
        <v>686</v>
      </c>
      <c r="G417" s="252"/>
      <c r="H417" s="255">
        <v>0.18</v>
      </c>
      <c r="I417" s="256"/>
      <c r="J417" s="252"/>
      <c r="K417" s="252"/>
      <c r="L417" s="257"/>
      <c r="M417" s="258"/>
      <c r="N417" s="259"/>
      <c r="O417" s="259"/>
      <c r="P417" s="259"/>
      <c r="Q417" s="259"/>
      <c r="R417" s="259"/>
      <c r="S417" s="259"/>
      <c r="T417" s="260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61" t="s">
        <v>154</v>
      </c>
      <c r="AU417" s="261" t="s">
        <v>86</v>
      </c>
      <c r="AV417" s="13" t="s">
        <v>86</v>
      </c>
      <c r="AW417" s="13" t="s">
        <v>4</v>
      </c>
      <c r="AX417" s="13" t="s">
        <v>84</v>
      </c>
      <c r="AY417" s="261" t="s">
        <v>143</v>
      </c>
    </row>
    <row r="418" spans="1:65" s="2" customFormat="1" ht="20.5" customHeight="1">
      <c r="A418" s="37"/>
      <c r="B418" s="38"/>
      <c r="C418" s="234" t="s">
        <v>687</v>
      </c>
      <c r="D418" s="234" t="s">
        <v>145</v>
      </c>
      <c r="E418" s="235" t="s">
        <v>688</v>
      </c>
      <c r="F418" s="236" t="s">
        <v>689</v>
      </c>
      <c r="G418" s="237" t="s">
        <v>170</v>
      </c>
      <c r="H418" s="238">
        <v>2.284</v>
      </c>
      <c r="I418" s="239"/>
      <c r="J418" s="240">
        <f>ROUND(I418*H418,2)</f>
        <v>0</v>
      </c>
      <c r="K418" s="236" t="s">
        <v>149</v>
      </c>
      <c r="L418" s="43"/>
      <c r="M418" s="241" t="s">
        <v>1</v>
      </c>
      <c r="N418" s="242" t="s">
        <v>41</v>
      </c>
      <c r="O418" s="90"/>
      <c r="P418" s="243">
        <f>O418*H418</f>
        <v>0</v>
      </c>
      <c r="Q418" s="243">
        <v>0</v>
      </c>
      <c r="R418" s="243">
        <f>Q418*H418</f>
        <v>0</v>
      </c>
      <c r="S418" s="243">
        <v>0</v>
      </c>
      <c r="T418" s="244">
        <f>S418*H418</f>
        <v>0</v>
      </c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R418" s="245" t="s">
        <v>244</v>
      </c>
      <c r="AT418" s="245" t="s">
        <v>145</v>
      </c>
      <c r="AU418" s="245" t="s">
        <v>86</v>
      </c>
      <c r="AY418" s="16" t="s">
        <v>143</v>
      </c>
      <c r="BE418" s="246">
        <f>IF(N418="základní",J418,0)</f>
        <v>0</v>
      </c>
      <c r="BF418" s="246">
        <f>IF(N418="snížená",J418,0)</f>
        <v>0</v>
      </c>
      <c r="BG418" s="246">
        <f>IF(N418="zákl. přenesená",J418,0)</f>
        <v>0</v>
      </c>
      <c r="BH418" s="246">
        <f>IF(N418="sníž. přenesená",J418,0)</f>
        <v>0</v>
      </c>
      <c r="BI418" s="246">
        <f>IF(N418="nulová",J418,0)</f>
        <v>0</v>
      </c>
      <c r="BJ418" s="16" t="s">
        <v>84</v>
      </c>
      <c r="BK418" s="246">
        <f>ROUND(I418*H418,2)</f>
        <v>0</v>
      </c>
      <c r="BL418" s="16" t="s">
        <v>244</v>
      </c>
      <c r="BM418" s="245" t="s">
        <v>690</v>
      </c>
    </row>
    <row r="419" spans="1:47" s="2" customFormat="1" ht="12">
      <c r="A419" s="37"/>
      <c r="B419" s="38"/>
      <c r="C419" s="39"/>
      <c r="D419" s="247" t="s">
        <v>152</v>
      </c>
      <c r="E419" s="39"/>
      <c r="F419" s="248" t="s">
        <v>691</v>
      </c>
      <c r="G419" s="39"/>
      <c r="H419" s="39"/>
      <c r="I419" s="143"/>
      <c r="J419" s="39"/>
      <c r="K419" s="39"/>
      <c r="L419" s="43"/>
      <c r="M419" s="249"/>
      <c r="N419" s="250"/>
      <c r="O419" s="90"/>
      <c r="P419" s="90"/>
      <c r="Q419" s="90"/>
      <c r="R419" s="90"/>
      <c r="S419" s="90"/>
      <c r="T419" s="91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T419" s="16" t="s">
        <v>152</v>
      </c>
      <c r="AU419" s="16" t="s">
        <v>86</v>
      </c>
    </row>
    <row r="420" spans="1:63" s="12" customFormat="1" ht="22.8" customHeight="1">
      <c r="A420" s="12"/>
      <c r="B420" s="218"/>
      <c r="C420" s="219"/>
      <c r="D420" s="220" t="s">
        <v>75</v>
      </c>
      <c r="E420" s="232" t="s">
        <v>692</v>
      </c>
      <c r="F420" s="232" t="s">
        <v>693</v>
      </c>
      <c r="G420" s="219"/>
      <c r="H420" s="219"/>
      <c r="I420" s="222"/>
      <c r="J420" s="233">
        <f>BK420</f>
        <v>0</v>
      </c>
      <c r="K420" s="219"/>
      <c r="L420" s="224"/>
      <c r="M420" s="225"/>
      <c r="N420" s="226"/>
      <c r="O420" s="226"/>
      <c r="P420" s="227">
        <f>SUM(P421:P434)</f>
        <v>0</v>
      </c>
      <c r="Q420" s="226"/>
      <c r="R420" s="227">
        <f>SUM(R421:R434)</f>
        <v>1.319783</v>
      </c>
      <c r="S420" s="226"/>
      <c r="T420" s="228">
        <f>SUM(T421:T434)</f>
        <v>0</v>
      </c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R420" s="229" t="s">
        <v>86</v>
      </c>
      <c r="AT420" s="230" t="s">
        <v>75</v>
      </c>
      <c r="AU420" s="230" t="s">
        <v>84</v>
      </c>
      <c r="AY420" s="229" t="s">
        <v>143</v>
      </c>
      <c r="BK420" s="231">
        <f>SUM(BK421:BK434)</f>
        <v>0</v>
      </c>
    </row>
    <row r="421" spans="1:65" s="2" customFormat="1" ht="31" customHeight="1">
      <c r="A421" s="37"/>
      <c r="B421" s="38"/>
      <c r="C421" s="234" t="s">
        <v>694</v>
      </c>
      <c r="D421" s="234" t="s">
        <v>145</v>
      </c>
      <c r="E421" s="235" t="s">
        <v>695</v>
      </c>
      <c r="F421" s="236" t="s">
        <v>696</v>
      </c>
      <c r="G421" s="237" t="s">
        <v>198</v>
      </c>
      <c r="H421" s="238">
        <v>41.5</v>
      </c>
      <c r="I421" s="239"/>
      <c r="J421" s="240">
        <f>ROUND(I421*H421,2)</f>
        <v>0</v>
      </c>
      <c r="K421" s="236" t="s">
        <v>149</v>
      </c>
      <c r="L421" s="43"/>
      <c r="M421" s="241" t="s">
        <v>1</v>
      </c>
      <c r="N421" s="242" t="s">
        <v>41</v>
      </c>
      <c r="O421" s="90"/>
      <c r="P421" s="243">
        <f>O421*H421</f>
        <v>0</v>
      </c>
      <c r="Q421" s="243">
        <v>0.0292</v>
      </c>
      <c r="R421" s="243">
        <f>Q421*H421</f>
        <v>1.2118</v>
      </c>
      <c r="S421" s="243">
        <v>0</v>
      </c>
      <c r="T421" s="244">
        <f>S421*H421</f>
        <v>0</v>
      </c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R421" s="245" t="s">
        <v>244</v>
      </c>
      <c r="AT421" s="245" t="s">
        <v>145</v>
      </c>
      <c r="AU421" s="245" t="s">
        <v>86</v>
      </c>
      <c r="AY421" s="16" t="s">
        <v>143</v>
      </c>
      <c r="BE421" s="246">
        <f>IF(N421="základní",J421,0)</f>
        <v>0</v>
      </c>
      <c r="BF421" s="246">
        <f>IF(N421="snížená",J421,0)</f>
        <v>0</v>
      </c>
      <c r="BG421" s="246">
        <f>IF(N421="zákl. přenesená",J421,0)</f>
        <v>0</v>
      </c>
      <c r="BH421" s="246">
        <f>IF(N421="sníž. přenesená",J421,0)</f>
        <v>0</v>
      </c>
      <c r="BI421" s="246">
        <f>IF(N421="nulová",J421,0)</f>
        <v>0</v>
      </c>
      <c r="BJ421" s="16" t="s">
        <v>84</v>
      </c>
      <c r="BK421" s="246">
        <f>ROUND(I421*H421,2)</f>
        <v>0</v>
      </c>
      <c r="BL421" s="16" t="s">
        <v>244</v>
      </c>
      <c r="BM421" s="245" t="s">
        <v>697</v>
      </c>
    </row>
    <row r="422" spans="1:47" s="2" customFormat="1" ht="12">
      <c r="A422" s="37"/>
      <c r="B422" s="38"/>
      <c r="C422" s="39"/>
      <c r="D422" s="247" t="s">
        <v>152</v>
      </c>
      <c r="E422" s="39"/>
      <c r="F422" s="248" t="s">
        <v>698</v>
      </c>
      <c r="G422" s="39"/>
      <c r="H422" s="39"/>
      <c r="I422" s="143"/>
      <c r="J422" s="39"/>
      <c r="K422" s="39"/>
      <c r="L422" s="43"/>
      <c r="M422" s="249"/>
      <c r="N422" s="250"/>
      <c r="O422" s="90"/>
      <c r="P422" s="90"/>
      <c r="Q422" s="90"/>
      <c r="R422" s="90"/>
      <c r="S422" s="90"/>
      <c r="T422" s="91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T422" s="16" t="s">
        <v>152</v>
      </c>
      <c r="AU422" s="16" t="s">
        <v>86</v>
      </c>
    </row>
    <row r="423" spans="1:65" s="2" customFormat="1" ht="20.5" customHeight="1">
      <c r="A423" s="37"/>
      <c r="B423" s="38"/>
      <c r="C423" s="234" t="s">
        <v>699</v>
      </c>
      <c r="D423" s="234" t="s">
        <v>145</v>
      </c>
      <c r="E423" s="235" t="s">
        <v>700</v>
      </c>
      <c r="F423" s="236" t="s">
        <v>701</v>
      </c>
      <c r="G423" s="237" t="s">
        <v>198</v>
      </c>
      <c r="H423" s="238">
        <v>41.5</v>
      </c>
      <c r="I423" s="239"/>
      <c r="J423" s="240">
        <f>ROUND(I423*H423,2)</f>
        <v>0</v>
      </c>
      <c r="K423" s="236" t="s">
        <v>149</v>
      </c>
      <c r="L423" s="43"/>
      <c r="M423" s="241" t="s">
        <v>1</v>
      </c>
      <c r="N423" s="242" t="s">
        <v>41</v>
      </c>
      <c r="O423" s="90"/>
      <c r="P423" s="243">
        <f>O423*H423</f>
        <v>0</v>
      </c>
      <c r="Q423" s="243">
        <v>0</v>
      </c>
      <c r="R423" s="243">
        <f>Q423*H423</f>
        <v>0</v>
      </c>
      <c r="S423" s="243">
        <v>0</v>
      </c>
      <c r="T423" s="244">
        <f>S423*H423</f>
        <v>0</v>
      </c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R423" s="245" t="s">
        <v>244</v>
      </c>
      <c r="AT423" s="245" t="s">
        <v>145</v>
      </c>
      <c r="AU423" s="245" t="s">
        <v>86</v>
      </c>
      <c r="AY423" s="16" t="s">
        <v>143</v>
      </c>
      <c r="BE423" s="246">
        <f>IF(N423="základní",J423,0)</f>
        <v>0</v>
      </c>
      <c r="BF423" s="246">
        <f>IF(N423="snížená",J423,0)</f>
        <v>0</v>
      </c>
      <c r="BG423" s="246">
        <f>IF(N423="zákl. přenesená",J423,0)</f>
        <v>0</v>
      </c>
      <c r="BH423" s="246">
        <f>IF(N423="sníž. přenesená",J423,0)</f>
        <v>0</v>
      </c>
      <c r="BI423" s="246">
        <f>IF(N423="nulová",J423,0)</f>
        <v>0</v>
      </c>
      <c r="BJ423" s="16" t="s">
        <v>84</v>
      </c>
      <c r="BK423" s="246">
        <f>ROUND(I423*H423,2)</f>
        <v>0</v>
      </c>
      <c r="BL423" s="16" t="s">
        <v>244</v>
      </c>
      <c r="BM423" s="245" t="s">
        <v>702</v>
      </c>
    </row>
    <row r="424" spans="1:47" s="2" customFormat="1" ht="12">
      <c r="A424" s="37"/>
      <c r="B424" s="38"/>
      <c r="C424" s="39"/>
      <c r="D424" s="247" t="s">
        <v>152</v>
      </c>
      <c r="E424" s="39"/>
      <c r="F424" s="248" t="s">
        <v>703</v>
      </c>
      <c r="G424" s="39"/>
      <c r="H424" s="39"/>
      <c r="I424" s="143"/>
      <c r="J424" s="39"/>
      <c r="K424" s="39"/>
      <c r="L424" s="43"/>
      <c r="M424" s="249"/>
      <c r="N424" s="250"/>
      <c r="O424" s="90"/>
      <c r="P424" s="90"/>
      <c r="Q424" s="90"/>
      <c r="R424" s="90"/>
      <c r="S424" s="90"/>
      <c r="T424" s="91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T424" s="16" t="s">
        <v>152</v>
      </c>
      <c r="AU424" s="16" t="s">
        <v>86</v>
      </c>
    </row>
    <row r="425" spans="1:65" s="2" customFormat="1" ht="31" customHeight="1">
      <c r="A425" s="37"/>
      <c r="B425" s="38"/>
      <c r="C425" s="262" t="s">
        <v>704</v>
      </c>
      <c r="D425" s="262" t="s">
        <v>167</v>
      </c>
      <c r="E425" s="263" t="s">
        <v>705</v>
      </c>
      <c r="F425" s="264" t="s">
        <v>706</v>
      </c>
      <c r="G425" s="265" t="s">
        <v>198</v>
      </c>
      <c r="H425" s="266">
        <v>45.65</v>
      </c>
      <c r="I425" s="267"/>
      <c r="J425" s="268">
        <f>ROUND(I425*H425,2)</f>
        <v>0</v>
      </c>
      <c r="K425" s="264" t="s">
        <v>149</v>
      </c>
      <c r="L425" s="269"/>
      <c r="M425" s="270" t="s">
        <v>1</v>
      </c>
      <c r="N425" s="271" t="s">
        <v>41</v>
      </c>
      <c r="O425" s="90"/>
      <c r="P425" s="243">
        <f>O425*H425</f>
        <v>0</v>
      </c>
      <c r="Q425" s="243">
        <v>0.00014</v>
      </c>
      <c r="R425" s="243">
        <f>Q425*H425</f>
        <v>0.006390999999999999</v>
      </c>
      <c r="S425" s="243">
        <v>0</v>
      </c>
      <c r="T425" s="244">
        <f>S425*H425</f>
        <v>0</v>
      </c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R425" s="245" t="s">
        <v>344</v>
      </c>
      <c r="AT425" s="245" t="s">
        <v>167</v>
      </c>
      <c r="AU425" s="245" t="s">
        <v>86</v>
      </c>
      <c r="AY425" s="16" t="s">
        <v>143</v>
      </c>
      <c r="BE425" s="246">
        <f>IF(N425="základní",J425,0)</f>
        <v>0</v>
      </c>
      <c r="BF425" s="246">
        <f>IF(N425="snížená",J425,0)</f>
        <v>0</v>
      </c>
      <c r="BG425" s="246">
        <f>IF(N425="zákl. přenesená",J425,0)</f>
        <v>0</v>
      </c>
      <c r="BH425" s="246">
        <f>IF(N425="sníž. přenesená",J425,0)</f>
        <v>0</v>
      </c>
      <c r="BI425" s="246">
        <f>IF(N425="nulová",J425,0)</f>
        <v>0</v>
      </c>
      <c r="BJ425" s="16" t="s">
        <v>84</v>
      </c>
      <c r="BK425" s="246">
        <f>ROUND(I425*H425,2)</f>
        <v>0</v>
      </c>
      <c r="BL425" s="16" t="s">
        <v>244</v>
      </c>
      <c r="BM425" s="245" t="s">
        <v>707</v>
      </c>
    </row>
    <row r="426" spans="1:47" s="2" customFormat="1" ht="12">
      <c r="A426" s="37"/>
      <c r="B426" s="38"/>
      <c r="C426" s="39"/>
      <c r="D426" s="247" t="s">
        <v>152</v>
      </c>
      <c r="E426" s="39"/>
      <c r="F426" s="248" t="s">
        <v>706</v>
      </c>
      <c r="G426" s="39"/>
      <c r="H426" s="39"/>
      <c r="I426" s="143"/>
      <c r="J426" s="39"/>
      <c r="K426" s="39"/>
      <c r="L426" s="43"/>
      <c r="M426" s="249"/>
      <c r="N426" s="250"/>
      <c r="O426" s="90"/>
      <c r="P426" s="90"/>
      <c r="Q426" s="90"/>
      <c r="R426" s="90"/>
      <c r="S426" s="90"/>
      <c r="T426" s="91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T426" s="16" t="s">
        <v>152</v>
      </c>
      <c r="AU426" s="16" t="s">
        <v>86</v>
      </c>
    </row>
    <row r="427" spans="1:51" s="13" customFormat="1" ht="12">
      <c r="A427" s="13"/>
      <c r="B427" s="251"/>
      <c r="C427" s="252"/>
      <c r="D427" s="247" t="s">
        <v>154</v>
      </c>
      <c r="E427" s="252"/>
      <c r="F427" s="254" t="s">
        <v>708</v>
      </c>
      <c r="G427" s="252"/>
      <c r="H427" s="255">
        <v>45.65</v>
      </c>
      <c r="I427" s="256"/>
      <c r="J427" s="252"/>
      <c r="K427" s="252"/>
      <c r="L427" s="257"/>
      <c r="M427" s="258"/>
      <c r="N427" s="259"/>
      <c r="O427" s="259"/>
      <c r="P427" s="259"/>
      <c r="Q427" s="259"/>
      <c r="R427" s="259"/>
      <c r="S427" s="259"/>
      <c r="T427" s="260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61" t="s">
        <v>154</v>
      </c>
      <c r="AU427" s="261" t="s">
        <v>86</v>
      </c>
      <c r="AV427" s="13" t="s">
        <v>86</v>
      </c>
      <c r="AW427" s="13" t="s">
        <v>4</v>
      </c>
      <c r="AX427" s="13" t="s">
        <v>84</v>
      </c>
      <c r="AY427" s="261" t="s">
        <v>143</v>
      </c>
    </row>
    <row r="428" spans="1:65" s="2" customFormat="1" ht="20.5" customHeight="1">
      <c r="A428" s="37"/>
      <c r="B428" s="38"/>
      <c r="C428" s="234" t="s">
        <v>709</v>
      </c>
      <c r="D428" s="234" t="s">
        <v>145</v>
      </c>
      <c r="E428" s="235" t="s">
        <v>710</v>
      </c>
      <c r="F428" s="236" t="s">
        <v>711</v>
      </c>
      <c r="G428" s="237" t="s">
        <v>198</v>
      </c>
      <c r="H428" s="238">
        <v>41.5</v>
      </c>
      <c r="I428" s="239"/>
      <c r="J428" s="240">
        <f>ROUND(I428*H428,2)</f>
        <v>0</v>
      </c>
      <c r="K428" s="236" t="s">
        <v>149</v>
      </c>
      <c r="L428" s="43"/>
      <c r="M428" s="241" t="s">
        <v>1</v>
      </c>
      <c r="N428" s="242" t="s">
        <v>41</v>
      </c>
      <c r="O428" s="90"/>
      <c r="P428" s="243">
        <f>O428*H428</f>
        <v>0</v>
      </c>
      <c r="Q428" s="243">
        <v>0</v>
      </c>
      <c r="R428" s="243">
        <f>Q428*H428</f>
        <v>0</v>
      </c>
      <c r="S428" s="243">
        <v>0</v>
      </c>
      <c r="T428" s="244">
        <f>S428*H428</f>
        <v>0</v>
      </c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R428" s="245" t="s">
        <v>244</v>
      </c>
      <c r="AT428" s="245" t="s">
        <v>145</v>
      </c>
      <c r="AU428" s="245" t="s">
        <v>86</v>
      </c>
      <c r="AY428" s="16" t="s">
        <v>143</v>
      </c>
      <c r="BE428" s="246">
        <f>IF(N428="základní",J428,0)</f>
        <v>0</v>
      </c>
      <c r="BF428" s="246">
        <f>IF(N428="snížená",J428,0)</f>
        <v>0</v>
      </c>
      <c r="BG428" s="246">
        <f>IF(N428="zákl. přenesená",J428,0)</f>
        <v>0</v>
      </c>
      <c r="BH428" s="246">
        <f>IF(N428="sníž. přenesená",J428,0)</f>
        <v>0</v>
      </c>
      <c r="BI428" s="246">
        <f>IF(N428="nulová",J428,0)</f>
        <v>0</v>
      </c>
      <c r="BJ428" s="16" t="s">
        <v>84</v>
      </c>
      <c r="BK428" s="246">
        <f>ROUND(I428*H428,2)</f>
        <v>0</v>
      </c>
      <c r="BL428" s="16" t="s">
        <v>244</v>
      </c>
      <c r="BM428" s="245" t="s">
        <v>712</v>
      </c>
    </row>
    <row r="429" spans="1:47" s="2" customFormat="1" ht="12">
      <c r="A429" s="37"/>
      <c r="B429" s="38"/>
      <c r="C429" s="39"/>
      <c r="D429" s="247" t="s">
        <v>152</v>
      </c>
      <c r="E429" s="39"/>
      <c r="F429" s="248" t="s">
        <v>713</v>
      </c>
      <c r="G429" s="39"/>
      <c r="H429" s="39"/>
      <c r="I429" s="143"/>
      <c r="J429" s="39"/>
      <c r="K429" s="39"/>
      <c r="L429" s="43"/>
      <c r="M429" s="249"/>
      <c r="N429" s="250"/>
      <c r="O429" s="90"/>
      <c r="P429" s="90"/>
      <c r="Q429" s="90"/>
      <c r="R429" s="90"/>
      <c r="S429" s="90"/>
      <c r="T429" s="91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T429" s="16" t="s">
        <v>152</v>
      </c>
      <c r="AU429" s="16" t="s">
        <v>86</v>
      </c>
    </row>
    <row r="430" spans="1:65" s="2" customFormat="1" ht="20.5" customHeight="1">
      <c r="A430" s="37"/>
      <c r="B430" s="38"/>
      <c r="C430" s="262" t="s">
        <v>714</v>
      </c>
      <c r="D430" s="262" t="s">
        <v>167</v>
      </c>
      <c r="E430" s="263" t="s">
        <v>715</v>
      </c>
      <c r="F430" s="264" t="s">
        <v>716</v>
      </c>
      <c r="G430" s="265" t="s">
        <v>198</v>
      </c>
      <c r="H430" s="266">
        <v>42.33</v>
      </c>
      <c r="I430" s="267"/>
      <c r="J430" s="268">
        <f>ROUND(I430*H430,2)</f>
        <v>0</v>
      </c>
      <c r="K430" s="264" t="s">
        <v>149</v>
      </c>
      <c r="L430" s="269"/>
      <c r="M430" s="270" t="s">
        <v>1</v>
      </c>
      <c r="N430" s="271" t="s">
        <v>41</v>
      </c>
      <c r="O430" s="90"/>
      <c r="P430" s="243">
        <f>O430*H430</f>
        <v>0</v>
      </c>
      <c r="Q430" s="243">
        <v>0.0024</v>
      </c>
      <c r="R430" s="243">
        <f>Q430*H430</f>
        <v>0.10159199999999999</v>
      </c>
      <c r="S430" s="243">
        <v>0</v>
      </c>
      <c r="T430" s="244">
        <f>S430*H430</f>
        <v>0</v>
      </c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R430" s="245" t="s">
        <v>344</v>
      </c>
      <c r="AT430" s="245" t="s">
        <v>167</v>
      </c>
      <c r="AU430" s="245" t="s">
        <v>86</v>
      </c>
      <c r="AY430" s="16" t="s">
        <v>143</v>
      </c>
      <c r="BE430" s="246">
        <f>IF(N430="základní",J430,0)</f>
        <v>0</v>
      </c>
      <c r="BF430" s="246">
        <f>IF(N430="snížená",J430,0)</f>
        <v>0</v>
      </c>
      <c r="BG430" s="246">
        <f>IF(N430="zákl. přenesená",J430,0)</f>
        <v>0</v>
      </c>
      <c r="BH430" s="246">
        <f>IF(N430="sníž. přenesená",J430,0)</f>
        <v>0</v>
      </c>
      <c r="BI430" s="246">
        <f>IF(N430="nulová",J430,0)</f>
        <v>0</v>
      </c>
      <c r="BJ430" s="16" t="s">
        <v>84</v>
      </c>
      <c r="BK430" s="246">
        <f>ROUND(I430*H430,2)</f>
        <v>0</v>
      </c>
      <c r="BL430" s="16" t="s">
        <v>244</v>
      </c>
      <c r="BM430" s="245" t="s">
        <v>717</v>
      </c>
    </row>
    <row r="431" spans="1:47" s="2" customFormat="1" ht="12">
      <c r="A431" s="37"/>
      <c r="B431" s="38"/>
      <c r="C431" s="39"/>
      <c r="D431" s="247" t="s">
        <v>152</v>
      </c>
      <c r="E431" s="39"/>
      <c r="F431" s="248" t="s">
        <v>716</v>
      </c>
      <c r="G431" s="39"/>
      <c r="H431" s="39"/>
      <c r="I431" s="143"/>
      <c r="J431" s="39"/>
      <c r="K431" s="39"/>
      <c r="L431" s="43"/>
      <c r="M431" s="249"/>
      <c r="N431" s="250"/>
      <c r="O431" s="90"/>
      <c r="P431" s="90"/>
      <c r="Q431" s="90"/>
      <c r="R431" s="90"/>
      <c r="S431" s="90"/>
      <c r="T431" s="91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T431" s="16" t="s">
        <v>152</v>
      </c>
      <c r="AU431" s="16" t="s">
        <v>86</v>
      </c>
    </row>
    <row r="432" spans="1:51" s="13" customFormat="1" ht="12">
      <c r="A432" s="13"/>
      <c r="B432" s="251"/>
      <c r="C432" s="252"/>
      <c r="D432" s="247" t="s">
        <v>154</v>
      </c>
      <c r="E432" s="252"/>
      <c r="F432" s="254" t="s">
        <v>595</v>
      </c>
      <c r="G432" s="252"/>
      <c r="H432" s="255">
        <v>42.33</v>
      </c>
      <c r="I432" s="256"/>
      <c r="J432" s="252"/>
      <c r="K432" s="252"/>
      <c r="L432" s="257"/>
      <c r="M432" s="258"/>
      <c r="N432" s="259"/>
      <c r="O432" s="259"/>
      <c r="P432" s="259"/>
      <c r="Q432" s="259"/>
      <c r="R432" s="259"/>
      <c r="S432" s="259"/>
      <c r="T432" s="260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61" t="s">
        <v>154</v>
      </c>
      <c r="AU432" s="261" t="s">
        <v>86</v>
      </c>
      <c r="AV432" s="13" t="s">
        <v>86</v>
      </c>
      <c r="AW432" s="13" t="s">
        <v>4</v>
      </c>
      <c r="AX432" s="13" t="s">
        <v>84</v>
      </c>
      <c r="AY432" s="261" t="s">
        <v>143</v>
      </c>
    </row>
    <row r="433" spans="1:65" s="2" customFormat="1" ht="20.5" customHeight="1">
      <c r="A433" s="37"/>
      <c r="B433" s="38"/>
      <c r="C433" s="234" t="s">
        <v>718</v>
      </c>
      <c r="D433" s="234" t="s">
        <v>145</v>
      </c>
      <c r="E433" s="235" t="s">
        <v>719</v>
      </c>
      <c r="F433" s="236" t="s">
        <v>720</v>
      </c>
      <c r="G433" s="237" t="s">
        <v>170</v>
      </c>
      <c r="H433" s="238">
        <v>1.32</v>
      </c>
      <c r="I433" s="239"/>
      <c r="J433" s="240">
        <f>ROUND(I433*H433,2)</f>
        <v>0</v>
      </c>
      <c r="K433" s="236" t="s">
        <v>149</v>
      </c>
      <c r="L433" s="43"/>
      <c r="M433" s="241" t="s">
        <v>1</v>
      </c>
      <c r="N433" s="242" t="s">
        <v>41</v>
      </c>
      <c r="O433" s="90"/>
      <c r="P433" s="243">
        <f>O433*H433</f>
        <v>0</v>
      </c>
      <c r="Q433" s="243">
        <v>0</v>
      </c>
      <c r="R433" s="243">
        <f>Q433*H433</f>
        <v>0</v>
      </c>
      <c r="S433" s="243">
        <v>0</v>
      </c>
      <c r="T433" s="244">
        <f>S433*H433</f>
        <v>0</v>
      </c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R433" s="245" t="s">
        <v>244</v>
      </c>
      <c r="AT433" s="245" t="s">
        <v>145</v>
      </c>
      <c r="AU433" s="245" t="s">
        <v>86</v>
      </c>
      <c r="AY433" s="16" t="s">
        <v>143</v>
      </c>
      <c r="BE433" s="246">
        <f>IF(N433="základní",J433,0)</f>
        <v>0</v>
      </c>
      <c r="BF433" s="246">
        <f>IF(N433="snížená",J433,0)</f>
        <v>0</v>
      </c>
      <c r="BG433" s="246">
        <f>IF(N433="zákl. přenesená",J433,0)</f>
        <v>0</v>
      </c>
      <c r="BH433" s="246">
        <f>IF(N433="sníž. přenesená",J433,0)</f>
        <v>0</v>
      </c>
      <c r="BI433" s="246">
        <f>IF(N433="nulová",J433,0)</f>
        <v>0</v>
      </c>
      <c r="BJ433" s="16" t="s">
        <v>84</v>
      </c>
      <c r="BK433" s="246">
        <f>ROUND(I433*H433,2)</f>
        <v>0</v>
      </c>
      <c r="BL433" s="16" t="s">
        <v>244</v>
      </c>
      <c r="BM433" s="245" t="s">
        <v>721</v>
      </c>
    </row>
    <row r="434" spans="1:47" s="2" customFormat="1" ht="12">
      <c r="A434" s="37"/>
      <c r="B434" s="38"/>
      <c r="C434" s="39"/>
      <c r="D434" s="247" t="s">
        <v>152</v>
      </c>
      <c r="E434" s="39"/>
      <c r="F434" s="248" t="s">
        <v>722</v>
      </c>
      <c r="G434" s="39"/>
      <c r="H434" s="39"/>
      <c r="I434" s="143"/>
      <c r="J434" s="39"/>
      <c r="K434" s="39"/>
      <c r="L434" s="43"/>
      <c r="M434" s="249"/>
      <c r="N434" s="250"/>
      <c r="O434" s="90"/>
      <c r="P434" s="90"/>
      <c r="Q434" s="90"/>
      <c r="R434" s="90"/>
      <c r="S434" s="90"/>
      <c r="T434" s="91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T434" s="16" t="s">
        <v>152</v>
      </c>
      <c r="AU434" s="16" t="s">
        <v>86</v>
      </c>
    </row>
    <row r="435" spans="1:63" s="12" customFormat="1" ht="22.8" customHeight="1">
      <c r="A435" s="12"/>
      <c r="B435" s="218"/>
      <c r="C435" s="219"/>
      <c r="D435" s="220" t="s">
        <v>75</v>
      </c>
      <c r="E435" s="232" t="s">
        <v>723</v>
      </c>
      <c r="F435" s="232" t="s">
        <v>724</v>
      </c>
      <c r="G435" s="219"/>
      <c r="H435" s="219"/>
      <c r="I435" s="222"/>
      <c r="J435" s="233">
        <f>BK435</f>
        <v>0</v>
      </c>
      <c r="K435" s="219"/>
      <c r="L435" s="224"/>
      <c r="M435" s="225"/>
      <c r="N435" s="226"/>
      <c r="O435" s="226"/>
      <c r="P435" s="227">
        <f>SUM(P436:P452)</f>
        <v>0</v>
      </c>
      <c r="Q435" s="226"/>
      <c r="R435" s="227">
        <f>SUM(R436:R452)</f>
        <v>0.14228040000000003</v>
      </c>
      <c r="S435" s="226"/>
      <c r="T435" s="228">
        <f>SUM(T436:T452)</f>
        <v>0</v>
      </c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R435" s="229" t="s">
        <v>86</v>
      </c>
      <c r="AT435" s="230" t="s">
        <v>75</v>
      </c>
      <c r="AU435" s="230" t="s">
        <v>84</v>
      </c>
      <c r="AY435" s="229" t="s">
        <v>143</v>
      </c>
      <c r="BK435" s="231">
        <f>SUM(BK436:BK452)</f>
        <v>0</v>
      </c>
    </row>
    <row r="436" spans="1:65" s="2" customFormat="1" ht="20.5" customHeight="1">
      <c r="A436" s="37"/>
      <c r="B436" s="38"/>
      <c r="C436" s="234" t="s">
        <v>725</v>
      </c>
      <c r="D436" s="234" t="s">
        <v>145</v>
      </c>
      <c r="E436" s="235" t="s">
        <v>726</v>
      </c>
      <c r="F436" s="236" t="s">
        <v>727</v>
      </c>
      <c r="G436" s="237" t="s">
        <v>260</v>
      </c>
      <c r="H436" s="238">
        <v>6.6</v>
      </c>
      <c r="I436" s="239"/>
      <c r="J436" s="240">
        <f>ROUND(I436*H436,2)</f>
        <v>0</v>
      </c>
      <c r="K436" s="236" t="s">
        <v>149</v>
      </c>
      <c r="L436" s="43"/>
      <c r="M436" s="241" t="s">
        <v>1</v>
      </c>
      <c r="N436" s="242" t="s">
        <v>41</v>
      </c>
      <c r="O436" s="90"/>
      <c r="P436" s="243">
        <f>O436*H436</f>
        <v>0</v>
      </c>
      <c r="Q436" s="243">
        <v>0.00134</v>
      </c>
      <c r="R436" s="243">
        <f>Q436*H436</f>
        <v>0.008844</v>
      </c>
      <c r="S436" s="243">
        <v>0</v>
      </c>
      <c r="T436" s="244">
        <f>S436*H436</f>
        <v>0</v>
      </c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R436" s="245" t="s">
        <v>244</v>
      </c>
      <c r="AT436" s="245" t="s">
        <v>145</v>
      </c>
      <c r="AU436" s="245" t="s">
        <v>86</v>
      </c>
      <c r="AY436" s="16" t="s">
        <v>143</v>
      </c>
      <c r="BE436" s="246">
        <f>IF(N436="základní",J436,0)</f>
        <v>0</v>
      </c>
      <c r="BF436" s="246">
        <f>IF(N436="snížená",J436,0)</f>
        <v>0</v>
      </c>
      <c r="BG436" s="246">
        <f>IF(N436="zákl. přenesená",J436,0)</f>
        <v>0</v>
      </c>
      <c r="BH436" s="246">
        <f>IF(N436="sníž. přenesená",J436,0)</f>
        <v>0</v>
      </c>
      <c r="BI436" s="246">
        <f>IF(N436="nulová",J436,0)</f>
        <v>0</v>
      </c>
      <c r="BJ436" s="16" t="s">
        <v>84</v>
      </c>
      <c r="BK436" s="246">
        <f>ROUND(I436*H436,2)</f>
        <v>0</v>
      </c>
      <c r="BL436" s="16" t="s">
        <v>244</v>
      </c>
      <c r="BM436" s="245" t="s">
        <v>728</v>
      </c>
    </row>
    <row r="437" spans="1:47" s="2" customFormat="1" ht="12">
      <c r="A437" s="37"/>
      <c r="B437" s="38"/>
      <c r="C437" s="39"/>
      <c r="D437" s="247" t="s">
        <v>152</v>
      </c>
      <c r="E437" s="39"/>
      <c r="F437" s="248" t="s">
        <v>729</v>
      </c>
      <c r="G437" s="39"/>
      <c r="H437" s="39"/>
      <c r="I437" s="143"/>
      <c r="J437" s="39"/>
      <c r="K437" s="39"/>
      <c r="L437" s="43"/>
      <c r="M437" s="249"/>
      <c r="N437" s="250"/>
      <c r="O437" s="90"/>
      <c r="P437" s="90"/>
      <c r="Q437" s="90"/>
      <c r="R437" s="90"/>
      <c r="S437" s="90"/>
      <c r="T437" s="91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T437" s="16" t="s">
        <v>152</v>
      </c>
      <c r="AU437" s="16" t="s">
        <v>86</v>
      </c>
    </row>
    <row r="438" spans="1:65" s="2" customFormat="1" ht="20.5" customHeight="1">
      <c r="A438" s="37"/>
      <c r="B438" s="38"/>
      <c r="C438" s="234" t="s">
        <v>730</v>
      </c>
      <c r="D438" s="234" t="s">
        <v>145</v>
      </c>
      <c r="E438" s="235" t="s">
        <v>731</v>
      </c>
      <c r="F438" s="236" t="s">
        <v>732</v>
      </c>
      <c r="G438" s="237" t="s">
        <v>260</v>
      </c>
      <c r="H438" s="238">
        <v>17</v>
      </c>
      <c r="I438" s="239"/>
      <c r="J438" s="240">
        <f>ROUND(I438*H438,2)</f>
        <v>0</v>
      </c>
      <c r="K438" s="236" t="s">
        <v>149</v>
      </c>
      <c r="L438" s="43"/>
      <c r="M438" s="241" t="s">
        <v>1</v>
      </c>
      <c r="N438" s="242" t="s">
        <v>41</v>
      </c>
      <c r="O438" s="90"/>
      <c r="P438" s="243">
        <f>O438*H438</f>
        <v>0</v>
      </c>
      <c r="Q438" s="243">
        <v>0.00122</v>
      </c>
      <c r="R438" s="243">
        <f>Q438*H438</f>
        <v>0.020739999999999998</v>
      </c>
      <c r="S438" s="243">
        <v>0</v>
      </c>
      <c r="T438" s="244">
        <f>S438*H438</f>
        <v>0</v>
      </c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R438" s="245" t="s">
        <v>244</v>
      </c>
      <c r="AT438" s="245" t="s">
        <v>145</v>
      </c>
      <c r="AU438" s="245" t="s">
        <v>86</v>
      </c>
      <c r="AY438" s="16" t="s">
        <v>143</v>
      </c>
      <c r="BE438" s="246">
        <f>IF(N438="základní",J438,0)</f>
        <v>0</v>
      </c>
      <c r="BF438" s="246">
        <f>IF(N438="snížená",J438,0)</f>
        <v>0</v>
      </c>
      <c r="BG438" s="246">
        <f>IF(N438="zákl. přenesená",J438,0)</f>
        <v>0</v>
      </c>
      <c r="BH438" s="246">
        <f>IF(N438="sníž. přenesená",J438,0)</f>
        <v>0</v>
      </c>
      <c r="BI438" s="246">
        <f>IF(N438="nulová",J438,0)</f>
        <v>0</v>
      </c>
      <c r="BJ438" s="16" t="s">
        <v>84</v>
      </c>
      <c r="BK438" s="246">
        <f>ROUND(I438*H438,2)</f>
        <v>0</v>
      </c>
      <c r="BL438" s="16" t="s">
        <v>244</v>
      </c>
      <c r="BM438" s="245" t="s">
        <v>733</v>
      </c>
    </row>
    <row r="439" spans="1:47" s="2" customFormat="1" ht="12">
      <c r="A439" s="37"/>
      <c r="B439" s="38"/>
      <c r="C439" s="39"/>
      <c r="D439" s="247" t="s">
        <v>152</v>
      </c>
      <c r="E439" s="39"/>
      <c r="F439" s="248" t="s">
        <v>734</v>
      </c>
      <c r="G439" s="39"/>
      <c r="H439" s="39"/>
      <c r="I439" s="143"/>
      <c r="J439" s="39"/>
      <c r="K439" s="39"/>
      <c r="L439" s="43"/>
      <c r="M439" s="249"/>
      <c r="N439" s="250"/>
      <c r="O439" s="90"/>
      <c r="P439" s="90"/>
      <c r="Q439" s="90"/>
      <c r="R439" s="90"/>
      <c r="S439" s="90"/>
      <c r="T439" s="91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T439" s="16" t="s">
        <v>152</v>
      </c>
      <c r="AU439" s="16" t="s">
        <v>86</v>
      </c>
    </row>
    <row r="440" spans="1:65" s="2" customFormat="1" ht="31" customHeight="1">
      <c r="A440" s="37"/>
      <c r="B440" s="38"/>
      <c r="C440" s="234" t="s">
        <v>735</v>
      </c>
      <c r="D440" s="234" t="s">
        <v>145</v>
      </c>
      <c r="E440" s="235" t="s">
        <v>736</v>
      </c>
      <c r="F440" s="236" t="s">
        <v>737</v>
      </c>
      <c r="G440" s="237" t="s">
        <v>260</v>
      </c>
      <c r="H440" s="238">
        <v>4</v>
      </c>
      <c r="I440" s="239"/>
      <c r="J440" s="240">
        <f>ROUND(I440*H440,2)</f>
        <v>0</v>
      </c>
      <c r="K440" s="236" t="s">
        <v>149</v>
      </c>
      <c r="L440" s="43"/>
      <c r="M440" s="241" t="s">
        <v>1</v>
      </c>
      <c r="N440" s="242" t="s">
        <v>41</v>
      </c>
      <c r="O440" s="90"/>
      <c r="P440" s="243">
        <f>O440*H440</f>
        <v>0</v>
      </c>
      <c r="Q440" s="243">
        <v>0.00264</v>
      </c>
      <c r="R440" s="243">
        <f>Q440*H440</f>
        <v>0.01056</v>
      </c>
      <c r="S440" s="243">
        <v>0</v>
      </c>
      <c r="T440" s="244">
        <f>S440*H440</f>
        <v>0</v>
      </c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R440" s="245" t="s">
        <v>244</v>
      </c>
      <c r="AT440" s="245" t="s">
        <v>145</v>
      </c>
      <c r="AU440" s="245" t="s">
        <v>86</v>
      </c>
      <c r="AY440" s="16" t="s">
        <v>143</v>
      </c>
      <c r="BE440" s="246">
        <f>IF(N440="základní",J440,0)</f>
        <v>0</v>
      </c>
      <c r="BF440" s="246">
        <f>IF(N440="snížená",J440,0)</f>
        <v>0</v>
      </c>
      <c r="BG440" s="246">
        <f>IF(N440="zákl. přenesená",J440,0)</f>
        <v>0</v>
      </c>
      <c r="BH440" s="246">
        <f>IF(N440="sníž. přenesená",J440,0)</f>
        <v>0</v>
      </c>
      <c r="BI440" s="246">
        <f>IF(N440="nulová",J440,0)</f>
        <v>0</v>
      </c>
      <c r="BJ440" s="16" t="s">
        <v>84</v>
      </c>
      <c r="BK440" s="246">
        <f>ROUND(I440*H440,2)</f>
        <v>0</v>
      </c>
      <c r="BL440" s="16" t="s">
        <v>244</v>
      </c>
      <c r="BM440" s="245" t="s">
        <v>738</v>
      </c>
    </row>
    <row r="441" spans="1:47" s="2" customFormat="1" ht="12">
      <c r="A441" s="37"/>
      <c r="B441" s="38"/>
      <c r="C441" s="39"/>
      <c r="D441" s="247" t="s">
        <v>152</v>
      </c>
      <c r="E441" s="39"/>
      <c r="F441" s="248" t="s">
        <v>739</v>
      </c>
      <c r="G441" s="39"/>
      <c r="H441" s="39"/>
      <c r="I441" s="143"/>
      <c r="J441" s="39"/>
      <c r="K441" s="39"/>
      <c r="L441" s="43"/>
      <c r="M441" s="249"/>
      <c r="N441" s="250"/>
      <c r="O441" s="90"/>
      <c r="P441" s="90"/>
      <c r="Q441" s="90"/>
      <c r="R441" s="90"/>
      <c r="S441" s="90"/>
      <c r="T441" s="91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T441" s="16" t="s">
        <v>152</v>
      </c>
      <c r="AU441" s="16" t="s">
        <v>86</v>
      </c>
    </row>
    <row r="442" spans="1:65" s="2" customFormat="1" ht="31" customHeight="1">
      <c r="A442" s="37"/>
      <c r="B442" s="38"/>
      <c r="C442" s="234" t="s">
        <v>740</v>
      </c>
      <c r="D442" s="234" t="s">
        <v>145</v>
      </c>
      <c r="E442" s="235" t="s">
        <v>741</v>
      </c>
      <c r="F442" s="236" t="s">
        <v>742</v>
      </c>
      <c r="G442" s="237" t="s">
        <v>260</v>
      </c>
      <c r="H442" s="238">
        <v>17</v>
      </c>
      <c r="I442" s="239"/>
      <c r="J442" s="240">
        <f>ROUND(I442*H442,2)</f>
        <v>0</v>
      </c>
      <c r="K442" s="236" t="s">
        <v>149</v>
      </c>
      <c r="L442" s="43"/>
      <c r="M442" s="241" t="s">
        <v>1</v>
      </c>
      <c r="N442" s="242" t="s">
        <v>41</v>
      </c>
      <c r="O442" s="90"/>
      <c r="P442" s="243">
        <f>O442*H442</f>
        <v>0</v>
      </c>
      <c r="Q442" s="243">
        <v>0.00236</v>
      </c>
      <c r="R442" s="243">
        <f>Q442*H442</f>
        <v>0.04012</v>
      </c>
      <c r="S442" s="243">
        <v>0</v>
      </c>
      <c r="T442" s="244">
        <f>S442*H442</f>
        <v>0</v>
      </c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R442" s="245" t="s">
        <v>244</v>
      </c>
      <c r="AT442" s="245" t="s">
        <v>145</v>
      </c>
      <c r="AU442" s="245" t="s">
        <v>86</v>
      </c>
      <c r="AY442" s="16" t="s">
        <v>143</v>
      </c>
      <c r="BE442" s="246">
        <f>IF(N442="základní",J442,0)</f>
        <v>0</v>
      </c>
      <c r="BF442" s="246">
        <f>IF(N442="snížená",J442,0)</f>
        <v>0</v>
      </c>
      <c r="BG442" s="246">
        <f>IF(N442="zákl. přenesená",J442,0)</f>
        <v>0</v>
      </c>
      <c r="BH442" s="246">
        <f>IF(N442="sníž. přenesená",J442,0)</f>
        <v>0</v>
      </c>
      <c r="BI442" s="246">
        <f>IF(N442="nulová",J442,0)</f>
        <v>0</v>
      </c>
      <c r="BJ442" s="16" t="s">
        <v>84</v>
      </c>
      <c r="BK442" s="246">
        <f>ROUND(I442*H442,2)</f>
        <v>0</v>
      </c>
      <c r="BL442" s="16" t="s">
        <v>244</v>
      </c>
      <c r="BM442" s="245" t="s">
        <v>743</v>
      </c>
    </row>
    <row r="443" spans="1:47" s="2" customFormat="1" ht="12">
      <c r="A443" s="37"/>
      <c r="B443" s="38"/>
      <c r="C443" s="39"/>
      <c r="D443" s="247" t="s">
        <v>152</v>
      </c>
      <c r="E443" s="39"/>
      <c r="F443" s="248" t="s">
        <v>744</v>
      </c>
      <c r="G443" s="39"/>
      <c r="H443" s="39"/>
      <c r="I443" s="143"/>
      <c r="J443" s="39"/>
      <c r="K443" s="39"/>
      <c r="L443" s="43"/>
      <c r="M443" s="249"/>
      <c r="N443" s="250"/>
      <c r="O443" s="90"/>
      <c r="P443" s="90"/>
      <c r="Q443" s="90"/>
      <c r="R443" s="90"/>
      <c r="S443" s="90"/>
      <c r="T443" s="91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T443" s="16" t="s">
        <v>152</v>
      </c>
      <c r="AU443" s="16" t="s">
        <v>86</v>
      </c>
    </row>
    <row r="444" spans="1:65" s="2" customFormat="1" ht="31" customHeight="1">
      <c r="A444" s="37"/>
      <c r="B444" s="38"/>
      <c r="C444" s="234" t="s">
        <v>745</v>
      </c>
      <c r="D444" s="234" t="s">
        <v>145</v>
      </c>
      <c r="E444" s="235" t="s">
        <v>746</v>
      </c>
      <c r="F444" s="236" t="s">
        <v>747</v>
      </c>
      <c r="G444" s="237" t="s">
        <v>198</v>
      </c>
      <c r="H444" s="238">
        <v>0.16</v>
      </c>
      <c r="I444" s="239"/>
      <c r="J444" s="240">
        <f>ROUND(I444*H444,2)</f>
        <v>0</v>
      </c>
      <c r="K444" s="236" t="s">
        <v>149</v>
      </c>
      <c r="L444" s="43"/>
      <c r="M444" s="241" t="s">
        <v>1</v>
      </c>
      <c r="N444" s="242" t="s">
        <v>41</v>
      </c>
      <c r="O444" s="90"/>
      <c r="P444" s="243">
        <f>O444*H444</f>
        <v>0</v>
      </c>
      <c r="Q444" s="243">
        <v>0.00584</v>
      </c>
      <c r="R444" s="243">
        <f>Q444*H444</f>
        <v>0.0009343999999999999</v>
      </c>
      <c r="S444" s="243">
        <v>0</v>
      </c>
      <c r="T444" s="244">
        <f>S444*H444</f>
        <v>0</v>
      </c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R444" s="245" t="s">
        <v>244</v>
      </c>
      <c r="AT444" s="245" t="s">
        <v>145</v>
      </c>
      <c r="AU444" s="245" t="s">
        <v>86</v>
      </c>
      <c r="AY444" s="16" t="s">
        <v>143</v>
      </c>
      <c r="BE444" s="246">
        <f>IF(N444="základní",J444,0)</f>
        <v>0</v>
      </c>
      <c r="BF444" s="246">
        <f>IF(N444="snížená",J444,0)</f>
        <v>0</v>
      </c>
      <c r="BG444" s="246">
        <f>IF(N444="zákl. přenesená",J444,0)</f>
        <v>0</v>
      </c>
      <c r="BH444" s="246">
        <f>IF(N444="sníž. přenesená",J444,0)</f>
        <v>0</v>
      </c>
      <c r="BI444" s="246">
        <f>IF(N444="nulová",J444,0)</f>
        <v>0</v>
      </c>
      <c r="BJ444" s="16" t="s">
        <v>84</v>
      </c>
      <c r="BK444" s="246">
        <f>ROUND(I444*H444,2)</f>
        <v>0</v>
      </c>
      <c r="BL444" s="16" t="s">
        <v>244</v>
      </c>
      <c r="BM444" s="245" t="s">
        <v>748</v>
      </c>
    </row>
    <row r="445" spans="1:47" s="2" customFormat="1" ht="12">
      <c r="A445" s="37"/>
      <c r="B445" s="38"/>
      <c r="C445" s="39"/>
      <c r="D445" s="247" t="s">
        <v>152</v>
      </c>
      <c r="E445" s="39"/>
      <c r="F445" s="248" t="s">
        <v>749</v>
      </c>
      <c r="G445" s="39"/>
      <c r="H445" s="39"/>
      <c r="I445" s="143"/>
      <c r="J445" s="39"/>
      <c r="K445" s="39"/>
      <c r="L445" s="43"/>
      <c r="M445" s="249"/>
      <c r="N445" s="250"/>
      <c r="O445" s="90"/>
      <c r="P445" s="90"/>
      <c r="Q445" s="90"/>
      <c r="R445" s="90"/>
      <c r="S445" s="90"/>
      <c r="T445" s="91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T445" s="16" t="s">
        <v>152</v>
      </c>
      <c r="AU445" s="16" t="s">
        <v>86</v>
      </c>
    </row>
    <row r="446" spans="1:51" s="13" customFormat="1" ht="12">
      <c r="A446" s="13"/>
      <c r="B446" s="251"/>
      <c r="C446" s="252"/>
      <c r="D446" s="247" t="s">
        <v>154</v>
      </c>
      <c r="E446" s="253" t="s">
        <v>1</v>
      </c>
      <c r="F446" s="254" t="s">
        <v>750</v>
      </c>
      <c r="G446" s="252"/>
      <c r="H446" s="255">
        <v>0.16</v>
      </c>
      <c r="I446" s="256"/>
      <c r="J446" s="252"/>
      <c r="K446" s="252"/>
      <c r="L446" s="257"/>
      <c r="M446" s="258"/>
      <c r="N446" s="259"/>
      <c r="O446" s="259"/>
      <c r="P446" s="259"/>
      <c r="Q446" s="259"/>
      <c r="R446" s="259"/>
      <c r="S446" s="259"/>
      <c r="T446" s="260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61" t="s">
        <v>154</v>
      </c>
      <c r="AU446" s="261" t="s">
        <v>86</v>
      </c>
      <c r="AV446" s="13" t="s">
        <v>86</v>
      </c>
      <c r="AW446" s="13" t="s">
        <v>32</v>
      </c>
      <c r="AX446" s="13" t="s">
        <v>84</v>
      </c>
      <c r="AY446" s="261" t="s">
        <v>143</v>
      </c>
    </row>
    <row r="447" spans="1:65" s="2" customFormat="1" ht="20.5" customHeight="1">
      <c r="A447" s="37"/>
      <c r="B447" s="38"/>
      <c r="C447" s="234" t="s">
        <v>751</v>
      </c>
      <c r="D447" s="234" t="s">
        <v>145</v>
      </c>
      <c r="E447" s="235" t="s">
        <v>752</v>
      </c>
      <c r="F447" s="236" t="s">
        <v>753</v>
      </c>
      <c r="G447" s="237" t="s">
        <v>260</v>
      </c>
      <c r="H447" s="238">
        <v>17</v>
      </c>
      <c r="I447" s="239"/>
      <c r="J447" s="240">
        <f>ROUND(I447*H447,2)</f>
        <v>0</v>
      </c>
      <c r="K447" s="236" t="s">
        <v>149</v>
      </c>
      <c r="L447" s="43"/>
      <c r="M447" s="241" t="s">
        <v>1</v>
      </c>
      <c r="N447" s="242" t="s">
        <v>41</v>
      </c>
      <c r="O447" s="90"/>
      <c r="P447" s="243">
        <f>O447*H447</f>
        <v>0</v>
      </c>
      <c r="Q447" s="243">
        <v>0.00245</v>
      </c>
      <c r="R447" s="243">
        <f>Q447*H447</f>
        <v>0.04165</v>
      </c>
      <c r="S447" s="243">
        <v>0</v>
      </c>
      <c r="T447" s="244">
        <f>S447*H447</f>
        <v>0</v>
      </c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R447" s="245" t="s">
        <v>244</v>
      </c>
      <c r="AT447" s="245" t="s">
        <v>145</v>
      </c>
      <c r="AU447" s="245" t="s">
        <v>86</v>
      </c>
      <c r="AY447" s="16" t="s">
        <v>143</v>
      </c>
      <c r="BE447" s="246">
        <f>IF(N447="základní",J447,0)</f>
        <v>0</v>
      </c>
      <c r="BF447" s="246">
        <f>IF(N447="snížená",J447,0)</f>
        <v>0</v>
      </c>
      <c r="BG447" s="246">
        <f>IF(N447="zákl. přenesená",J447,0)</f>
        <v>0</v>
      </c>
      <c r="BH447" s="246">
        <f>IF(N447="sníž. přenesená",J447,0)</f>
        <v>0</v>
      </c>
      <c r="BI447" s="246">
        <f>IF(N447="nulová",J447,0)</f>
        <v>0</v>
      </c>
      <c r="BJ447" s="16" t="s">
        <v>84</v>
      </c>
      <c r="BK447" s="246">
        <f>ROUND(I447*H447,2)</f>
        <v>0</v>
      </c>
      <c r="BL447" s="16" t="s">
        <v>244</v>
      </c>
      <c r="BM447" s="245" t="s">
        <v>754</v>
      </c>
    </row>
    <row r="448" spans="1:47" s="2" customFormat="1" ht="12">
      <c r="A448" s="37"/>
      <c r="B448" s="38"/>
      <c r="C448" s="39"/>
      <c r="D448" s="247" t="s">
        <v>152</v>
      </c>
      <c r="E448" s="39"/>
      <c r="F448" s="248" t="s">
        <v>755</v>
      </c>
      <c r="G448" s="39"/>
      <c r="H448" s="39"/>
      <c r="I448" s="143"/>
      <c r="J448" s="39"/>
      <c r="K448" s="39"/>
      <c r="L448" s="43"/>
      <c r="M448" s="249"/>
      <c r="N448" s="250"/>
      <c r="O448" s="90"/>
      <c r="P448" s="90"/>
      <c r="Q448" s="90"/>
      <c r="R448" s="90"/>
      <c r="S448" s="90"/>
      <c r="T448" s="91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T448" s="16" t="s">
        <v>152</v>
      </c>
      <c r="AU448" s="16" t="s">
        <v>86</v>
      </c>
    </row>
    <row r="449" spans="1:65" s="2" customFormat="1" ht="31" customHeight="1">
      <c r="A449" s="37"/>
      <c r="B449" s="38"/>
      <c r="C449" s="234" t="s">
        <v>756</v>
      </c>
      <c r="D449" s="234" t="s">
        <v>145</v>
      </c>
      <c r="E449" s="235" t="s">
        <v>757</v>
      </c>
      <c r="F449" s="236" t="s">
        <v>758</v>
      </c>
      <c r="G449" s="237" t="s">
        <v>247</v>
      </c>
      <c r="H449" s="238">
        <v>2</v>
      </c>
      <c r="I449" s="239"/>
      <c r="J449" s="240">
        <f>ROUND(I449*H449,2)</f>
        <v>0</v>
      </c>
      <c r="K449" s="236" t="s">
        <v>149</v>
      </c>
      <c r="L449" s="43"/>
      <c r="M449" s="241" t="s">
        <v>1</v>
      </c>
      <c r="N449" s="242" t="s">
        <v>41</v>
      </c>
      <c r="O449" s="90"/>
      <c r="P449" s="243">
        <f>O449*H449</f>
        <v>0</v>
      </c>
      <c r="Q449" s="243">
        <v>0.00035</v>
      </c>
      <c r="R449" s="243">
        <f>Q449*H449</f>
        <v>0.0007</v>
      </c>
      <c r="S449" s="243">
        <v>0</v>
      </c>
      <c r="T449" s="244">
        <f>S449*H449</f>
        <v>0</v>
      </c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R449" s="245" t="s">
        <v>244</v>
      </c>
      <c r="AT449" s="245" t="s">
        <v>145</v>
      </c>
      <c r="AU449" s="245" t="s">
        <v>86</v>
      </c>
      <c r="AY449" s="16" t="s">
        <v>143</v>
      </c>
      <c r="BE449" s="246">
        <f>IF(N449="základní",J449,0)</f>
        <v>0</v>
      </c>
      <c r="BF449" s="246">
        <f>IF(N449="snížená",J449,0)</f>
        <v>0</v>
      </c>
      <c r="BG449" s="246">
        <f>IF(N449="zákl. přenesená",J449,0)</f>
        <v>0</v>
      </c>
      <c r="BH449" s="246">
        <f>IF(N449="sníž. přenesená",J449,0)</f>
        <v>0</v>
      </c>
      <c r="BI449" s="246">
        <f>IF(N449="nulová",J449,0)</f>
        <v>0</v>
      </c>
      <c r="BJ449" s="16" t="s">
        <v>84</v>
      </c>
      <c r="BK449" s="246">
        <f>ROUND(I449*H449,2)</f>
        <v>0</v>
      </c>
      <c r="BL449" s="16" t="s">
        <v>244</v>
      </c>
      <c r="BM449" s="245" t="s">
        <v>759</v>
      </c>
    </row>
    <row r="450" spans="1:47" s="2" customFormat="1" ht="12">
      <c r="A450" s="37"/>
      <c r="B450" s="38"/>
      <c r="C450" s="39"/>
      <c r="D450" s="247" t="s">
        <v>152</v>
      </c>
      <c r="E450" s="39"/>
      <c r="F450" s="248" t="s">
        <v>760</v>
      </c>
      <c r="G450" s="39"/>
      <c r="H450" s="39"/>
      <c r="I450" s="143"/>
      <c r="J450" s="39"/>
      <c r="K450" s="39"/>
      <c r="L450" s="43"/>
      <c r="M450" s="249"/>
      <c r="N450" s="250"/>
      <c r="O450" s="90"/>
      <c r="P450" s="90"/>
      <c r="Q450" s="90"/>
      <c r="R450" s="90"/>
      <c r="S450" s="90"/>
      <c r="T450" s="91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T450" s="16" t="s">
        <v>152</v>
      </c>
      <c r="AU450" s="16" t="s">
        <v>86</v>
      </c>
    </row>
    <row r="451" spans="1:65" s="2" customFormat="1" ht="31" customHeight="1">
      <c r="A451" s="37"/>
      <c r="B451" s="38"/>
      <c r="C451" s="234" t="s">
        <v>761</v>
      </c>
      <c r="D451" s="234" t="s">
        <v>145</v>
      </c>
      <c r="E451" s="235" t="s">
        <v>762</v>
      </c>
      <c r="F451" s="236" t="s">
        <v>763</v>
      </c>
      <c r="G451" s="237" t="s">
        <v>260</v>
      </c>
      <c r="H451" s="238">
        <v>8.4</v>
      </c>
      <c r="I451" s="239"/>
      <c r="J451" s="240">
        <f>ROUND(I451*H451,2)</f>
        <v>0</v>
      </c>
      <c r="K451" s="236" t="s">
        <v>149</v>
      </c>
      <c r="L451" s="43"/>
      <c r="M451" s="241" t="s">
        <v>1</v>
      </c>
      <c r="N451" s="242" t="s">
        <v>41</v>
      </c>
      <c r="O451" s="90"/>
      <c r="P451" s="243">
        <f>O451*H451</f>
        <v>0</v>
      </c>
      <c r="Q451" s="243">
        <v>0.00223</v>
      </c>
      <c r="R451" s="243">
        <f>Q451*H451</f>
        <v>0.018732000000000002</v>
      </c>
      <c r="S451" s="243">
        <v>0</v>
      </c>
      <c r="T451" s="244">
        <f>S451*H451</f>
        <v>0</v>
      </c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R451" s="245" t="s">
        <v>244</v>
      </c>
      <c r="AT451" s="245" t="s">
        <v>145</v>
      </c>
      <c r="AU451" s="245" t="s">
        <v>86</v>
      </c>
      <c r="AY451" s="16" t="s">
        <v>143</v>
      </c>
      <c r="BE451" s="246">
        <f>IF(N451="základní",J451,0)</f>
        <v>0</v>
      </c>
      <c r="BF451" s="246">
        <f>IF(N451="snížená",J451,0)</f>
        <v>0</v>
      </c>
      <c r="BG451" s="246">
        <f>IF(N451="zákl. přenesená",J451,0)</f>
        <v>0</v>
      </c>
      <c r="BH451" s="246">
        <f>IF(N451="sníž. přenesená",J451,0)</f>
        <v>0</v>
      </c>
      <c r="BI451" s="246">
        <f>IF(N451="nulová",J451,0)</f>
        <v>0</v>
      </c>
      <c r="BJ451" s="16" t="s">
        <v>84</v>
      </c>
      <c r="BK451" s="246">
        <f>ROUND(I451*H451,2)</f>
        <v>0</v>
      </c>
      <c r="BL451" s="16" t="s">
        <v>244</v>
      </c>
      <c r="BM451" s="245" t="s">
        <v>764</v>
      </c>
    </row>
    <row r="452" spans="1:47" s="2" customFormat="1" ht="12">
      <c r="A452" s="37"/>
      <c r="B452" s="38"/>
      <c r="C452" s="39"/>
      <c r="D452" s="247" t="s">
        <v>152</v>
      </c>
      <c r="E452" s="39"/>
      <c r="F452" s="248" t="s">
        <v>765</v>
      </c>
      <c r="G452" s="39"/>
      <c r="H452" s="39"/>
      <c r="I452" s="143"/>
      <c r="J452" s="39"/>
      <c r="K452" s="39"/>
      <c r="L452" s="43"/>
      <c r="M452" s="249"/>
      <c r="N452" s="250"/>
      <c r="O452" s="90"/>
      <c r="P452" s="90"/>
      <c r="Q452" s="90"/>
      <c r="R452" s="90"/>
      <c r="S452" s="90"/>
      <c r="T452" s="91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T452" s="16" t="s">
        <v>152</v>
      </c>
      <c r="AU452" s="16" t="s">
        <v>86</v>
      </c>
    </row>
    <row r="453" spans="1:63" s="12" customFormat="1" ht="22.8" customHeight="1">
      <c r="A453" s="12"/>
      <c r="B453" s="218"/>
      <c r="C453" s="219"/>
      <c r="D453" s="220" t="s">
        <v>75</v>
      </c>
      <c r="E453" s="232" t="s">
        <v>766</v>
      </c>
      <c r="F453" s="232" t="s">
        <v>767</v>
      </c>
      <c r="G453" s="219"/>
      <c r="H453" s="219"/>
      <c r="I453" s="222"/>
      <c r="J453" s="233">
        <f>BK453</f>
        <v>0</v>
      </c>
      <c r="K453" s="219"/>
      <c r="L453" s="224"/>
      <c r="M453" s="225"/>
      <c r="N453" s="226"/>
      <c r="O453" s="226"/>
      <c r="P453" s="227">
        <f>SUM(P454:P459)</f>
        <v>0</v>
      </c>
      <c r="Q453" s="226"/>
      <c r="R453" s="227">
        <f>SUM(R454:R459)</f>
        <v>0.013463999999999999</v>
      </c>
      <c r="S453" s="226"/>
      <c r="T453" s="228">
        <f>SUM(T454:T459)</f>
        <v>0</v>
      </c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R453" s="229" t="s">
        <v>86</v>
      </c>
      <c r="AT453" s="230" t="s">
        <v>75</v>
      </c>
      <c r="AU453" s="230" t="s">
        <v>84</v>
      </c>
      <c r="AY453" s="229" t="s">
        <v>143</v>
      </c>
      <c r="BK453" s="231">
        <f>SUM(BK454:BK459)</f>
        <v>0</v>
      </c>
    </row>
    <row r="454" spans="1:65" s="2" customFormat="1" ht="31" customHeight="1">
      <c r="A454" s="37"/>
      <c r="B454" s="38"/>
      <c r="C454" s="234" t="s">
        <v>768</v>
      </c>
      <c r="D454" s="234" t="s">
        <v>145</v>
      </c>
      <c r="E454" s="235" t="s">
        <v>769</v>
      </c>
      <c r="F454" s="236" t="s">
        <v>770</v>
      </c>
      <c r="G454" s="237" t="s">
        <v>198</v>
      </c>
      <c r="H454" s="238">
        <v>61.2</v>
      </c>
      <c r="I454" s="239"/>
      <c r="J454" s="240">
        <f>ROUND(I454*H454,2)</f>
        <v>0</v>
      </c>
      <c r="K454" s="236" t="s">
        <v>149</v>
      </c>
      <c r="L454" s="43"/>
      <c r="M454" s="241" t="s">
        <v>1</v>
      </c>
      <c r="N454" s="242" t="s">
        <v>41</v>
      </c>
      <c r="O454" s="90"/>
      <c r="P454" s="243">
        <f>O454*H454</f>
        <v>0</v>
      </c>
      <c r="Q454" s="243">
        <v>0</v>
      </c>
      <c r="R454" s="243">
        <f>Q454*H454</f>
        <v>0</v>
      </c>
      <c r="S454" s="243">
        <v>0</v>
      </c>
      <c r="T454" s="244">
        <f>S454*H454</f>
        <v>0</v>
      </c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R454" s="245" t="s">
        <v>244</v>
      </c>
      <c r="AT454" s="245" t="s">
        <v>145</v>
      </c>
      <c r="AU454" s="245" t="s">
        <v>86</v>
      </c>
      <c r="AY454" s="16" t="s">
        <v>143</v>
      </c>
      <c r="BE454" s="246">
        <f>IF(N454="základní",J454,0)</f>
        <v>0</v>
      </c>
      <c r="BF454" s="246">
        <f>IF(N454="snížená",J454,0)</f>
        <v>0</v>
      </c>
      <c r="BG454" s="246">
        <f>IF(N454="zákl. přenesená",J454,0)</f>
        <v>0</v>
      </c>
      <c r="BH454" s="246">
        <f>IF(N454="sníž. přenesená",J454,0)</f>
        <v>0</v>
      </c>
      <c r="BI454" s="246">
        <f>IF(N454="nulová",J454,0)</f>
        <v>0</v>
      </c>
      <c r="BJ454" s="16" t="s">
        <v>84</v>
      </c>
      <c r="BK454" s="246">
        <f>ROUND(I454*H454,2)</f>
        <v>0</v>
      </c>
      <c r="BL454" s="16" t="s">
        <v>244</v>
      </c>
      <c r="BM454" s="245" t="s">
        <v>771</v>
      </c>
    </row>
    <row r="455" spans="1:47" s="2" customFormat="1" ht="12">
      <c r="A455" s="37"/>
      <c r="B455" s="38"/>
      <c r="C455" s="39"/>
      <c r="D455" s="247" t="s">
        <v>152</v>
      </c>
      <c r="E455" s="39"/>
      <c r="F455" s="248" t="s">
        <v>772</v>
      </c>
      <c r="G455" s="39"/>
      <c r="H455" s="39"/>
      <c r="I455" s="143"/>
      <c r="J455" s="39"/>
      <c r="K455" s="39"/>
      <c r="L455" s="43"/>
      <c r="M455" s="249"/>
      <c r="N455" s="250"/>
      <c r="O455" s="90"/>
      <c r="P455" s="90"/>
      <c r="Q455" s="90"/>
      <c r="R455" s="90"/>
      <c r="S455" s="90"/>
      <c r="T455" s="91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T455" s="16" t="s">
        <v>152</v>
      </c>
      <c r="AU455" s="16" t="s">
        <v>86</v>
      </c>
    </row>
    <row r="456" spans="1:51" s="13" customFormat="1" ht="12">
      <c r="A456" s="13"/>
      <c r="B456" s="251"/>
      <c r="C456" s="252"/>
      <c r="D456" s="247" t="s">
        <v>154</v>
      </c>
      <c r="E456" s="253" t="s">
        <v>1</v>
      </c>
      <c r="F456" s="254" t="s">
        <v>563</v>
      </c>
      <c r="G456" s="252"/>
      <c r="H456" s="255">
        <v>61.2</v>
      </c>
      <c r="I456" s="256"/>
      <c r="J456" s="252"/>
      <c r="K456" s="252"/>
      <c r="L456" s="257"/>
      <c r="M456" s="258"/>
      <c r="N456" s="259"/>
      <c r="O456" s="259"/>
      <c r="P456" s="259"/>
      <c r="Q456" s="259"/>
      <c r="R456" s="259"/>
      <c r="S456" s="259"/>
      <c r="T456" s="260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61" t="s">
        <v>154</v>
      </c>
      <c r="AU456" s="261" t="s">
        <v>86</v>
      </c>
      <c r="AV456" s="13" t="s">
        <v>86</v>
      </c>
      <c r="AW456" s="13" t="s">
        <v>32</v>
      </c>
      <c r="AX456" s="13" t="s">
        <v>84</v>
      </c>
      <c r="AY456" s="261" t="s">
        <v>143</v>
      </c>
    </row>
    <row r="457" spans="1:65" s="2" customFormat="1" ht="41.5" customHeight="1">
      <c r="A457" s="37"/>
      <c r="B457" s="38"/>
      <c r="C457" s="262" t="s">
        <v>773</v>
      </c>
      <c r="D457" s="262" t="s">
        <v>167</v>
      </c>
      <c r="E457" s="263" t="s">
        <v>774</v>
      </c>
      <c r="F457" s="264" t="s">
        <v>775</v>
      </c>
      <c r="G457" s="265" t="s">
        <v>198</v>
      </c>
      <c r="H457" s="266">
        <v>67.32</v>
      </c>
      <c r="I457" s="267"/>
      <c r="J457" s="268">
        <f>ROUND(I457*H457,2)</f>
        <v>0</v>
      </c>
      <c r="K457" s="264" t="s">
        <v>149</v>
      </c>
      <c r="L457" s="269"/>
      <c r="M457" s="270" t="s">
        <v>1</v>
      </c>
      <c r="N457" s="271" t="s">
        <v>41</v>
      </c>
      <c r="O457" s="90"/>
      <c r="P457" s="243">
        <f>O457*H457</f>
        <v>0</v>
      </c>
      <c r="Q457" s="243">
        <v>0.0002</v>
      </c>
      <c r="R457" s="243">
        <f>Q457*H457</f>
        <v>0.013463999999999999</v>
      </c>
      <c r="S457" s="243">
        <v>0</v>
      </c>
      <c r="T457" s="244">
        <f>S457*H457</f>
        <v>0</v>
      </c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R457" s="245" t="s">
        <v>344</v>
      </c>
      <c r="AT457" s="245" t="s">
        <v>167</v>
      </c>
      <c r="AU457" s="245" t="s">
        <v>86</v>
      </c>
      <c r="AY457" s="16" t="s">
        <v>143</v>
      </c>
      <c r="BE457" s="246">
        <f>IF(N457="základní",J457,0)</f>
        <v>0</v>
      </c>
      <c r="BF457" s="246">
        <f>IF(N457="snížená",J457,0)</f>
        <v>0</v>
      </c>
      <c r="BG457" s="246">
        <f>IF(N457="zákl. přenesená",J457,0)</f>
        <v>0</v>
      </c>
      <c r="BH457" s="246">
        <f>IF(N457="sníž. přenesená",J457,0)</f>
        <v>0</v>
      </c>
      <c r="BI457" s="246">
        <f>IF(N457="nulová",J457,0)</f>
        <v>0</v>
      </c>
      <c r="BJ457" s="16" t="s">
        <v>84</v>
      </c>
      <c r="BK457" s="246">
        <f>ROUND(I457*H457,2)</f>
        <v>0</v>
      </c>
      <c r="BL457" s="16" t="s">
        <v>244</v>
      </c>
      <c r="BM457" s="245" t="s">
        <v>776</v>
      </c>
    </row>
    <row r="458" spans="1:47" s="2" customFormat="1" ht="12">
      <c r="A458" s="37"/>
      <c r="B458" s="38"/>
      <c r="C458" s="39"/>
      <c r="D458" s="247" t="s">
        <v>152</v>
      </c>
      <c r="E458" s="39"/>
      <c r="F458" s="248" t="s">
        <v>775</v>
      </c>
      <c r="G458" s="39"/>
      <c r="H458" s="39"/>
      <c r="I458" s="143"/>
      <c r="J458" s="39"/>
      <c r="K458" s="39"/>
      <c r="L458" s="43"/>
      <c r="M458" s="249"/>
      <c r="N458" s="250"/>
      <c r="O458" s="90"/>
      <c r="P458" s="90"/>
      <c r="Q458" s="90"/>
      <c r="R458" s="90"/>
      <c r="S458" s="90"/>
      <c r="T458" s="91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T458" s="16" t="s">
        <v>152</v>
      </c>
      <c r="AU458" s="16" t="s">
        <v>86</v>
      </c>
    </row>
    <row r="459" spans="1:51" s="13" customFormat="1" ht="12">
      <c r="A459" s="13"/>
      <c r="B459" s="251"/>
      <c r="C459" s="252"/>
      <c r="D459" s="247" t="s">
        <v>154</v>
      </c>
      <c r="E459" s="252"/>
      <c r="F459" s="254" t="s">
        <v>777</v>
      </c>
      <c r="G459" s="252"/>
      <c r="H459" s="255">
        <v>67.32</v>
      </c>
      <c r="I459" s="256"/>
      <c r="J459" s="252"/>
      <c r="K459" s="252"/>
      <c r="L459" s="257"/>
      <c r="M459" s="258"/>
      <c r="N459" s="259"/>
      <c r="O459" s="259"/>
      <c r="P459" s="259"/>
      <c r="Q459" s="259"/>
      <c r="R459" s="259"/>
      <c r="S459" s="259"/>
      <c r="T459" s="260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61" t="s">
        <v>154</v>
      </c>
      <c r="AU459" s="261" t="s">
        <v>86</v>
      </c>
      <c r="AV459" s="13" t="s">
        <v>86</v>
      </c>
      <c r="AW459" s="13" t="s">
        <v>4</v>
      </c>
      <c r="AX459" s="13" t="s">
        <v>84</v>
      </c>
      <c r="AY459" s="261" t="s">
        <v>143</v>
      </c>
    </row>
    <row r="460" spans="1:63" s="12" customFormat="1" ht="22.8" customHeight="1">
      <c r="A460" s="12"/>
      <c r="B460" s="218"/>
      <c r="C460" s="219"/>
      <c r="D460" s="220" t="s">
        <v>75</v>
      </c>
      <c r="E460" s="232" t="s">
        <v>778</v>
      </c>
      <c r="F460" s="232" t="s">
        <v>779</v>
      </c>
      <c r="G460" s="219"/>
      <c r="H460" s="219"/>
      <c r="I460" s="222"/>
      <c r="J460" s="233">
        <f>BK460</f>
        <v>0</v>
      </c>
      <c r="K460" s="219"/>
      <c r="L460" s="224"/>
      <c r="M460" s="225"/>
      <c r="N460" s="226"/>
      <c r="O460" s="226"/>
      <c r="P460" s="227">
        <f>SUM(P461:P493)</f>
        <v>0</v>
      </c>
      <c r="Q460" s="226"/>
      <c r="R460" s="227">
        <f>SUM(R461:R493)</f>
        <v>0.38312999999999997</v>
      </c>
      <c r="S460" s="226"/>
      <c r="T460" s="228">
        <f>SUM(T461:T493)</f>
        <v>0</v>
      </c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R460" s="229" t="s">
        <v>86</v>
      </c>
      <c r="AT460" s="230" t="s">
        <v>75</v>
      </c>
      <c r="AU460" s="230" t="s">
        <v>84</v>
      </c>
      <c r="AY460" s="229" t="s">
        <v>143</v>
      </c>
      <c r="BK460" s="231">
        <f>SUM(BK461:BK493)</f>
        <v>0</v>
      </c>
    </row>
    <row r="461" spans="1:65" s="2" customFormat="1" ht="31" customHeight="1">
      <c r="A461" s="37"/>
      <c r="B461" s="38"/>
      <c r="C461" s="234" t="s">
        <v>780</v>
      </c>
      <c r="D461" s="234" t="s">
        <v>145</v>
      </c>
      <c r="E461" s="235" t="s">
        <v>781</v>
      </c>
      <c r="F461" s="236" t="s">
        <v>782</v>
      </c>
      <c r="G461" s="237" t="s">
        <v>198</v>
      </c>
      <c r="H461" s="238">
        <v>5</v>
      </c>
      <c r="I461" s="239"/>
      <c r="J461" s="240">
        <f>ROUND(I461*H461,2)</f>
        <v>0</v>
      </c>
      <c r="K461" s="236" t="s">
        <v>149</v>
      </c>
      <c r="L461" s="43"/>
      <c r="M461" s="241" t="s">
        <v>1</v>
      </c>
      <c r="N461" s="242" t="s">
        <v>41</v>
      </c>
      <c r="O461" s="90"/>
      <c r="P461" s="243">
        <f>O461*H461</f>
        <v>0</v>
      </c>
      <c r="Q461" s="243">
        <v>0.00027</v>
      </c>
      <c r="R461" s="243">
        <f>Q461*H461</f>
        <v>0.00135</v>
      </c>
      <c r="S461" s="243">
        <v>0</v>
      </c>
      <c r="T461" s="244">
        <f>S461*H461</f>
        <v>0</v>
      </c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R461" s="245" t="s">
        <v>244</v>
      </c>
      <c r="AT461" s="245" t="s">
        <v>145</v>
      </c>
      <c r="AU461" s="245" t="s">
        <v>86</v>
      </c>
      <c r="AY461" s="16" t="s">
        <v>143</v>
      </c>
      <c r="BE461" s="246">
        <f>IF(N461="základní",J461,0)</f>
        <v>0</v>
      </c>
      <c r="BF461" s="246">
        <f>IF(N461="snížená",J461,0)</f>
        <v>0</v>
      </c>
      <c r="BG461" s="246">
        <f>IF(N461="zákl. přenesená",J461,0)</f>
        <v>0</v>
      </c>
      <c r="BH461" s="246">
        <f>IF(N461="sníž. přenesená",J461,0)</f>
        <v>0</v>
      </c>
      <c r="BI461" s="246">
        <f>IF(N461="nulová",J461,0)</f>
        <v>0</v>
      </c>
      <c r="BJ461" s="16" t="s">
        <v>84</v>
      </c>
      <c r="BK461" s="246">
        <f>ROUND(I461*H461,2)</f>
        <v>0</v>
      </c>
      <c r="BL461" s="16" t="s">
        <v>244</v>
      </c>
      <c r="BM461" s="245" t="s">
        <v>783</v>
      </c>
    </row>
    <row r="462" spans="1:47" s="2" customFormat="1" ht="12">
      <c r="A462" s="37"/>
      <c r="B462" s="38"/>
      <c r="C462" s="39"/>
      <c r="D462" s="247" t="s">
        <v>152</v>
      </c>
      <c r="E462" s="39"/>
      <c r="F462" s="248" t="s">
        <v>784</v>
      </c>
      <c r="G462" s="39"/>
      <c r="H462" s="39"/>
      <c r="I462" s="143"/>
      <c r="J462" s="39"/>
      <c r="K462" s="39"/>
      <c r="L462" s="43"/>
      <c r="M462" s="249"/>
      <c r="N462" s="250"/>
      <c r="O462" s="90"/>
      <c r="P462" s="90"/>
      <c r="Q462" s="90"/>
      <c r="R462" s="90"/>
      <c r="S462" s="90"/>
      <c r="T462" s="91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T462" s="16" t="s">
        <v>152</v>
      </c>
      <c r="AU462" s="16" t="s">
        <v>86</v>
      </c>
    </row>
    <row r="463" spans="1:51" s="13" customFormat="1" ht="12">
      <c r="A463" s="13"/>
      <c r="B463" s="251"/>
      <c r="C463" s="252"/>
      <c r="D463" s="247" t="s">
        <v>154</v>
      </c>
      <c r="E463" s="253" t="s">
        <v>1</v>
      </c>
      <c r="F463" s="254" t="s">
        <v>785</v>
      </c>
      <c r="G463" s="252"/>
      <c r="H463" s="255">
        <v>5</v>
      </c>
      <c r="I463" s="256"/>
      <c r="J463" s="252"/>
      <c r="K463" s="252"/>
      <c r="L463" s="257"/>
      <c r="M463" s="258"/>
      <c r="N463" s="259"/>
      <c r="O463" s="259"/>
      <c r="P463" s="259"/>
      <c r="Q463" s="259"/>
      <c r="R463" s="259"/>
      <c r="S463" s="259"/>
      <c r="T463" s="260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61" t="s">
        <v>154</v>
      </c>
      <c r="AU463" s="261" t="s">
        <v>86</v>
      </c>
      <c r="AV463" s="13" t="s">
        <v>86</v>
      </c>
      <c r="AW463" s="13" t="s">
        <v>32</v>
      </c>
      <c r="AX463" s="13" t="s">
        <v>84</v>
      </c>
      <c r="AY463" s="261" t="s">
        <v>143</v>
      </c>
    </row>
    <row r="464" spans="1:65" s="2" customFormat="1" ht="20.5" customHeight="1">
      <c r="A464" s="37"/>
      <c r="B464" s="38"/>
      <c r="C464" s="262" t="s">
        <v>786</v>
      </c>
      <c r="D464" s="262" t="s">
        <v>167</v>
      </c>
      <c r="E464" s="263" t="s">
        <v>787</v>
      </c>
      <c r="F464" s="264" t="s">
        <v>788</v>
      </c>
      <c r="G464" s="265" t="s">
        <v>198</v>
      </c>
      <c r="H464" s="266">
        <v>5</v>
      </c>
      <c r="I464" s="267"/>
      <c r="J464" s="268">
        <f>ROUND(I464*H464,2)</f>
        <v>0</v>
      </c>
      <c r="K464" s="264" t="s">
        <v>149</v>
      </c>
      <c r="L464" s="269"/>
      <c r="M464" s="270" t="s">
        <v>1</v>
      </c>
      <c r="N464" s="271" t="s">
        <v>41</v>
      </c>
      <c r="O464" s="90"/>
      <c r="P464" s="243">
        <f>O464*H464</f>
        <v>0</v>
      </c>
      <c r="Q464" s="243">
        <v>0.03958</v>
      </c>
      <c r="R464" s="243">
        <f>Q464*H464</f>
        <v>0.1979</v>
      </c>
      <c r="S464" s="243">
        <v>0</v>
      </c>
      <c r="T464" s="244">
        <f>S464*H464</f>
        <v>0</v>
      </c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R464" s="245" t="s">
        <v>344</v>
      </c>
      <c r="AT464" s="245" t="s">
        <v>167</v>
      </c>
      <c r="AU464" s="245" t="s">
        <v>86</v>
      </c>
      <c r="AY464" s="16" t="s">
        <v>143</v>
      </c>
      <c r="BE464" s="246">
        <f>IF(N464="základní",J464,0)</f>
        <v>0</v>
      </c>
      <c r="BF464" s="246">
        <f>IF(N464="snížená",J464,0)</f>
        <v>0</v>
      </c>
      <c r="BG464" s="246">
        <f>IF(N464="zákl. přenesená",J464,0)</f>
        <v>0</v>
      </c>
      <c r="BH464" s="246">
        <f>IF(N464="sníž. přenesená",J464,0)</f>
        <v>0</v>
      </c>
      <c r="BI464" s="246">
        <f>IF(N464="nulová",J464,0)</f>
        <v>0</v>
      </c>
      <c r="BJ464" s="16" t="s">
        <v>84</v>
      </c>
      <c r="BK464" s="246">
        <f>ROUND(I464*H464,2)</f>
        <v>0</v>
      </c>
      <c r="BL464" s="16" t="s">
        <v>244</v>
      </c>
      <c r="BM464" s="245" t="s">
        <v>789</v>
      </c>
    </row>
    <row r="465" spans="1:47" s="2" customFormat="1" ht="12">
      <c r="A465" s="37"/>
      <c r="B465" s="38"/>
      <c r="C465" s="39"/>
      <c r="D465" s="247" t="s">
        <v>152</v>
      </c>
      <c r="E465" s="39"/>
      <c r="F465" s="248" t="s">
        <v>788</v>
      </c>
      <c r="G465" s="39"/>
      <c r="H465" s="39"/>
      <c r="I465" s="143"/>
      <c r="J465" s="39"/>
      <c r="K465" s="39"/>
      <c r="L465" s="43"/>
      <c r="M465" s="249"/>
      <c r="N465" s="250"/>
      <c r="O465" s="90"/>
      <c r="P465" s="90"/>
      <c r="Q465" s="90"/>
      <c r="R465" s="90"/>
      <c r="S465" s="90"/>
      <c r="T465" s="91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T465" s="16" t="s">
        <v>152</v>
      </c>
      <c r="AU465" s="16" t="s">
        <v>86</v>
      </c>
    </row>
    <row r="466" spans="1:65" s="2" customFormat="1" ht="31" customHeight="1">
      <c r="A466" s="37"/>
      <c r="B466" s="38"/>
      <c r="C466" s="234" t="s">
        <v>790</v>
      </c>
      <c r="D466" s="234" t="s">
        <v>145</v>
      </c>
      <c r="E466" s="235" t="s">
        <v>791</v>
      </c>
      <c r="F466" s="236" t="s">
        <v>792</v>
      </c>
      <c r="G466" s="237" t="s">
        <v>247</v>
      </c>
      <c r="H466" s="238">
        <v>3</v>
      </c>
      <c r="I466" s="239"/>
      <c r="J466" s="240">
        <f>ROUND(I466*H466,2)</f>
        <v>0</v>
      </c>
      <c r="K466" s="236" t="s">
        <v>149</v>
      </c>
      <c r="L466" s="43"/>
      <c r="M466" s="241" t="s">
        <v>1</v>
      </c>
      <c r="N466" s="242" t="s">
        <v>41</v>
      </c>
      <c r="O466" s="90"/>
      <c r="P466" s="243">
        <f>O466*H466</f>
        <v>0</v>
      </c>
      <c r="Q466" s="243">
        <v>0</v>
      </c>
      <c r="R466" s="243">
        <f>Q466*H466</f>
        <v>0</v>
      </c>
      <c r="S466" s="243">
        <v>0</v>
      </c>
      <c r="T466" s="244">
        <f>S466*H466</f>
        <v>0</v>
      </c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R466" s="245" t="s">
        <v>244</v>
      </c>
      <c r="AT466" s="245" t="s">
        <v>145</v>
      </c>
      <c r="AU466" s="245" t="s">
        <v>86</v>
      </c>
      <c r="AY466" s="16" t="s">
        <v>143</v>
      </c>
      <c r="BE466" s="246">
        <f>IF(N466="základní",J466,0)</f>
        <v>0</v>
      </c>
      <c r="BF466" s="246">
        <f>IF(N466="snížená",J466,0)</f>
        <v>0</v>
      </c>
      <c r="BG466" s="246">
        <f>IF(N466="zákl. přenesená",J466,0)</f>
        <v>0</v>
      </c>
      <c r="BH466" s="246">
        <f>IF(N466="sníž. přenesená",J466,0)</f>
        <v>0</v>
      </c>
      <c r="BI466" s="246">
        <f>IF(N466="nulová",J466,0)</f>
        <v>0</v>
      </c>
      <c r="BJ466" s="16" t="s">
        <v>84</v>
      </c>
      <c r="BK466" s="246">
        <f>ROUND(I466*H466,2)</f>
        <v>0</v>
      </c>
      <c r="BL466" s="16" t="s">
        <v>244</v>
      </c>
      <c r="BM466" s="245" t="s">
        <v>793</v>
      </c>
    </row>
    <row r="467" spans="1:47" s="2" customFormat="1" ht="12">
      <c r="A467" s="37"/>
      <c r="B467" s="38"/>
      <c r="C467" s="39"/>
      <c r="D467" s="247" t="s">
        <v>152</v>
      </c>
      <c r="E467" s="39"/>
      <c r="F467" s="248" t="s">
        <v>794</v>
      </c>
      <c r="G467" s="39"/>
      <c r="H467" s="39"/>
      <c r="I467" s="143"/>
      <c r="J467" s="39"/>
      <c r="K467" s="39"/>
      <c r="L467" s="43"/>
      <c r="M467" s="249"/>
      <c r="N467" s="250"/>
      <c r="O467" s="90"/>
      <c r="P467" s="90"/>
      <c r="Q467" s="90"/>
      <c r="R467" s="90"/>
      <c r="S467" s="90"/>
      <c r="T467" s="91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T467" s="16" t="s">
        <v>152</v>
      </c>
      <c r="AU467" s="16" t="s">
        <v>86</v>
      </c>
    </row>
    <row r="468" spans="1:65" s="2" customFormat="1" ht="20.5" customHeight="1">
      <c r="A468" s="37"/>
      <c r="B468" s="38"/>
      <c r="C468" s="262" t="s">
        <v>795</v>
      </c>
      <c r="D468" s="262" t="s">
        <v>167</v>
      </c>
      <c r="E468" s="263" t="s">
        <v>796</v>
      </c>
      <c r="F468" s="264" t="s">
        <v>797</v>
      </c>
      <c r="G468" s="265" t="s">
        <v>247</v>
      </c>
      <c r="H468" s="266">
        <v>1</v>
      </c>
      <c r="I468" s="267"/>
      <c r="J468" s="268">
        <f>ROUND(I468*H468,2)</f>
        <v>0</v>
      </c>
      <c r="K468" s="264" t="s">
        <v>1</v>
      </c>
      <c r="L468" s="269"/>
      <c r="M468" s="270" t="s">
        <v>1</v>
      </c>
      <c r="N468" s="271" t="s">
        <v>41</v>
      </c>
      <c r="O468" s="90"/>
      <c r="P468" s="243">
        <f>O468*H468</f>
        <v>0</v>
      </c>
      <c r="Q468" s="243">
        <v>0.016</v>
      </c>
      <c r="R468" s="243">
        <f>Q468*H468</f>
        <v>0.016</v>
      </c>
      <c r="S468" s="243">
        <v>0</v>
      </c>
      <c r="T468" s="244">
        <f>S468*H468</f>
        <v>0</v>
      </c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R468" s="245" t="s">
        <v>344</v>
      </c>
      <c r="AT468" s="245" t="s">
        <v>167</v>
      </c>
      <c r="AU468" s="245" t="s">
        <v>86</v>
      </c>
      <c r="AY468" s="16" t="s">
        <v>143</v>
      </c>
      <c r="BE468" s="246">
        <f>IF(N468="základní",J468,0)</f>
        <v>0</v>
      </c>
      <c r="BF468" s="246">
        <f>IF(N468="snížená",J468,0)</f>
        <v>0</v>
      </c>
      <c r="BG468" s="246">
        <f>IF(N468="zákl. přenesená",J468,0)</f>
        <v>0</v>
      </c>
      <c r="BH468" s="246">
        <f>IF(N468="sníž. přenesená",J468,0)</f>
        <v>0</v>
      </c>
      <c r="BI468" s="246">
        <f>IF(N468="nulová",J468,0)</f>
        <v>0</v>
      </c>
      <c r="BJ468" s="16" t="s">
        <v>84</v>
      </c>
      <c r="BK468" s="246">
        <f>ROUND(I468*H468,2)</f>
        <v>0</v>
      </c>
      <c r="BL468" s="16" t="s">
        <v>244</v>
      </c>
      <c r="BM468" s="245" t="s">
        <v>798</v>
      </c>
    </row>
    <row r="469" spans="1:47" s="2" customFormat="1" ht="12">
      <c r="A469" s="37"/>
      <c r="B469" s="38"/>
      <c r="C469" s="39"/>
      <c r="D469" s="247" t="s">
        <v>152</v>
      </c>
      <c r="E469" s="39"/>
      <c r="F469" s="248" t="s">
        <v>797</v>
      </c>
      <c r="G469" s="39"/>
      <c r="H469" s="39"/>
      <c r="I469" s="143"/>
      <c r="J469" s="39"/>
      <c r="K469" s="39"/>
      <c r="L469" s="43"/>
      <c r="M469" s="249"/>
      <c r="N469" s="250"/>
      <c r="O469" s="90"/>
      <c r="P469" s="90"/>
      <c r="Q469" s="90"/>
      <c r="R469" s="90"/>
      <c r="S469" s="90"/>
      <c r="T469" s="91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T469" s="16" t="s">
        <v>152</v>
      </c>
      <c r="AU469" s="16" t="s">
        <v>86</v>
      </c>
    </row>
    <row r="470" spans="1:65" s="2" customFormat="1" ht="20.5" customHeight="1">
      <c r="A470" s="37"/>
      <c r="B470" s="38"/>
      <c r="C470" s="262" t="s">
        <v>799</v>
      </c>
      <c r="D470" s="262" t="s">
        <v>167</v>
      </c>
      <c r="E470" s="263" t="s">
        <v>800</v>
      </c>
      <c r="F470" s="264" t="s">
        <v>801</v>
      </c>
      <c r="G470" s="265" t="s">
        <v>1</v>
      </c>
      <c r="H470" s="266">
        <v>2</v>
      </c>
      <c r="I470" s="267"/>
      <c r="J470" s="268">
        <f>ROUND(I470*H470,2)</f>
        <v>0</v>
      </c>
      <c r="K470" s="264" t="s">
        <v>1</v>
      </c>
      <c r="L470" s="269"/>
      <c r="M470" s="270" t="s">
        <v>1</v>
      </c>
      <c r="N470" s="271" t="s">
        <v>41</v>
      </c>
      <c r="O470" s="90"/>
      <c r="P470" s="243">
        <f>O470*H470</f>
        <v>0</v>
      </c>
      <c r="Q470" s="243">
        <v>0</v>
      </c>
      <c r="R470" s="243">
        <f>Q470*H470</f>
        <v>0</v>
      </c>
      <c r="S470" s="243">
        <v>0</v>
      </c>
      <c r="T470" s="244">
        <f>S470*H470</f>
        <v>0</v>
      </c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R470" s="245" t="s">
        <v>344</v>
      </c>
      <c r="AT470" s="245" t="s">
        <v>167</v>
      </c>
      <c r="AU470" s="245" t="s">
        <v>86</v>
      </c>
      <c r="AY470" s="16" t="s">
        <v>143</v>
      </c>
      <c r="BE470" s="246">
        <f>IF(N470="základní",J470,0)</f>
        <v>0</v>
      </c>
      <c r="BF470" s="246">
        <f>IF(N470="snížená",J470,0)</f>
        <v>0</v>
      </c>
      <c r="BG470" s="246">
        <f>IF(N470="zákl. přenesená",J470,0)</f>
        <v>0</v>
      </c>
      <c r="BH470" s="246">
        <f>IF(N470="sníž. přenesená",J470,0)</f>
        <v>0</v>
      </c>
      <c r="BI470" s="246">
        <f>IF(N470="nulová",J470,0)</f>
        <v>0</v>
      </c>
      <c r="BJ470" s="16" t="s">
        <v>84</v>
      </c>
      <c r="BK470" s="246">
        <f>ROUND(I470*H470,2)</f>
        <v>0</v>
      </c>
      <c r="BL470" s="16" t="s">
        <v>244</v>
      </c>
      <c r="BM470" s="245" t="s">
        <v>802</v>
      </c>
    </row>
    <row r="471" spans="1:47" s="2" customFormat="1" ht="12">
      <c r="A471" s="37"/>
      <c r="B471" s="38"/>
      <c r="C471" s="39"/>
      <c r="D471" s="247" t="s">
        <v>152</v>
      </c>
      <c r="E471" s="39"/>
      <c r="F471" s="248" t="s">
        <v>801</v>
      </c>
      <c r="G471" s="39"/>
      <c r="H471" s="39"/>
      <c r="I471" s="143"/>
      <c r="J471" s="39"/>
      <c r="K471" s="39"/>
      <c r="L471" s="43"/>
      <c r="M471" s="249"/>
      <c r="N471" s="250"/>
      <c r="O471" s="90"/>
      <c r="P471" s="90"/>
      <c r="Q471" s="90"/>
      <c r="R471" s="90"/>
      <c r="S471" s="90"/>
      <c r="T471" s="91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T471" s="16" t="s">
        <v>152</v>
      </c>
      <c r="AU471" s="16" t="s">
        <v>86</v>
      </c>
    </row>
    <row r="472" spans="1:65" s="2" customFormat="1" ht="31" customHeight="1">
      <c r="A472" s="37"/>
      <c r="B472" s="38"/>
      <c r="C472" s="262" t="s">
        <v>803</v>
      </c>
      <c r="D472" s="262" t="s">
        <v>167</v>
      </c>
      <c r="E472" s="263" t="s">
        <v>804</v>
      </c>
      <c r="F472" s="264" t="s">
        <v>805</v>
      </c>
      <c r="G472" s="265" t="s">
        <v>247</v>
      </c>
      <c r="H472" s="266">
        <v>3</v>
      </c>
      <c r="I472" s="267"/>
      <c r="J472" s="268">
        <f>ROUND(I472*H472,2)</f>
        <v>0</v>
      </c>
      <c r="K472" s="264" t="s">
        <v>149</v>
      </c>
      <c r="L472" s="269"/>
      <c r="M472" s="270" t="s">
        <v>1</v>
      </c>
      <c r="N472" s="271" t="s">
        <v>41</v>
      </c>
      <c r="O472" s="90"/>
      <c r="P472" s="243">
        <f>O472*H472</f>
        <v>0</v>
      </c>
      <c r="Q472" s="243">
        <v>0.0012</v>
      </c>
      <c r="R472" s="243">
        <f>Q472*H472</f>
        <v>0.0036</v>
      </c>
      <c r="S472" s="243">
        <v>0</v>
      </c>
      <c r="T472" s="244">
        <f>S472*H472</f>
        <v>0</v>
      </c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R472" s="245" t="s">
        <v>344</v>
      </c>
      <c r="AT472" s="245" t="s">
        <v>167</v>
      </c>
      <c r="AU472" s="245" t="s">
        <v>86</v>
      </c>
      <c r="AY472" s="16" t="s">
        <v>143</v>
      </c>
      <c r="BE472" s="246">
        <f>IF(N472="základní",J472,0)</f>
        <v>0</v>
      </c>
      <c r="BF472" s="246">
        <f>IF(N472="snížená",J472,0)</f>
        <v>0</v>
      </c>
      <c r="BG472" s="246">
        <f>IF(N472="zákl. přenesená",J472,0)</f>
        <v>0</v>
      </c>
      <c r="BH472" s="246">
        <f>IF(N472="sníž. přenesená",J472,0)</f>
        <v>0</v>
      </c>
      <c r="BI472" s="246">
        <f>IF(N472="nulová",J472,0)</f>
        <v>0</v>
      </c>
      <c r="BJ472" s="16" t="s">
        <v>84</v>
      </c>
      <c r="BK472" s="246">
        <f>ROUND(I472*H472,2)</f>
        <v>0</v>
      </c>
      <c r="BL472" s="16" t="s">
        <v>244</v>
      </c>
      <c r="BM472" s="245" t="s">
        <v>806</v>
      </c>
    </row>
    <row r="473" spans="1:47" s="2" customFormat="1" ht="12">
      <c r="A473" s="37"/>
      <c r="B473" s="38"/>
      <c r="C473" s="39"/>
      <c r="D473" s="247" t="s">
        <v>152</v>
      </c>
      <c r="E473" s="39"/>
      <c r="F473" s="248" t="s">
        <v>805</v>
      </c>
      <c r="G473" s="39"/>
      <c r="H473" s="39"/>
      <c r="I473" s="143"/>
      <c r="J473" s="39"/>
      <c r="K473" s="39"/>
      <c r="L473" s="43"/>
      <c r="M473" s="249"/>
      <c r="N473" s="250"/>
      <c r="O473" s="90"/>
      <c r="P473" s="90"/>
      <c r="Q473" s="90"/>
      <c r="R473" s="90"/>
      <c r="S473" s="90"/>
      <c r="T473" s="91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T473" s="16" t="s">
        <v>152</v>
      </c>
      <c r="AU473" s="16" t="s">
        <v>86</v>
      </c>
    </row>
    <row r="474" spans="1:65" s="2" customFormat="1" ht="31" customHeight="1">
      <c r="A474" s="37"/>
      <c r="B474" s="38"/>
      <c r="C474" s="234" t="s">
        <v>807</v>
      </c>
      <c r="D474" s="234" t="s">
        <v>145</v>
      </c>
      <c r="E474" s="235" t="s">
        <v>808</v>
      </c>
      <c r="F474" s="236" t="s">
        <v>809</v>
      </c>
      <c r="G474" s="237" t="s">
        <v>247</v>
      </c>
      <c r="H474" s="238">
        <v>3</v>
      </c>
      <c r="I474" s="239"/>
      <c r="J474" s="240">
        <f>ROUND(I474*H474,2)</f>
        <v>0</v>
      </c>
      <c r="K474" s="236" t="s">
        <v>149</v>
      </c>
      <c r="L474" s="43"/>
      <c r="M474" s="241" t="s">
        <v>1</v>
      </c>
      <c r="N474" s="242" t="s">
        <v>41</v>
      </c>
      <c r="O474" s="90"/>
      <c r="P474" s="243">
        <f>O474*H474</f>
        <v>0</v>
      </c>
      <c r="Q474" s="243">
        <v>0</v>
      </c>
      <c r="R474" s="243">
        <f>Q474*H474</f>
        <v>0</v>
      </c>
      <c r="S474" s="243">
        <v>0</v>
      </c>
      <c r="T474" s="244">
        <f>S474*H474</f>
        <v>0</v>
      </c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R474" s="245" t="s">
        <v>244</v>
      </c>
      <c r="AT474" s="245" t="s">
        <v>145</v>
      </c>
      <c r="AU474" s="245" t="s">
        <v>86</v>
      </c>
      <c r="AY474" s="16" t="s">
        <v>143</v>
      </c>
      <c r="BE474" s="246">
        <f>IF(N474="základní",J474,0)</f>
        <v>0</v>
      </c>
      <c r="BF474" s="246">
        <f>IF(N474="snížená",J474,0)</f>
        <v>0</v>
      </c>
      <c r="BG474" s="246">
        <f>IF(N474="zákl. přenesená",J474,0)</f>
        <v>0</v>
      </c>
      <c r="BH474" s="246">
        <f>IF(N474="sníž. přenesená",J474,0)</f>
        <v>0</v>
      </c>
      <c r="BI474" s="246">
        <f>IF(N474="nulová",J474,0)</f>
        <v>0</v>
      </c>
      <c r="BJ474" s="16" t="s">
        <v>84</v>
      </c>
      <c r="BK474" s="246">
        <f>ROUND(I474*H474,2)</f>
        <v>0</v>
      </c>
      <c r="BL474" s="16" t="s">
        <v>244</v>
      </c>
      <c r="BM474" s="245" t="s">
        <v>810</v>
      </c>
    </row>
    <row r="475" spans="1:47" s="2" customFormat="1" ht="12">
      <c r="A475" s="37"/>
      <c r="B475" s="38"/>
      <c r="C475" s="39"/>
      <c r="D475" s="247" t="s">
        <v>152</v>
      </c>
      <c r="E475" s="39"/>
      <c r="F475" s="248" t="s">
        <v>811</v>
      </c>
      <c r="G475" s="39"/>
      <c r="H475" s="39"/>
      <c r="I475" s="143"/>
      <c r="J475" s="39"/>
      <c r="K475" s="39"/>
      <c r="L475" s="43"/>
      <c r="M475" s="249"/>
      <c r="N475" s="250"/>
      <c r="O475" s="90"/>
      <c r="P475" s="90"/>
      <c r="Q475" s="90"/>
      <c r="R475" s="90"/>
      <c r="S475" s="90"/>
      <c r="T475" s="91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T475" s="16" t="s">
        <v>152</v>
      </c>
      <c r="AU475" s="16" t="s">
        <v>86</v>
      </c>
    </row>
    <row r="476" spans="1:65" s="2" customFormat="1" ht="31" customHeight="1">
      <c r="A476" s="37"/>
      <c r="B476" s="38"/>
      <c r="C476" s="262" t="s">
        <v>812</v>
      </c>
      <c r="D476" s="262" t="s">
        <v>167</v>
      </c>
      <c r="E476" s="263" t="s">
        <v>813</v>
      </c>
      <c r="F476" s="264" t="s">
        <v>814</v>
      </c>
      <c r="G476" s="265" t="s">
        <v>247</v>
      </c>
      <c r="H476" s="266">
        <v>3</v>
      </c>
      <c r="I476" s="267"/>
      <c r="J476" s="268">
        <f>ROUND(I476*H476,2)</f>
        <v>0</v>
      </c>
      <c r="K476" s="264" t="s">
        <v>1</v>
      </c>
      <c r="L476" s="269"/>
      <c r="M476" s="270" t="s">
        <v>1</v>
      </c>
      <c r="N476" s="271" t="s">
        <v>41</v>
      </c>
      <c r="O476" s="90"/>
      <c r="P476" s="243">
        <f>O476*H476</f>
        <v>0</v>
      </c>
      <c r="Q476" s="243">
        <v>0.043</v>
      </c>
      <c r="R476" s="243">
        <f>Q476*H476</f>
        <v>0.129</v>
      </c>
      <c r="S476" s="243">
        <v>0</v>
      </c>
      <c r="T476" s="244">
        <f>S476*H476</f>
        <v>0</v>
      </c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R476" s="245" t="s">
        <v>344</v>
      </c>
      <c r="AT476" s="245" t="s">
        <v>167</v>
      </c>
      <c r="AU476" s="245" t="s">
        <v>86</v>
      </c>
      <c r="AY476" s="16" t="s">
        <v>143</v>
      </c>
      <c r="BE476" s="246">
        <f>IF(N476="základní",J476,0)</f>
        <v>0</v>
      </c>
      <c r="BF476" s="246">
        <f>IF(N476="snížená",J476,0)</f>
        <v>0</v>
      </c>
      <c r="BG476" s="246">
        <f>IF(N476="zákl. přenesená",J476,0)</f>
        <v>0</v>
      </c>
      <c r="BH476" s="246">
        <f>IF(N476="sníž. přenesená",J476,0)</f>
        <v>0</v>
      </c>
      <c r="BI476" s="246">
        <f>IF(N476="nulová",J476,0)</f>
        <v>0</v>
      </c>
      <c r="BJ476" s="16" t="s">
        <v>84</v>
      </c>
      <c r="BK476" s="246">
        <f>ROUND(I476*H476,2)</f>
        <v>0</v>
      </c>
      <c r="BL476" s="16" t="s">
        <v>244</v>
      </c>
      <c r="BM476" s="245" t="s">
        <v>815</v>
      </c>
    </row>
    <row r="477" spans="1:47" s="2" customFormat="1" ht="12">
      <c r="A477" s="37"/>
      <c r="B477" s="38"/>
      <c r="C477" s="39"/>
      <c r="D477" s="247" t="s">
        <v>152</v>
      </c>
      <c r="E477" s="39"/>
      <c r="F477" s="248" t="s">
        <v>814</v>
      </c>
      <c r="G477" s="39"/>
      <c r="H477" s="39"/>
      <c r="I477" s="143"/>
      <c r="J477" s="39"/>
      <c r="K477" s="39"/>
      <c r="L477" s="43"/>
      <c r="M477" s="249"/>
      <c r="N477" s="250"/>
      <c r="O477" s="90"/>
      <c r="P477" s="90"/>
      <c r="Q477" s="90"/>
      <c r="R477" s="90"/>
      <c r="S477" s="90"/>
      <c r="T477" s="91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T477" s="16" t="s">
        <v>152</v>
      </c>
      <c r="AU477" s="16" t="s">
        <v>86</v>
      </c>
    </row>
    <row r="478" spans="1:47" s="2" customFormat="1" ht="12">
      <c r="A478" s="37"/>
      <c r="B478" s="38"/>
      <c r="C478" s="39"/>
      <c r="D478" s="247" t="s">
        <v>816</v>
      </c>
      <c r="E478" s="39"/>
      <c r="F478" s="283" t="s">
        <v>817</v>
      </c>
      <c r="G478" s="39"/>
      <c r="H478" s="39"/>
      <c r="I478" s="143"/>
      <c r="J478" s="39"/>
      <c r="K478" s="39"/>
      <c r="L478" s="43"/>
      <c r="M478" s="249"/>
      <c r="N478" s="250"/>
      <c r="O478" s="90"/>
      <c r="P478" s="90"/>
      <c r="Q478" s="90"/>
      <c r="R478" s="90"/>
      <c r="S478" s="90"/>
      <c r="T478" s="91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T478" s="16" t="s">
        <v>816</v>
      </c>
      <c r="AU478" s="16" t="s">
        <v>86</v>
      </c>
    </row>
    <row r="479" spans="1:65" s="2" customFormat="1" ht="31" customHeight="1">
      <c r="A479" s="37"/>
      <c r="B479" s="38"/>
      <c r="C479" s="262" t="s">
        <v>818</v>
      </c>
      <c r="D479" s="262" t="s">
        <v>167</v>
      </c>
      <c r="E479" s="263" t="s">
        <v>804</v>
      </c>
      <c r="F479" s="264" t="s">
        <v>805</v>
      </c>
      <c r="G479" s="265" t="s">
        <v>247</v>
      </c>
      <c r="H479" s="266">
        <v>3</v>
      </c>
      <c r="I479" s="267"/>
      <c r="J479" s="268">
        <f>ROUND(I479*H479,2)</f>
        <v>0</v>
      </c>
      <c r="K479" s="264" t="s">
        <v>149</v>
      </c>
      <c r="L479" s="269"/>
      <c r="M479" s="270" t="s">
        <v>1</v>
      </c>
      <c r="N479" s="271" t="s">
        <v>41</v>
      </c>
      <c r="O479" s="90"/>
      <c r="P479" s="243">
        <f>O479*H479</f>
        <v>0</v>
      </c>
      <c r="Q479" s="243">
        <v>0.0012</v>
      </c>
      <c r="R479" s="243">
        <f>Q479*H479</f>
        <v>0.0036</v>
      </c>
      <c r="S479" s="243">
        <v>0</v>
      </c>
      <c r="T479" s="244">
        <f>S479*H479</f>
        <v>0</v>
      </c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R479" s="245" t="s">
        <v>344</v>
      </c>
      <c r="AT479" s="245" t="s">
        <v>167</v>
      </c>
      <c r="AU479" s="245" t="s">
        <v>86</v>
      </c>
      <c r="AY479" s="16" t="s">
        <v>143</v>
      </c>
      <c r="BE479" s="246">
        <f>IF(N479="základní",J479,0)</f>
        <v>0</v>
      </c>
      <c r="BF479" s="246">
        <f>IF(N479="snížená",J479,0)</f>
        <v>0</v>
      </c>
      <c r="BG479" s="246">
        <f>IF(N479="zákl. přenesená",J479,0)</f>
        <v>0</v>
      </c>
      <c r="BH479" s="246">
        <f>IF(N479="sníž. přenesená",J479,0)</f>
        <v>0</v>
      </c>
      <c r="BI479" s="246">
        <f>IF(N479="nulová",J479,0)</f>
        <v>0</v>
      </c>
      <c r="BJ479" s="16" t="s">
        <v>84</v>
      </c>
      <c r="BK479" s="246">
        <f>ROUND(I479*H479,2)</f>
        <v>0</v>
      </c>
      <c r="BL479" s="16" t="s">
        <v>244</v>
      </c>
      <c r="BM479" s="245" t="s">
        <v>819</v>
      </c>
    </row>
    <row r="480" spans="1:47" s="2" customFormat="1" ht="12">
      <c r="A480" s="37"/>
      <c r="B480" s="38"/>
      <c r="C480" s="39"/>
      <c r="D480" s="247" t="s">
        <v>152</v>
      </c>
      <c r="E480" s="39"/>
      <c r="F480" s="248" t="s">
        <v>805</v>
      </c>
      <c r="G480" s="39"/>
      <c r="H480" s="39"/>
      <c r="I480" s="143"/>
      <c r="J480" s="39"/>
      <c r="K480" s="39"/>
      <c r="L480" s="43"/>
      <c r="M480" s="249"/>
      <c r="N480" s="250"/>
      <c r="O480" s="90"/>
      <c r="P480" s="90"/>
      <c r="Q480" s="90"/>
      <c r="R480" s="90"/>
      <c r="S480" s="90"/>
      <c r="T480" s="91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T480" s="16" t="s">
        <v>152</v>
      </c>
      <c r="AU480" s="16" t="s">
        <v>86</v>
      </c>
    </row>
    <row r="481" spans="1:65" s="2" customFormat="1" ht="20.5" customHeight="1">
      <c r="A481" s="37"/>
      <c r="B481" s="38"/>
      <c r="C481" s="234" t="s">
        <v>820</v>
      </c>
      <c r="D481" s="234" t="s">
        <v>145</v>
      </c>
      <c r="E481" s="235" t="s">
        <v>821</v>
      </c>
      <c r="F481" s="236" t="s">
        <v>822</v>
      </c>
      <c r="G481" s="237" t="s">
        <v>247</v>
      </c>
      <c r="H481" s="238">
        <v>3</v>
      </c>
      <c r="I481" s="239"/>
      <c r="J481" s="240">
        <f>ROUND(I481*H481,2)</f>
        <v>0</v>
      </c>
      <c r="K481" s="236" t="s">
        <v>149</v>
      </c>
      <c r="L481" s="43"/>
      <c r="M481" s="241" t="s">
        <v>1</v>
      </c>
      <c r="N481" s="242" t="s">
        <v>41</v>
      </c>
      <c r="O481" s="90"/>
      <c r="P481" s="243">
        <f>O481*H481</f>
        <v>0</v>
      </c>
      <c r="Q481" s="243">
        <v>0</v>
      </c>
      <c r="R481" s="243">
        <f>Q481*H481</f>
        <v>0</v>
      </c>
      <c r="S481" s="243">
        <v>0</v>
      </c>
      <c r="T481" s="244">
        <f>S481*H481</f>
        <v>0</v>
      </c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R481" s="245" t="s">
        <v>244</v>
      </c>
      <c r="AT481" s="245" t="s">
        <v>145</v>
      </c>
      <c r="AU481" s="245" t="s">
        <v>86</v>
      </c>
      <c r="AY481" s="16" t="s">
        <v>143</v>
      </c>
      <c r="BE481" s="246">
        <f>IF(N481="základní",J481,0)</f>
        <v>0</v>
      </c>
      <c r="BF481" s="246">
        <f>IF(N481="snížená",J481,0)</f>
        <v>0</v>
      </c>
      <c r="BG481" s="246">
        <f>IF(N481="zákl. přenesená",J481,0)</f>
        <v>0</v>
      </c>
      <c r="BH481" s="246">
        <f>IF(N481="sníž. přenesená",J481,0)</f>
        <v>0</v>
      </c>
      <c r="BI481" s="246">
        <f>IF(N481="nulová",J481,0)</f>
        <v>0</v>
      </c>
      <c r="BJ481" s="16" t="s">
        <v>84</v>
      </c>
      <c r="BK481" s="246">
        <f>ROUND(I481*H481,2)</f>
        <v>0</v>
      </c>
      <c r="BL481" s="16" t="s">
        <v>244</v>
      </c>
      <c r="BM481" s="245" t="s">
        <v>823</v>
      </c>
    </row>
    <row r="482" spans="1:47" s="2" customFormat="1" ht="12">
      <c r="A482" s="37"/>
      <c r="B482" s="38"/>
      <c r="C482" s="39"/>
      <c r="D482" s="247" t="s">
        <v>152</v>
      </c>
      <c r="E482" s="39"/>
      <c r="F482" s="248" t="s">
        <v>824</v>
      </c>
      <c r="G482" s="39"/>
      <c r="H482" s="39"/>
      <c r="I482" s="143"/>
      <c r="J482" s="39"/>
      <c r="K482" s="39"/>
      <c r="L482" s="43"/>
      <c r="M482" s="249"/>
      <c r="N482" s="250"/>
      <c r="O482" s="90"/>
      <c r="P482" s="90"/>
      <c r="Q482" s="90"/>
      <c r="R482" s="90"/>
      <c r="S482" s="90"/>
      <c r="T482" s="91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T482" s="16" t="s">
        <v>152</v>
      </c>
      <c r="AU482" s="16" t="s">
        <v>86</v>
      </c>
    </row>
    <row r="483" spans="1:65" s="2" customFormat="1" ht="20.5" customHeight="1">
      <c r="A483" s="37"/>
      <c r="B483" s="38"/>
      <c r="C483" s="262" t="s">
        <v>825</v>
      </c>
      <c r="D483" s="262" t="s">
        <v>167</v>
      </c>
      <c r="E483" s="263" t="s">
        <v>826</v>
      </c>
      <c r="F483" s="264" t="s">
        <v>827</v>
      </c>
      <c r="G483" s="265" t="s">
        <v>247</v>
      </c>
      <c r="H483" s="266">
        <v>3</v>
      </c>
      <c r="I483" s="267"/>
      <c r="J483" s="268">
        <f>ROUND(I483*H483,2)</f>
        <v>0</v>
      </c>
      <c r="K483" s="264" t="s">
        <v>149</v>
      </c>
      <c r="L483" s="269"/>
      <c r="M483" s="270" t="s">
        <v>1</v>
      </c>
      <c r="N483" s="271" t="s">
        <v>41</v>
      </c>
      <c r="O483" s="90"/>
      <c r="P483" s="243">
        <f>O483*H483</f>
        <v>0</v>
      </c>
      <c r="Q483" s="243">
        <v>0.0024</v>
      </c>
      <c r="R483" s="243">
        <f>Q483*H483</f>
        <v>0.0072</v>
      </c>
      <c r="S483" s="243">
        <v>0</v>
      </c>
      <c r="T483" s="244">
        <f>S483*H483</f>
        <v>0</v>
      </c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R483" s="245" t="s">
        <v>344</v>
      </c>
      <c r="AT483" s="245" t="s">
        <v>167</v>
      </c>
      <c r="AU483" s="245" t="s">
        <v>86</v>
      </c>
      <c r="AY483" s="16" t="s">
        <v>143</v>
      </c>
      <c r="BE483" s="246">
        <f>IF(N483="základní",J483,0)</f>
        <v>0</v>
      </c>
      <c r="BF483" s="246">
        <f>IF(N483="snížená",J483,0)</f>
        <v>0</v>
      </c>
      <c r="BG483" s="246">
        <f>IF(N483="zákl. přenesená",J483,0)</f>
        <v>0</v>
      </c>
      <c r="BH483" s="246">
        <f>IF(N483="sníž. přenesená",J483,0)</f>
        <v>0</v>
      </c>
      <c r="BI483" s="246">
        <f>IF(N483="nulová",J483,0)</f>
        <v>0</v>
      </c>
      <c r="BJ483" s="16" t="s">
        <v>84</v>
      </c>
      <c r="BK483" s="246">
        <f>ROUND(I483*H483,2)</f>
        <v>0</v>
      </c>
      <c r="BL483" s="16" t="s">
        <v>244</v>
      </c>
      <c r="BM483" s="245" t="s">
        <v>828</v>
      </c>
    </row>
    <row r="484" spans="1:47" s="2" customFormat="1" ht="12">
      <c r="A484" s="37"/>
      <c r="B484" s="38"/>
      <c r="C484" s="39"/>
      <c r="D484" s="247" t="s">
        <v>152</v>
      </c>
      <c r="E484" s="39"/>
      <c r="F484" s="248" t="s">
        <v>827</v>
      </c>
      <c r="G484" s="39"/>
      <c r="H484" s="39"/>
      <c r="I484" s="143"/>
      <c r="J484" s="39"/>
      <c r="K484" s="39"/>
      <c r="L484" s="43"/>
      <c r="M484" s="249"/>
      <c r="N484" s="250"/>
      <c r="O484" s="90"/>
      <c r="P484" s="90"/>
      <c r="Q484" s="90"/>
      <c r="R484" s="90"/>
      <c r="S484" s="90"/>
      <c r="T484" s="91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T484" s="16" t="s">
        <v>152</v>
      </c>
      <c r="AU484" s="16" t="s">
        <v>86</v>
      </c>
    </row>
    <row r="485" spans="1:65" s="2" customFormat="1" ht="31" customHeight="1">
      <c r="A485" s="37"/>
      <c r="B485" s="38"/>
      <c r="C485" s="234" t="s">
        <v>829</v>
      </c>
      <c r="D485" s="234" t="s">
        <v>145</v>
      </c>
      <c r="E485" s="235" t="s">
        <v>830</v>
      </c>
      <c r="F485" s="236" t="s">
        <v>831</v>
      </c>
      <c r="G485" s="237" t="s">
        <v>247</v>
      </c>
      <c r="H485" s="238">
        <v>4</v>
      </c>
      <c r="I485" s="239"/>
      <c r="J485" s="240">
        <f>ROUND(I485*H485,2)</f>
        <v>0</v>
      </c>
      <c r="K485" s="236" t="s">
        <v>149</v>
      </c>
      <c r="L485" s="43"/>
      <c r="M485" s="241" t="s">
        <v>1</v>
      </c>
      <c r="N485" s="242" t="s">
        <v>41</v>
      </c>
      <c r="O485" s="90"/>
      <c r="P485" s="243">
        <f>O485*H485</f>
        <v>0</v>
      </c>
      <c r="Q485" s="243">
        <v>0</v>
      </c>
      <c r="R485" s="243">
        <f>Q485*H485</f>
        <v>0</v>
      </c>
      <c r="S485" s="243">
        <v>0</v>
      </c>
      <c r="T485" s="244">
        <f>S485*H485</f>
        <v>0</v>
      </c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R485" s="245" t="s">
        <v>244</v>
      </c>
      <c r="AT485" s="245" t="s">
        <v>145</v>
      </c>
      <c r="AU485" s="245" t="s">
        <v>86</v>
      </c>
      <c r="AY485" s="16" t="s">
        <v>143</v>
      </c>
      <c r="BE485" s="246">
        <f>IF(N485="základní",J485,0)</f>
        <v>0</v>
      </c>
      <c r="BF485" s="246">
        <f>IF(N485="snížená",J485,0)</f>
        <v>0</v>
      </c>
      <c r="BG485" s="246">
        <f>IF(N485="zákl. přenesená",J485,0)</f>
        <v>0</v>
      </c>
      <c r="BH485" s="246">
        <f>IF(N485="sníž. přenesená",J485,0)</f>
        <v>0</v>
      </c>
      <c r="BI485" s="246">
        <f>IF(N485="nulová",J485,0)</f>
        <v>0</v>
      </c>
      <c r="BJ485" s="16" t="s">
        <v>84</v>
      </c>
      <c r="BK485" s="246">
        <f>ROUND(I485*H485,2)</f>
        <v>0</v>
      </c>
      <c r="BL485" s="16" t="s">
        <v>244</v>
      </c>
      <c r="BM485" s="245" t="s">
        <v>832</v>
      </c>
    </row>
    <row r="486" spans="1:47" s="2" customFormat="1" ht="12">
      <c r="A486" s="37"/>
      <c r="B486" s="38"/>
      <c r="C486" s="39"/>
      <c r="D486" s="247" t="s">
        <v>152</v>
      </c>
      <c r="E486" s="39"/>
      <c r="F486" s="248" t="s">
        <v>833</v>
      </c>
      <c r="G486" s="39"/>
      <c r="H486" s="39"/>
      <c r="I486" s="143"/>
      <c r="J486" s="39"/>
      <c r="K486" s="39"/>
      <c r="L486" s="43"/>
      <c r="M486" s="249"/>
      <c r="N486" s="250"/>
      <c r="O486" s="90"/>
      <c r="P486" s="90"/>
      <c r="Q486" s="90"/>
      <c r="R486" s="90"/>
      <c r="S486" s="90"/>
      <c r="T486" s="91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T486" s="16" t="s">
        <v>152</v>
      </c>
      <c r="AU486" s="16" t="s">
        <v>86</v>
      </c>
    </row>
    <row r="487" spans="1:65" s="2" customFormat="1" ht="20.5" customHeight="1">
      <c r="A487" s="37"/>
      <c r="B487" s="38"/>
      <c r="C487" s="262" t="s">
        <v>834</v>
      </c>
      <c r="D487" s="262" t="s">
        <v>167</v>
      </c>
      <c r="E487" s="263" t="s">
        <v>835</v>
      </c>
      <c r="F487" s="264" t="s">
        <v>836</v>
      </c>
      <c r="G487" s="265" t="s">
        <v>260</v>
      </c>
      <c r="H487" s="266">
        <v>4</v>
      </c>
      <c r="I487" s="267"/>
      <c r="J487" s="268">
        <f>ROUND(I487*H487,2)</f>
        <v>0</v>
      </c>
      <c r="K487" s="264" t="s">
        <v>149</v>
      </c>
      <c r="L487" s="269"/>
      <c r="M487" s="270" t="s">
        <v>1</v>
      </c>
      <c r="N487" s="271" t="s">
        <v>41</v>
      </c>
      <c r="O487" s="90"/>
      <c r="P487" s="243">
        <f>O487*H487</f>
        <v>0</v>
      </c>
      <c r="Q487" s="243">
        <v>0.006</v>
      </c>
      <c r="R487" s="243">
        <f>Q487*H487</f>
        <v>0.024</v>
      </c>
      <c r="S487" s="243">
        <v>0</v>
      </c>
      <c r="T487" s="244">
        <f>S487*H487</f>
        <v>0</v>
      </c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R487" s="245" t="s">
        <v>344</v>
      </c>
      <c r="AT487" s="245" t="s">
        <v>167</v>
      </c>
      <c r="AU487" s="245" t="s">
        <v>86</v>
      </c>
      <c r="AY487" s="16" t="s">
        <v>143</v>
      </c>
      <c r="BE487" s="246">
        <f>IF(N487="základní",J487,0)</f>
        <v>0</v>
      </c>
      <c r="BF487" s="246">
        <f>IF(N487="snížená",J487,0)</f>
        <v>0</v>
      </c>
      <c r="BG487" s="246">
        <f>IF(N487="zákl. přenesená",J487,0)</f>
        <v>0</v>
      </c>
      <c r="BH487" s="246">
        <f>IF(N487="sníž. přenesená",J487,0)</f>
        <v>0</v>
      </c>
      <c r="BI487" s="246">
        <f>IF(N487="nulová",J487,0)</f>
        <v>0</v>
      </c>
      <c r="BJ487" s="16" t="s">
        <v>84</v>
      </c>
      <c r="BK487" s="246">
        <f>ROUND(I487*H487,2)</f>
        <v>0</v>
      </c>
      <c r="BL487" s="16" t="s">
        <v>244</v>
      </c>
      <c r="BM487" s="245" t="s">
        <v>837</v>
      </c>
    </row>
    <row r="488" spans="1:47" s="2" customFormat="1" ht="12">
      <c r="A488" s="37"/>
      <c r="B488" s="38"/>
      <c r="C488" s="39"/>
      <c r="D488" s="247" t="s">
        <v>152</v>
      </c>
      <c r="E488" s="39"/>
      <c r="F488" s="248" t="s">
        <v>836</v>
      </c>
      <c r="G488" s="39"/>
      <c r="H488" s="39"/>
      <c r="I488" s="143"/>
      <c r="J488" s="39"/>
      <c r="K488" s="39"/>
      <c r="L488" s="43"/>
      <c r="M488" s="249"/>
      <c r="N488" s="250"/>
      <c r="O488" s="90"/>
      <c r="P488" s="90"/>
      <c r="Q488" s="90"/>
      <c r="R488" s="90"/>
      <c r="S488" s="90"/>
      <c r="T488" s="91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T488" s="16" t="s">
        <v>152</v>
      </c>
      <c r="AU488" s="16" t="s">
        <v>86</v>
      </c>
    </row>
    <row r="489" spans="1:65" s="2" customFormat="1" ht="20.5" customHeight="1">
      <c r="A489" s="37"/>
      <c r="B489" s="38"/>
      <c r="C489" s="262" t="s">
        <v>838</v>
      </c>
      <c r="D489" s="262" t="s">
        <v>167</v>
      </c>
      <c r="E489" s="263" t="s">
        <v>839</v>
      </c>
      <c r="F489" s="264" t="s">
        <v>840</v>
      </c>
      <c r="G489" s="265" t="s">
        <v>247</v>
      </c>
      <c r="H489" s="266">
        <v>8</v>
      </c>
      <c r="I489" s="267"/>
      <c r="J489" s="268">
        <f>ROUND(I489*H489,2)</f>
        <v>0</v>
      </c>
      <c r="K489" s="264" t="s">
        <v>149</v>
      </c>
      <c r="L489" s="269"/>
      <c r="M489" s="270" t="s">
        <v>1</v>
      </c>
      <c r="N489" s="271" t="s">
        <v>41</v>
      </c>
      <c r="O489" s="90"/>
      <c r="P489" s="243">
        <f>O489*H489</f>
        <v>0</v>
      </c>
      <c r="Q489" s="243">
        <v>6E-05</v>
      </c>
      <c r="R489" s="243">
        <f>Q489*H489</f>
        <v>0.00048</v>
      </c>
      <c r="S489" s="243">
        <v>0</v>
      </c>
      <c r="T489" s="244">
        <f>S489*H489</f>
        <v>0</v>
      </c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R489" s="245" t="s">
        <v>344</v>
      </c>
      <c r="AT489" s="245" t="s">
        <v>167</v>
      </c>
      <c r="AU489" s="245" t="s">
        <v>86</v>
      </c>
      <c r="AY489" s="16" t="s">
        <v>143</v>
      </c>
      <c r="BE489" s="246">
        <f>IF(N489="základní",J489,0)</f>
        <v>0</v>
      </c>
      <c r="BF489" s="246">
        <f>IF(N489="snížená",J489,0)</f>
        <v>0</v>
      </c>
      <c r="BG489" s="246">
        <f>IF(N489="zákl. přenesená",J489,0)</f>
        <v>0</v>
      </c>
      <c r="BH489" s="246">
        <f>IF(N489="sníž. přenesená",J489,0)</f>
        <v>0</v>
      </c>
      <c r="BI489" s="246">
        <f>IF(N489="nulová",J489,0)</f>
        <v>0</v>
      </c>
      <c r="BJ489" s="16" t="s">
        <v>84</v>
      </c>
      <c r="BK489" s="246">
        <f>ROUND(I489*H489,2)</f>
        <v>0</v>
      </c>
      <c r="BL489" s="16" t="s">
        <v>244</v>
      </c>
      <c r="BM489" s="245" t="s">
        <v>841</v>
      </c>
    </row>
    <row r="490" spans="1:47" s="2" customFormat="1" ht="12">
      <c r="A490" s="37"/>
      <c r="B490" s="38"/>
      <c r="C490" s="39"/>
      <c r="D490" s="247" t="s">
        <v>152</v>
      </c>
      <c r="E490" s="39"/>
      <c r="F490" s="248" t="s">
        <v>840</v>
      </c>
      <c r="G490" s="39"/>
      <c r="H490" s="39"/>
      <c r="I490" s="143"/>
      <c r="J490" s="39"/>
      <c r="K490" s="39"/>
      <c r="L490" s="43"/>
      <c r="M490" s="249"/>
      <c r="N490" s="250"/>
      <c r="O490" s="90"/>
      <c r="P490" s="90"/>
      <c r="Q490" s="90"/>
      <c r="R490" s="90"/>
      <c r="S490" s="90"/>
      <c r="T490" s="91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T490" s="16" t="s">
        <v>152</v>
      </c>
      <c r="AU490" s="16" t="s">
        <v>86</v>
      </c>
    </row>
    <row r="491" spans="1:51" s="13" customFormat="1" ht="12">
      <c r="A491" s="13"/>
      <c r="B491" s="251"/>
      <c r="C491" s="252"/>
      <c r="D491" s="247" t="s">
        <v>154</v>
      </c>
      <c r="E491" s="253" t="s">
        <v>1</v>
      </c>
      <c r="F491" s="254" t="s">
        <v>842</v>
      </c>
      <c r="G491" s="252"/>
      <c r="H491" s="255">
        <v>8</v>
      </c>
      <c r="I491" s="256"/>
      <c r="J491" s="252"/>
      <c r="K491" s="252"/>
      <c r="L491" s="257"/>
      <c r="M491" s="258"/>
      <c r="N491" s="259"/>
      <c r="O491" s="259"/>
      <c r="P491" s="259"/>
      <c r="Q491" s="259"/>
      <c r="R491" s="259"/>
      <c r="S491" s="259"/>
      <c r="T491" s="260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61" t="s">
        <v>154</v>
      </c>
      <c r="AU491" s="261" t="s">
        <v>86</v>
      </c>
      <c r="AV491" s="13" t="s">
        <v>86</v>
      </c>
      <c r="AW491" s="13" t="s">
        <v>32</v>
      </c>
      <c r="AX491" s="13" t="s">
        <v>84</v>
      </c>
      <c r="AY491" s="261" t="s">
        <v>143</v>
      </c>
    </row>
    <row r="492" spans="1:65" s="2" customFormat="1" ht="20.5" customHeight="1">
      <c r="A492" s="37"/>
      <c r="B492" s="38"/>
      <c r="C492" s="234" t="s">
        <v>843</v>
      </c>
      <c r="D492" s="234" t="s">
        <v>145</v>
      </c>
      <c r="E492" s="235" t="s">
        <v>844</v>
      </c>
      <c r="F492" s="236" t="s">
        <v>845</v>
      </c>
      <c r="G492" s="237" t="s">
        <v>170</v>
      </c>
      <c r="H492" s="238">
        <v>0.383</v>
      </c>
      <c r="I492" s="239"/>
      <c r="J492" s="240">
        <f>ROUND(I492*H492,2)</f>
        <v>0</v>
      </c>
      <c r="K492" s="236" t="s">
        <v>149</v>
      </c>
      <c r="L492" s="43"/>
      <c r="M492" s="241" t="s">
        <v>1</v>
      </c>
      <c r="N492" s="242" t="s">
        <v>41</v>
      </c>
      <c r="O492" s="90"/>
      <c r="P492" s="243">
        <f>O492*H492</f>
        <v>0</v>
      </c>
      <c r="Q492" s="243">
        <v>0</v>
      </c>
      <c r="R492" s="243">
        <f>Q492*H492</f>
        <v>0</v>
      </c>
      <c r="S492" s="243">
        <v>0</v>
      </c>
      <c r="T492" s="244">
        <f>S492*H492</f>
        <v>0</v>
      </c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R492" s="245" t="s">
        <v>244</v>
      </c>
      <c r="AT492" s="245" t="s">
        <v>145</v>
      </c>
      <c r="AU492" s="245" t="s">
        <v>86</v>
      </c>
      <c r="AY492" s="16" t="s">
        <v>143</v>
      </c>
      <c r="BE492" s="246">
        <f>IF(N492="základní",J492,0)</f>
        <v>0</v>
      </c>
      <c r="BF492" s="246">
        <f>IF(N492="snížená",J492,0)</f>
        <v>0</v>
      </c>
      <c r="BG492" s="246">
        <f>IF(N492="zákl. přenesená",J492,0)</f>
        <v>0</v>
      </c>
      <c r="BH492" s="246">
        <f>IF(N492="sníž. přenesená",J492,0)</f>
        <v>0</v>
      </c>
      <c r="BI492" s="246">
        <f>IF(N492="nulová",J492,0)</f>
        <v>0</v>
      </c>
      <c r="BJ492" s="16" t="s">
        <v>84</v>
      </c>
      <c r="BK492" s="246">
        <f>ROUND(I492*H492,2)</f>
        <v>0</v>
      </c>
      <c r="BL492" s="16" t="s">
        <v>244</v>
      </c>
      <c r="BM492" s="245" t="s">
        <v>846</v>
      </c>
    </row>
    <row r="493" spans="1:47" s="2" customFormat="1" ht="12">
      <c r="A493" s="37"/>
      <c r="B493" s="38"/>
      <c r="C493" s="39"/>
      <c r="D493" s="247" t="s">
        <v>152</v>
      </c>
      <c r="E493" s="39"/>
      <c r="F493" s="248" t="s">
        <v>847</v>
      </c>
      <c r="G493" s="39"/>
      <c r="H493" s="39"/>
      <c r="I493" s="143"/>
      <c r="J493" s="39"/>
      <c r="K493" s="39"/>
      <c r="L493" s="43"/>
      <c r="M493" s="249"/>
      <c r="N493" s="250"/>
      <c r="O493" s="90"/>
      <c r="P493" s="90"/>
      <c r="Q493" s="90"/>
      <c r="R493" s="90"/>
      <c r="S493" s="90"/>
      <c r="T493" s="91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T493" s="16" t="s">
        <v>152</v>
      </c>
      <c r="AU493" s="16" t="s">
        <v>86</v>
      </c>
    </row>
    <row r="494" spans="1:63" s="12" customFormat="1" ht="22.8" customHeight="1">
      <c r="A494" s="12"/>
      <c r="B494" s="218"/>
      <c r="C494" s="219"/>
      <c r="D494" s="220" t="s">
        <v>75</v>
      </c>
      <c r="E494" s="232" t="s">
        <v>848</v>
      </c>
      <c r="F494" s="232" t="s">
        <v>849</v>
      </c>
      <c r="G494" s="219"/>
      <c r="H494" s="219"/>
      <c r="I494" s="222"/>
      <c r="J494" s="233">
        <f>BK494</f>
        <v>0</v>
      </c>
      <c r="K494" s="219"/>
      <c r="L494" s="224"/>
      <c r="M494" s="225"/>
      <c r="N494" s="226"/>
      <c r="O494" s="226"/>
      <c r="P494" s="227">
        <f>SUM(P495:P521)</f>
        <v>0</v>
      </c>
      <c r="Q494" s="226"/>
      <c r="R494" s="227">
        <f>SUM(R495:R521)</f>
        <v>1.8927773999999995</v>
      </c>
      <c r="S494" s="226"/>
      <c r="T494" s="228">
        <f>SUM(T495:T521)</f>
        <v>0</v>
      </c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R494" s="229" t="s">
        <v>86</v>
      </c>
      <c r="AT494" s="230" t="s">
        <v>75</v>
      </c>
      <c r="AU494" s="230" t="s">
        <v>84</v>
      </c>
      <c r="AY494" s="229" t="s">
        <v>143</v>
      </c>
      <c r="BK494" s="231">
        <f>SUM(BK495:BK521)</f>
        <v>0</v>
      </c>
    </row>
    <row r="495" spans="1:65" s="2" customFormat="1" ht="20.5" customHeight="1">
      <c r="A495" s="37"/>
      <c r="B495" s="38"/>
      <c r="C495" s="234" t="s">
        <v>850</v>
      </c>
      <c r="D495" s="234" t="s">
        <v>145</v>
      </c>
      <c r="E495" s="235" t="s">
        <v>851</v>
      </c>
      <c r="F495" s="236" t="s">
        <v>852</v>
      </c>
      <c r="G495" s="237" t="s">
        <v>198</v>
      </c>
      <c r="H495" s="238">
        <v>61.2</v>
      </c>
      <c r="I495" s="239"/>
      <c r="J495" s="240">
        <f>ROUND(I495*H495,2)</f>
        <v>0</v>
      </c>
      <c r="K495" s="236" t="s">
        <v>149</v>
      </c>
      <c r="L495" s="43"/>
      <c r="M495" s="241" t="s">
        <v>1</v>
      </c>
      <c r="N495" s="242" t="s">
        <v>41</v>
      </c>
      <c r="O495" s="90"/>
      <c r="P495" s="243">
        <f>O495*H495</f>
        <v>0</v>
      </c>
      <c r="Q495" s="243">
        <v>0</v>
      </c>
      <c r="R495" s="243">
        <f>Q495*H495</f>
        <v>0</v>
      </c>
      <c r="S495" s="243">
        <v>0</v>
      </c>
      <c r="T495" s="244">
        <f>S495*H495</f>
        <v>0</v>
      </c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R495" s="245" t="s">
        <v>244</v>
      </c>
      <c r="AT495" s="245" t="s">
        <v>145</v>
      </c>
      <c r="AU495" s="245" t="s">
        <v>86</v>
      </c>
      <c r="AY495" s="16" t="s">
        <v>143</v>
      </c>
      <c r="BE495" s="246">
        <f>IF(N495="základní",J495,0)</f>
        <v>0</v>
      </c>
      <c r="BF495" s="246">
        <f>IF(N495="snížená",J495,0)</f>
        <v>0</v>
      </c>
      <c r="BG495" s="246">
        <f>IF(N495="zákl. přenesená",J495,0)</f>
        <v>0</v>
      </c>
      <c r="BH495" s="246">
        <f>IF(N495="sníž. přenesená",J495,0)</f>
        <v>0</v>
      </c>
      <c r="BI495" s="246">
        <f>IF(N495="nulová",J495,0)</f>
        <v>0</v>
      </c>
      <c r="BJ495" s="16" t="s">
        <v>84</v>
      </c>
      <c r="BK495" s="246">
        <f>ROUND(I495*H495,2)</f>
        <v>0</v>
      </c>
      <c r="BL495" s="16" t="s">
        <v>244</v>
      </c>
      <c r="BM495" s="245" t="s">
        <v>853</v>
      </c>
    </row>
    <row r="496" spans="1:47" s="2" customFormat="1" ht="12">
      <c r="A496" s="37"/>
      <c r="B496" s="38"/>
      <c r="C496" s="39"/>
      <c r="D496" s="247" t="s">
        <v>152</v>
      </c>
      <c r="E496" s="39"/>
      <c r="F496" s="248" t="s">
        <v>854</v>
      </c>
      <c r="G496" s="39"/>
      <c r="H496" s="39"/>
      <c r="I496" s="143"/>
      <c r="J496" s="39"/>
      <c r="K496" s="39"/>
      <c r="L496" s="43"/>
      <c r="M496" s="249"/>
      <c r="N496" s="250"/>
      <c r="O496" s="90"/>
      <c r="P496" s="90"/>
      <c r="Q496" s="90"/>
      <c r="R496" s="90"/>
      <c r="S496" s="90"/>
      <c r="T496" s="91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T496" s="16" t="s">
        <v>152</v>
      </c>
      <c r="AU496" s="16" t="s">
        <v>86</v>
      </c>
    </row>
    <row r="497" spans="1:51" s="13" customFormat="1" ht="12">
      <c r="A497" s="13"/>
      <c r="B497" s="251"/>
      <c r="C497" s="252"/>
      <c r="D497" s="247" t="s">
        <v>154</v>
      </c>
      <c r="E497" s="253" t="s">
        <v>1</v>
      </c>
      <c r="F497" s="254" t="s">
        <v>855</v>
      </c>
      <c r="G497" s="252"/>
      <c r="H497" s="255">
        <v>61.2</v>
      </c>
      <c r="I497" s="256"/>
      <c r="J497" s="252"/>
      <c r="K497" s="252"/>
      <c r="L497" s="257"/>
      <c r="M497" s="258"/>
      <c r="N497" s="259"/>
      <c r="O497" s="259"/>
      <c r="P497" s="259"/>
      <c r="Q497" s="259"/>
      <c r="R497" s="259"/>
      <c r="S497" s="259"/>
      <c r="T497" s="260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61" t="s">
        <v>154</v>
      </c>
      <c r="AU497" s="261" t="s">
        <v>86</v>
      </c>
      <c r="AV497" s="13" t="s">
        <v>86</v>
      </c>
      <c r="AW497" s="13" t="s">
        <v>32</v>
      </c>
      <c r="AX497" s="13" t="s">
        <v>84</v>
      </c>
      <c r="AY497" s="261" t="s">
        <v>143</v>
      </c>
    </row>
    <row r="498" spans="1:65" s="2" customFormat="1" ht="20.5" customHeight="1">
      <c r="A498" s="37"/>
      <c r="B498" s="38"/>
      <c r="C498" s="234" t="s">
        <v>856</v>
      </c>
      <c r="D498" s="234" t="s">
        <v>145</v>
      </c>
      <c r="E498" s="235" t="s">
        <v>857</v>
      </c>
      <c r="F498" s="236" t="s">
        <v>858</v>
      </c>
      <c r="G498" s="237" t="s">
        <v>198</v>
      </c>
      <c r="H498" s="238">
        <v>61.2</v>
      </c>
      <c r="I498" s="239"/>
      <c r="J498" s="240">
        <f>ROUND(I498*H498,2)</f>
        <v>0</v>
      </c>
      <c r="K498" s="236" t="s">
        <v>149</v>
      </c>
      <c r="L498" s="43"/>
      <c r="M498" s="241" t="s">
        <v>1</v>
      </c>
      <c r="N498" s="242" t="s">
        <v>41</v>
      </c>
      <c r="O498" s="90"/>
      <c r="P498" s="243">
        <f>O498*H498</f>
        <v>0</v>
      </c>
      <c r="Q498" s="243">
        <v>0.0003</v>
      </c>
      <c r="R498" s="243">
        <f>Q498*H498</f>
        <v>0.018359999999999998</v>
      </c>
      <c r="S498" s="243">
        <v>0</v>
      </c>
      <c r="T498" s="244">
        <f>S498*H498</f>
        <v>0</v>
      </c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R498" s="245" t="s">
        <v>244</v>
      </c>
      <c r="AT498" s="245" t="s">
        <v>145</v>
      </c>
      <c r="AU498" s="245" t="s">
        <v>86</v>
      </c>
      <c r="AY498" s="16" t="s">
        <v>143</v>
      </c>
      <c r="BE498" s="246">
        <f>IF(N498="základní",J498,0)</f>
        <v>0</v>
      </c>
      <c r="BF498" s="246">
        <f>IF(N498="snížená",J498,0)</f>
        <v>0</v>
      </c>
      <c r="BG498" s="246">
        <f>IF(N498="zákl. přenesená",J498,0)</f>
        <v>0</v>
      </c>
      <c r="BH498" s="246">
        <f>IF(N498="sníž. přenesená",J498,0)</f>
        <v>0</v>
      </c>
      <c r="BI498" s="246">
        <f>IF(N498="nulová",J498,0)</f>
        <v>0</v>
      </c>
      <c r="BJ498" s="16" t="s">
        <v>84</v>
      </c>
      <c r="BK498" s="246">
        <f>ROUND(I498*H498,2)</f>
        <v>0</v>
      </c>
      <c r="BL498" s="16" t="s">
        <v>244</v>
      </c>
      <c r="BM498" s="245" t="s">
        <v>859</v>
      </c>
    </row>
    <row r="499" spans="1:47" s="2" customFormat="1" ht="12">
      <c r="A499" s="37"/>
      <c r="B499" s="38"/>
      <c r="C499" s="39"/>
      <c r="D499" s="247" t="s">
        <v>152</v>
      </c>
      <c r="E499" s="39"/>
      <c r="F499" s="248" t="s">
        <v>860</v>
      </c>
      <c r="G499" s="39"/>
      <c r="H499" s="39"/>
      <c r="I499" s="143"/>
      <c r="J499" s="39"/>
      <c r="K499" s="39"/>
      <c r="L499" s="43"/>
      <c r="M499" s="249"/>
      <c r="N499" s="250"/>
      <c r="O499" s="90"/>
      <c r="P499" s="90"/>
      <c r="Q499" s="90"/>
      <c r="R499" s="90"/>
      <c r="S499" s="90"/>
      <c r="T499" s="91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T499" s="16" t="s">
        <v>152</v>
      </c>
      <c r="AU499" s="16" t="s">
        <v>86</v>
      </c>
    </row>
    <row r="500" spans="1:65" s="2" customFormat="1" ht="20.5" customHeight="1">
      <c r="A500" s="37"/>
      <c r="B500" s="38"/>
      <c r="C500" s="234" t="s">
        <v>861</v>
      </c>
      <c r="D500" s="234" t="s">
        <v>145</v>
      </c>
      <c r="E500" s="235" t="s">
        <v>862</v>
      </c>
      <c r="F500" s="236" t="s">
        <v>863</v>
      </c>
      <c r="G500" s="237" t="s">
        <v>260</v>
      </c>
      <c r="H500" s="238">
        <v>55.08</v>
      </c>
      <c r="I500" s="239"/>
      <c r="J500" s="240">
        <f>ROUND(I500*H500,2)</f>
        <v>0</v>
      </c>
      <c r="K500" s="236" t="s">
        <v>149</v>
      </c>
      <c r="L500" s="43"/>
      <c r="M500" s="241" t="s">
        <v>1</v>
      </c>
      <c r="N500" s="242" t="s">
        <v>41</v>
      </c>
      <c r="O500" s="90"/>
      <c r="P500" s="243">
        <f>O500*H500</f>
        <v>0</v>
      </c>
      <c r="Q500" s="243">
        <v>0.00043</v>
      </c>
      <c r="R500" s="243">
        <f>Q500*H500</f>
        <v>0.023684399999999998</v>
      </c>
      <c r="S500" s="243">
        <v>0</v>
      </c>
      <c r="T500" s="244">
        <f>S500*H500</f>
        <v>0</v>
      </c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R500" s="245" t="s">
        <v>244</v>
      </c>
      <c r="AT500" s="245" t="s">
        <v>145</v>
      </c>
      <c r="AU500" s="245" t="s">
        <v>86</v>
      </c>
      <c r="AY500" s="16" t="s">
        <v>143</v>
      </c>
      <c r="BE500" s="246">
        <f>IF(N500="základní",J500,0)</f>
        <v>0</v>
      </c>
      <c r="BF500" s="246">
        <f>IF(N500="snížená",J500,0)</f>
        <v>0</v>
      </c>
      <c r="BG500" s="246">
        <f>IF(N500="zákl. přenesená",J500,0)</f>
        <v>0</v>
      </c>
      <c r="BH500" s="246">
        <f>IF(N500="sníž. přenesená",J500,0)</f>
        <v>0</v>
      </c>
      <c r="BI500" s="246">
        <f>IF(N500="nulová",J500,0)</f>
        <v>0</v>
      </c>
      <c r="BJ500" s="16" t="s">
        <v>84</v>
      </c>
      <c r="BK500" s="246">
        <f>ROUND(I500*H500,2)</f>
        <v>0</v>
      </c>
      <c r="BL500" s="16" t="s">
        <v>244</v>
      </c>
      <c r="BM500" s="245" t="s">
        <v>864</v>
      </c>
    </row>
    <row r="501" spans="1:47" s="2" customFormat="1" ht="12">
      <c r="A501" s="37"/>
      <c r="B501" s="38"/>
      <c r="C501" s="39"/>
      <c r="D501" s="247" t="s">
        <v>152</v>
      </c>
      <c r="E501" s="39"/>
      <c r="F501" s="248" t="s">
        <v>865</v>
      </c>
      <c r="G501" s="39"/>
      <c r="H501" s="39"/>
      <c r="I501" s="143"/>
      <c r="J501" s="39"/>
      <c r="K501" s="39"/>
      <c r="L501" s="43"/>
      <c r="M501" s="249"/>
      <c r="N501" s="250"/>
      <c r="O501" s="90"/>
      <c r="P501" s="90"/>
      <c r="Q501" s="90"/>
      <c r="R501" s="90"/>
      <c r="S501" s="90"/>
      <c r="T501" s="91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T501" s="16" t="s">
        <v>152</v>
      </c>
      <c r="AU501" s="16" t="s">
        <v>86</v>
      </c>
    </row>
    <row r="502" spans="1:51" s="13" customFormat="1" ht="12">
      <c r="A502" s="13"/>
      <c r="B502" s="251"/>
      <c r="C502" s="252"/>
      <c r="D502" s="247" t="s">
        <v>154</v>
      </c>
      <c r="E502" s="253" t="s">
        <v>1</v>
      </c>
      <c r="F502" s="254" t="s">
        <v>866</v>
      </c>
      <c r="G502" s="252"/>
      <c r="H502" s="255">
        <v>13.2</v>
      </c>
      <c r="I502" s="256"/>
      <c r="J502" s="252"/>
      <c r="K502" s="252"/>
      <c r="L502" s="257"/>
      <c r="M502" s="258"/>
      <c r="N502" s="259"/>
      <c r="O502" s="259"/>
      <c r="P502" s="259"/>
      <c r="Q502" s="259"/>
      <c r="R502" s="259"/>
      <c r="S502" s="259"/>
      <c r="T502" s="260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61" t="s">
        <v>154</v>
      </c>
      <c r="AU502" s="261" t="s">
        <v>86</v>
      </c>
      <c r="AV502" s="13" t="s">
        <v>86</v>
      </c>
      <c r="AW502" s="13" t="s">
        <v>32</v>
      </c>
      <c r="AX502" s="13" t="s">
        <v>76</v>
      </c>
      <c r="AY502" s="261" t="s">
        <v>143</v>
      </c>
    </row>
    <row r="503" spans="1:51" s="13" customFormat="1" ht="12">
      <c r="A503" s="13"/>
      <c r="B503" s="251"/>
      <c r="C503" s="252"/>
      <c r="D503" s="247" t="s">
        <v>154</v>
      </c>
      <c r="E503" s="253" t="s">
        <v>1</v>
      </c>
      <c r="F503" s="254" t="s">
        <v>867</v>
      </c>
      <c r="G503" s="252"/>
      <c r="H503" s="255">
        <v>13.02</v>
      </c>
      <c r="I503" s="256"/>
      <c r="J503" s="252"/>
      <c r="K503" s="252"/>
      <c r="L503" s="257"/>
      <c r="M503" s="258"/>
      <c r="N503" s="259"/>
      <c r="O503" s="259"/>
      <c r="P503" s="259"/>
      <c r="Q503" s="259"/>
      <c r="R503" s="259"/>
      <c r="S503" s="259"/>
      <c r="T503" s="260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61" t="s">
        <v>154</v>
      </c>
      <c r="AU503" s="261" t="s">
        <v>86</v>
      </c>
      <c r="AV503" s="13" t="s">
        <v>86</v>
      </c>
      <c r="AW503" s="13" t="s">
        <v>32</v>
      </c>
      <c r="AX503" s="13" t="s">
        <v>76</v>
      </c>
      <c r="AY503" s="261" t="s">
        <v>143</v>
      </c>
    </row>
    <row r="504" spans="1:51" s="13" customFormat="1" ht="12">
      <c r="A504" s="13"/>
      <c r="B504" s="251"/>
      <c r="C504" s="252"/>
      <c r="D504" s="247" t="s">
        <v>154</v>
      </c>
      <c r="E504" s="253" t="s">
        <v>1</v>
      </c>
      <c r="F504" s="254" t="s">
        <v>868</v>
      </c>
      <c r="G504" s="252"/>
      <c r="H504" s="255">
        <v>13.86</v>
      </c>
      <c r="I504" s="256"/>
      <c r="J504" s="252"/>
      <c r="K504" s="252"/>
      <c r="L504" s="257"/>
      <c r="M504" s="258"/>
      <c r="N504" s="259"/>
      <c r="O504" s="259"/>
      <c r="P504" s="259"/>
      <c r="Q504" s="259"/>
      <c r="R504" s="259"/>
      <c r="S504" s="259"/>
      <c r="T504" s="260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61" t="s">
        <v>154</v>
      </c>
      <c r="AU504" s="261" t="s">
        <v>86</v>
      </c>
      <c r="AV504" s="13" t="s">
        <v>86</v>
      </c>
      <c r="AW504" s="13" t="s">
        <v>32</v>
      </c>
      <c r="AX504" s="13" t="s">
        <v>76</v>
      </c>
      <c r="AY504" s="261" t="s">
        <v>143</v>
      </c>
    </row>
    <row r="505" spans="1:51" s="13" customFormat="1" ht="12">
      <c r="A505" s="13"/>
      <c r="B505" s="251"/>
      <c r="C505" s="252"/>
      <c r="D505" s="247" t="s">
        <v>154</v>
      </c>
      <c r="E505" s="253" t="s">
        <v>1</v>
      </c>
      <c r="F505" s="254" t="s">
        <v>869</v>
      </c>
      <c r="G505" s="252"/>
      <c r="H505" s="255">
        <v>-2.7</v>
      </c>
      <c r="I505" s="256"/>
      <c r="J505" s="252"/>
      <c r="K505" s="252"/>
      <c r="L505" s="257"/>
      <c r="M505" s="258"/>
      <c r="N505" s="259"/>
      <c r="O505" s="259"/>
      <c r="P505" s="259"/>
      <c r="Q505" s="259"/>
      <c r="R505" s="259"/>
      <c r="S505" s="259"/>
      <c r="T505" s="260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61" t="s">
        <v>154</v>
      </c>
      <c r="AU505" s="261" t="s">
        <v>86</v>
      </c>
      <c r="AV505" s="13" t="s">
        <v>86</v>
      </c>
      <c r="AW505" s="13" t="s">
        <v>32</v>
      </c>
      <c r="AX505" s="13" t="s">
        <v>76</v>
      </c>
      <c r="AY505" s="261" t="s">
        <v>143</v>
      </c>
    </row>
    <row r="506" spans="1:51" s="13" customFormat="1" ht="12">
      <c r="A506" s="13"/>
      <c r="B506" s="251"/>
      <c r="C506" s="252"/>
      <c r="D506" s="247" t="s">
        <v>154</v>
      </c>
      <c r="E506" s="253" t="s">
        <v>1</v>
      </c>
      <c r="F506" s="254" t="s">
        <v>870</v>
      </c>
      <c r="G506" s="252"/>
      <c r="H506" s="255">
        <v>17.7</v>
      </c>
      <c r="I506" s="256"/>
      <c r="J506" s="252"/>
      <c r="K506" s="252"/>
      <c r="L506" s="257"/>
      <c r="M506" s="258"/>
      <c r="N506" s="259"/>
      <c r="O506" s="259"/>
      <c r="P506" s="259"/>
      <c r="Q506" s="259"/>
      <c r="R506" s="259"/>
      <c r="S506" s="259"/>
      <c r="T506" s="260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61" t="s">
        <v>154</v>
      </c>
      <c r="AU506" s="261" t="s">
        <v>86</v>
      </c>
      <c r="AV506" s="13" t="s">
        <v>86</v>
      </c>
      <c r="AW506" s="13" t="s">
        <v>32</v>
      </c>
      <c r="AX506" s="13" t="s">
        <v>76</v>
      </c>
      <c r="AY506" s="261" t="s">
        <v>143</v>
      </c>
    </row>
    <row r="507" spans="1:51" s="14" customFormat="1" ht="12">
      <c r="A507" s="14"/>
      <c r="B507" s="272"/>
      <c r="C507" s="273"/>
      <c r="D507" s="247" t="s">
        <v>154</v>
      </c>
      <c r="E507" s="274" t="s">
        <v>1</v>
      </c>
      <c r="F507" s="275" t="s">
        <v>183</v>
      </c>
      <c r="G507" s="273"/>
      <c r="H507" s="276">
        <v>55.08</v>
      </c>
      <c r="I507" s="277"/>
      <c r="J507" s="273"/>
      <c r="K507" s="273"/>
      <c r="L507" s="278"/>
      <c r="M507" s="279"/>
      <c r="N507" s="280"/>
      <c r="O507" s="280"/>
      <c r="P507" s="280"/>
      <c r="Q507" s="280"/>
      <c r="R507" s="280"/>
      <c r="S507" s="280"/>
      <c r="T507" s="281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82" t="s">
        <v>154</v>
      </c>
      <c r="AU507" s="282" t="s">
        <v>86</v>
      </c>
      <c r="AV507" s="14" t="s">
        <v>150</v>
      </c>
      <c r="AW507" s="14" t="s">
        <v>32</v>
      </c>
      <c r="AX507" s="14" t="s">
        <v>84</v>
      </c>
      <c r="AY507" s="282" t="s">
        <v>143</v>
      </c>
    </row>
    <row r="508" spans="1:65" s="2" customFormat="1" ht="20.5" customHeight="1">
      <c r="A508" s="37"/>
      <c r="B508" s="38"/>
      <c r="C508" s="262" t="s">
        <v>871</v>
      </c>
      <c r="D508" s="262" t="s">
        <v>167</v>
      </c>
      <c r="E508" s="263" t="s">
        <v>872</v>
      </c>
      <c r="F508" s="264" t="s">
        <v>873</v>
      </c>
      <c r="G508" s="265" t="s">
        <v>247</v>
      </c>
      <c r="H508" s="266">
        <v>100.98</v>
      </c>
      <c r="I508" s="267"/>
      <c r="J508" s="268">
        <f>ROUND(I508*H508,2)</f>
        <v>0</v>
      </c>
      <c r="K508" s="264" t="s">
        <v>149</v>
      </c>
      <c r="L508" s="269"/>
      <c r="M508" s="270" t="s">
        <v>1</v>
      </c>
      <c r="N508" s="271" t="s">
        <v>41</v>
      </c>
      <c r="O508" s="90"/>
      <c r="P508" s="243">
        <f>O508*H508</f>
        <v>0</v>
      </c>
      <c r="Q508" s="243">
        <v>0.0012</v>
      </c>
      <c r="R508" s="243">
        <f>Q508*H508</f>
        <v>0.12117599999999999</v>
      </c>
      <c r="S508" s="243">
        <v>0</v>
      </c>
      <c r="T508" s="244">
        <f>S508*H508</f>
        <v>0</v>
      </c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R508" s="245" t="s">
        <v>344</v>
      </c>
      <c r="AT508" s="245" t="s">
        <v>167</v>
      </c>
      <c r="AU508" s="245" t="s">
        <v>86</v>
      </c>
      <c r="AY508" s="16" t="s">
        <v>143</v>
      </c>
      <c r="BE508" s="246">
        <f>IF(N508="základní",J508,0)</f>
        <v>0</v>
      </c>
      <c r="BF508" s="246">
        <f>IF(N508="snížená",J508,0)</f>
        <v>0</v>
      </c>
      <c r="BG508" s="246">
        <f>IF(N508="zákl. přenesená",J508,0)</f>
        <v>0</v>
      </c>
      <c r="BH508" s="246">
        <f>IF(N508="sníž. přenesená",J508,0)</f>
        <v>0</v>
      </c>
      <c r="BI508" s="246">
        <f>IF(N508="nulová",J508,0)</f>
        <v>0</v>
      </c>
      <c r="BJ508" s="16" t="s">
        <v>84</v>
      </c>
      <c r="BK508" s="246">
        <f>ROUND(I508*H508,2)</f>
        <v>0</v>
      </c>
      <c r="BL508" s="16" t="s">
        <v>244</v>
      </c>
      <c r="BM508" s="245" t="s">
        <v>874</v>
      </c>
    </row>
    <row r="509" spans="1:47" s="2" customFormat="1" ht="12">
      <c r="A509" s="37"/>
      <c r="B509" s="38"/>
      <c r="C509" s="39"/>
      <c r="D509" s="247" t="s">
        <v>152</v>
      </c>
      <c r="E509" s="39"/>
      <c r="F509" s="248" t="s">
        <v>873</v>
      </c>
      <c r="G509" s="39"/>
      <c r="H509" s="39"/>
      <c r="I509" s="143"/>
      <c r="J509" s="39"/>
      <c r="K509" s="39"/>
      <c r="L509" s="43"/>
      <c r="M509" s="249"/>
      <c r="N509" s="250"/>
      <c r="O509" s="90"/>
      <c r="P509" s="90"/>
      <c r="Q509" s="90"/>
      <c r="R509" s="90"/>
      <c r="S509" s="90"/>
      <c r="T509" s="91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T509" s="16" t="s">
        <v>152</v>
      </c>
      <c r="AU509" s="16" t="s">
        <v>86</v>
      </c>
    </row>
    <row r="510" spans="1:51" s="13" customFormat="1" ht="12">
      <c r="A510" s="13"/>
      <c r="B510" s="251"/>
      <c r="C510" s="252"/>
      <c r="D510" s="247" t="s">
        <v>154</v>
      </c>
      <c r="E510" s="253" t="s">
        <v>1</v>
      </c>
      <c r="F510" s="254" t="s">
        <v>875</v>
      </c>
      <c r="G510" s="252"/>
      <c r="H510" s="255">
        <v>91.8</v>
      </c>
      <c r="I510" s="256"/>
      <c r="J510" s="252"/>
      <c r="K510" s="252"/>
      <c r="L510" s="257"/>
      <c r="M510" s="258"/>
      <c r="N510" s="259"/>
      <c r="O510" s="259"/>
      <c r="P510" s="259"/>
      <c r="Q510" s="259"/>
      <c r="R510" s="259"/>
      <c r="S510" s="259"/>
      <c r="T510" s="260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61" t="s">
        <v>154</v>
      </c>
      <c r="AU510" s="261" t="s">
        <v>86</v>
      </c>
      <c r="AV510" s="13" t="s">
        <v>86</v>
      </c>
      <c r="AW510" s="13" t="s">
        <v>32</v>
      </c>
      <c r="AX510" s="13" t="s">
        <v>84</v>
      </c>
      <c r="AY510" s="261" t="s">
        <v>143</v>
      </c>
    </row>
    <row r="511" spans="1:51" s="13" customFormat="1" ht="12">
      <c r="A511" s="13"/>
      <c r="B511" s="251"/>
      <c r="C511" s="252"/>
      <c r="D511" s="247" t="s">
        <v>154</v>
      </c>
      <c r="E511" s="252"/>
      <c r="F511" s="254" t="s">
        <v>876</v>
      </c>
      <c r="G511" s="252"/>
      <c r="H511" s="255">
        <v>100.98</v>
      </c>
      <c r="I511" s="256"/>
      <c r="J511" s="252"/>
      <c r="K511" s="252"/>
      <c r="L511" s="257"/>
      <c r="M511" s="258"/>
      <c r="N511" s="259"/>
      <c r="O511" s="259"/>
      <c r="P511" s="259"/>
      <c r="Q511" s="259"/>
      <c r="R511" s="259"/>
      <c r="S511" s="259"/>
      <c r="T511" s="260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61" t="s">
        <v>154</v>
      </c>
      <c r="AU511" s="261" t="s">
        <v>86</v>
      </c>
      <c r="AV511" s="13" t="s">
        <v>86</v>
      </c>
      <c r="AW511" s="13" t="s">
        <v>4</v>
      </c>
      <c r="AX511" s="13" t="s">
        <v>84</v>
      </c>
      <c r="AY511" s="261" t="s">
        <v>143</v>
      </c>
    </row>
    <row r="512" spans="1:65" s="2" customFormat="1" ht="41.5" customHeight="1">
      <c r="A512" s="37"/>
      <c r="B512" s="38"/>
      <c r="C512" s="234" t="s">
        <v>877</v>
      </c>
      <c r="D512" s="234" t="s">
        <v>145</v>
      </c>
      <c r="E512" s="235" t="s">
        <v>878</v>
      </c>
      <c r="F512" s="236" t="s">
        <v>879</v>
      </c>
      <c r="G512" s="237" t="s">
        <v>198</v>
      </c>
      <c r="H512" s="238">
        <v>61.2</v>
      </c>
      <c r="I512" s="239"/>
      <c r="J512" s="240">
        <f>ROUND(I512*H512,2)</f>
        <v>0</v>
      </c>
      <c r="K512" s="236" t="s">
        <v>149</v>
      </c>
      <c r="L512" s="43"/>
      <c r="M512" s="241" t="s">
        <v>1</v>
      </c>
      <c r="N512" s="242" t="s">
        <v>41</v>
      </c>
      <c r="O512" s="90"/>
      <c r="P512" s="243">
        <f>O512*H512</f>
        <v>0</v>
      </c>
      <c r="Q512" s="243">
        <v>0.00689</v>
      </c>
      <c r="R512" s="243">
        <f>Q512*H512</f>
        <v>0.42166800000000004</v>
      </c>
      <c r="S512" s="243">
        <v>0</v>
      </c>
      <c r="T512" s="244">
        <f>S512*H512</f>
        <v>0</v>
      </c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R512" s="245" t="s">
        <v>244</v>
      </c>
      <c r="AT512" s="245" t="s">
        <v>145</v>
      </c>
      <c r="AU512" s="245" t="s">
        <v>86</v>
      </c>
      <c r="AY512" s="16" t="s">
        <v>143</v>
      </c>
      <c r="BE512" s="246">
        <f>IF(N512="základní",J512,0)</f>
        <v>0</v>
      </c>
      <c r="BF512" s="246">
        <f>IF(N512="snížená",J512,0)</f>
        <v>0</v>
      </c>
      <c r="BG512" s="246">
        <f>IF(N512="zákl. přenesená",J512,0)</f>
        <v>0</v>
      </c>
      <c r="BH512" s="246">
        <f>IF(N512="sníž. přenesená",J512,0)</f>
        <v>0</v>
      </c>
      <c r="BI512" s="246">
        <f>IF(N512="nulová",J512,0)</f>
        <v>0</v>
      </c>
      <c r="BJ512" s="16" t="s">
        <v>84</v>
      </c>
      <c r="BK512" s="246">
        <f>ROUND(I512*H512,2)</f>
        <v>0</v>
      </c>
      <c r="BL512" s="16" t="s">
        <v>244</v>
      </c>
      <c r="BM512" s="245" t="s">
        <v>880</v>
      </c>
    </row>
    <row r="513" spans="1:47" s="2" customFormat="1" ht="12">
      <c r="A513" s="37"/>
      <c r="B513" s="38"/>
      <c r="C513" s="39"/>
      <c r="D513" s="247" t="s">
        <v>152</v>
      </c>
      <c r="E513" s="39"/>
      <c r="F513" s="248" t="s">
        <v>881</v>
      </c>
      <c r="G513" s="39"/>
      <c r="H513" s="39"/>
      <c r="I513" s="143"/>
      <c r="J513" s="39"/>
      <c r="K513" s="39"/>
      <c r="L513" s="43"/>
      <c r="M513" s="249"/>
      <c r="N513" s="250"/>
      <c r="O513" s="90"/>
      <c r="P513" s="90"/>
      <c r="Q513" s="90"/>
      <c r="R513" s="90"/>
      <c r="S513" s="90"/>
      <c r="T513" s="91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T513" s="16" t="s">
        <v>152</v>
      </c>
      <c r="AU513" s="16" t="s">
        <v>86</v>
      </c>
    </row>
    <row r="514" spans="1:65" s="2" customFormat="1" ht="41.5" customHeight="1">
      <c r="A514" s="37"/>
      <c r="B514" s="38"/>
      <c r="C514" s="262" t="s">
        <v>882</v>
      </c>
      <c r="D514" s="262" t="s">
        <v>167</v>
      </c>
      <c r="E514" s="263" t="s">
        <v>883</v>
      </c>
      <c r="F514" s="264" t="s">
        <v>884</v>
      </c>
      <c r="G514" s="265" t="s">
        <v>198</v>
      </c>
      <c r="H514" s="266">
        <v>67.32</v>
      </c>
      <c r="I514" s="267"/>
      <c r="J514" s="268">
        <f>ROUND(I514*H514,2)</f>
        <v>0</v>
      </c>
      <c r="K514" s="264" t="s">
        <v>149</v>
      </c>
      <c r="L514" s="269"/>
      <c r="M514" s="270" t="s">
        <v>1</v>
      </c>
      <c r="N514" s="271" t="s">
        <v>41</v>
      </c>
      <c r="O514" s="90"/>
      <c r="P514" s="243">
        <f>O514*H514</f>
        <v>0</v>
      </c>
      <c r="Q514" s="243">
        <v>0.0192</v>
      </c>
      <c r="R514" s="243">
        <f>Q514*H514</f>
        <v>1.2925439999999997</v>
      </c>
      <c r="S514" s="243">
        <v>0</v>
      </c>
      <c r="T514" s="244">
        <f>S514*H514</f>
        <v>0</v>
      </c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R514" s="245" t="s">
        <v>344</v>
      </c>
      <c r="AT514" s="245" t="s">
        <v>167</v>
      </c>
      <c r="AU514" s="245" t="s">
        <v>86</v>
      </c>
      <c r="AY514" s="16" t="s">
        <v>143</v>
      </c>
      <c r="BE514" s="246">
        <f>IF(N514="základní",J514,0)</f>
        <v>0</v>
      </c>
      <c r="BF514" s="246">
        <f>IF(N514="snížená",J514,0)</f>
        <v>0</v>
      </c>
      <c r="BG514" s="246">
        <f>IF(N514="zákl. přenesená",J514,0)</f>
        <v>0</v>
      </c>
      <c r="BH514" s="246">
        <f>IF(N514="sníž. přenesená",J514,0)</f>
        <v>0</v>
      </c>
      <c r="BI514" s="246">
        <f>IF(N514="nulová",J514,0)</f>
        <v>0</v>
      </c>
      <c r="BJ514" s="16" t="s">
        <v>84</v>
      </c>
      <c r="BK514" s="246">
        <f>ROUND(I514*H514,2)</f>
        <v>0</v>
      </c>
      <c r="BL514" s="16" t="s">
        <v>244</v>
      </c>
      <c r="BM514" s="245" t="s">
        <v>885</v>
      </c>
    </row>
    <row r="515" spans="1:47" s="2" customFormat="1" ht="12">
      <c r="A515" s="37"/>
      <c r="B515" s="38"/>
      <c r="C515" s="39"/>
      <c r="D515" s="247" t="s">
        <v>152</v>
      </c>
      <c r="E515" s="39"/>
      <c r="F515" s="248" t="s">
        <v>884</v>
      </c>
      <c r="G515" s="39"/>
      <c r="H515" s="39"/>
      <c r="I515" s="143"/>
      <c r="J515" s="39"/>
      <c r="K515" s="39"/>
      <c r="L515" s="43"/>
      <c r="M515" s="249"/>
      <c r="N515" s="250"/>
      <c r="O515" s="90"/>
      <c r="P515" s="90"/>
      <c r="Q515" s="90"/>
      <c r="R515" s="90"/>
      <c r="S515" s="90"/>
      <c r="T515" s="91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T515" s="16" t="s">
        <v>152</v>
      </c>
      <c r="AU515" s="16" t="s">
        <v>86</v>
      </c>
    </row>
    <row r="516" spans="1:51" s="13" customFormat="1" ht="12">
      <c r="A516" s="13"/>
      <c r="B516" s="251"/>
      <c r="C516" s="252"/>
      <c r="D516" s="247" t="s">
        <v>154</v>
      </c>
      <c r="E516" s="252"/>
      <c r="F516" s="254" t="s">
        <v>777</v>
      </c>
      <c r="G516" s="252"/>
      <c r="H516" s="255">
        <v>67.32</v>
      </c>
      <c r="I516" s="256"/>
      <c r="J516" s="252"/>
      <c r="K516" s="252"/>
      <c r="L516" s="257"/>
      <c r="M516" s="258"/>
      <c r="N516" s="259"/>
      <c r="O516" s="259"/>
      <c r="P516" s="259"/>
      <c r="Q516" s="259"/>
      <c r="R516" s="259"/>
      <c r="S516" s="259"/>
      <c r="T516" s="260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61" t="s">
        <v>154</v>
      </c>
      <c r="AU516" s="261" t="s">
        <v>86</v>
      </c>
      <c r="AV516" s="13" t="s">
        <v>86</v>
      </c>
      <c r="AW516" s="13" t="s">
        <v>4</v>
      </c>
      <c r="AX516" s="13" t="s">
        <v>84</v>
      </c>
      <c r="AY516" s="261" t="s">
        <v>143</v>
      </c>
    </row>
    <row r="517" spans="1:65" s="2" customFormat="1" ht="20.5" customHeight="1">
      <c r="A517" s="37"/>
      <c r="B517" s="38"/>
      <c r="C517" s="234" t="s">
        <v>886</v>
      </c>
      <c r="D517" s="234" t="s">
        <v>145</v>
      </c>
      <c r="E517" s="235" t="s">
        <v>887</v>
      </c>
      <c r="F517" s="236" t="s">
        <v>888</v>
      </c>
      <c r="G517" s="237" t="s">
        <v>198</v>
      </c>
      <c r="H517" s="238">
        <v>10.23</v>
      </c>
      <c r="I517" s="239"/>
      <c r="J517" s="240">
        <f>ROUND(I517*H517,2)</f>
        <v>0</v>
      </c>
      <c r="K517" s="236" t="s">
        <v>149</v>
      </c>
      <c r="L517" s="43"/>
      <c r="M517" s="241" t="s">
        <v>1</v>
      </c>
      <c r="N517" s="242" t="s">
        <v>41</v>
      </c>
      <c r="O517" s="90"/>
      <c r="P517" s="243">
        <f>O517*H517</f>
        <v>0</v>
      </c>
      <c r="Q517" s="243">
        <v>0.0015</v>
      </c>
      <c r="R517" s="243">
        <f>Q517*H517</f>
        <v>0.015345000000000001</v>
      </c>
      <c r="S517" s="243">
        <v>0</v>
      </c>
      <c r="T517" s="244">
        <f>S517*H517</f>
        <v>0</v>
      </c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R517" s="245" t="s">
        <v>244</v>
      </c>
      <c r="AT517" s="245" t="s">
        <v>145</v>
      </c>
      <c r="AU517" s="245" t="s">
        <v>86</v>
      </c>
      <c r="AY517" s="16" t="s">
        <v>143</v>
      </c>
      <c r="BE517" s="246">
        <f>IF(N517="základní",J517,0)</f>
        <v>0</v>
      </c>
      <c r="BF517" s="246">
        <f>IF(N517="snížená",J517,0)</f>
        <v>0</v>
      </c>
      <c r="BG517" s="246">
        <f>IF(N517="zákl. přenesená",J517,0)</f>
        <v>0</v>
      </c>
      <c r="BH517" s="246">
        <f>IF(N517="sníž. přenesená",J517,0)</f>
        <v>0</v>
      </c>
      <c r="BI517" s="246">
        <f>IF(N517="nulová",J517,0)</f>
        <v>0</v>
      </c>
      <c r="BJ517" s="16" t="s">
        <v>84</v>
      </c>
      <c r="BK517" s="246">
        <f>ROUND(I517*H517,2)</f>
        <v>0</v>
      </c>
      <c r="BL517" s="16" t="s">
        <v>244</v>
      </c>
      <c r="BM517" s="245" t="s">
        <v>889</v>
      </c>
    </row>
    <row r="518" spans="1:47" s="2" customFormat="1" ht="12">
      <c r="A518" s="37"/>
      <c r="B518" s="38"/>
      <c r="C518" s="39"/>
      <c r="D518" s="247" t="s">
        <v>152</v>
      </c>
      <c r="E518" s="39"/>
      <c r="F518" s="248" t="s">
        <v>890</v>
      </c>
      <c r="G518" s="39"/>
      <c r="H518" s="39"/>
      <c r="I518" s="143"/>
      <c r="J518" s="39"/>
      <c r="K518" s="39"/>
      <c r="L518" s="43"/>
      <c r="M518" s="249"/>
      <c r="N518" s="250"/>
      <c r="O518" s="90"/>
      <c r="P518" s="90"/>
      <c r="Q518" s="90"/>
      <c r="R518" s="90"/>
      <c r="S518" s="90"/>
      <c r="T518" s="91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T518" s="16" t="s">
        <v>152</v>
      </c>
      <c r="AU518" s="16" t="s">
        <v>86</v>
      </c>
    </row>
    <row r="519" spans="1:51" s="13" customFormat="1" ht="12">
      <c r="A519" s="13"/>
      <c r="B519" s="251"/>
      <c r="C519" s="252"/>
      <c r="D519" s="247" t="s">
        <v>154</v>
      </c>
      <c r="E519" s="253" t="s">
        <v>1</v>
      </c>
      <c r="F519" s="254" t="s">
        <v>891</v>
      </c>
      <c r="G519" s="252"/>
      <c r="H519" s="255">
        <v>10.23</v>
      </c>
      <c r="I519" s="256"/>
      <c r="J519" s="252"/>
      <c r="K519" s="252"/>
      <c r="L519" s="257"/>
      <c r="M519" s="258"/>
      <c r="N519" s="259"/>
      <c r="O519" s="259"/>
      <c r="P519" s="259"/>
      <c r="Q519" s="259"/>
      <c r="R519" s="259"/>
      <c r="S519" s="259"/>
      <c r="T519" s="260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61" t="s">
        <v>154</v>
      </c>
      <c r="AU519" s="261" t="s">
        <v>86</v>
      </c>
      <c r="AV519" s="13" t="s">
        <v>86</v>
      </c>
      <c r="AW519" s="13" t="s">
        <v>32</v>
      </c>
      <c r="AX519" s="13" t="s">
        <v>84</v>
      </c>
      <c r="AY519" s="261" t="s">
        <v>143</v>
      </c>
    </row>
    <row r="520" spans="1:65" s="2" customFormat="1" ht="20.5" customHeight="1">
      <c r="A520" s="37"/>
      <c r="B520" s="38"/>
      <c r="C520" s="234" t="s">
        <v>892</v>
      </c>
      <c r="D520" s="234" t="s">
        <v>145</v>
      </c>
      <c r="E520" s="235" t="s">
        <v>893</v>
      </c>
      <c r="F520" s="236" t="s">
        <v>894</v>
      </c>
      <c r="G520" s="237" t="s">
        <v>170</v>
      </c>
      <c r="H520" s="238">
        <v>1.893</v>
      </c>
      <c r="I520" s="239"/>
      <c r="J520" s="240">
        <f>ROUND(I520*H520,2)</f>
        <v>0</v>
      </c>
      <c r="K520" s="236" t="s">
        <v>149</v>
      </c>
      <c r="L520" s="43"/>
      <c r="M520" s="241" t="s">
        <v>1</v>
      </c>
      <c r="N520" s="242" t="s">
        <v>41</v>
      </c>
      <c r="O520" s="90"/>
      <c r="P520" s="243">
        <f>O520*H520</f>
        <v>0</v>
      </c>
      <c r="Q520" s="243">
        <v>0</v>
      </c>
      <c r="R520" s="243">
        <f>Q520*H520</f>
        <v>0</v>
      </c>
      <c r="S520" s="243">
        <v>0</v>
      </c>
      <c r="T520" s="244">
        <f>S520*H520</f>
        <v>0</v>
      </c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R520" s="245" t="s">
        <v>244</v>
      </c>
      <c r="AT520" s="245" t="s">
        <v>145</v>
      </c>
      <c r="AU520" s="245" t="s">
        <v>86</v>
      </c>
      <c r="AY520" s="16" t="s">
        <v>143</v>
      </c>
      <c r="BE520" s="246">
        <f>IF(N520="základní",J520,0)</f>
        <v>0</v>
      </c>
      <c r="BF520" s="246">
        <f>IF(N520="snížená",J520,0)</f>
        <v>0</v>
      </c>
      <c r="BG520" s="246">
        <f>IF(N520="zákl. přenesená",J520,0)</f>
        <v>0</v>
      </c>
      <c r="BH520" s="246">
        <f>IF(N520="sníž. přenesená",J520,0)</f>
        <v>0</v>
      </c>
      <c r="BI520" s="246">
        <f>IF(N520="nulová",J520,0)</f>
        <v>0</v>
      </c>
      <c r="BJ520" s="16" t="s">
        <v>84</v>
      </c>
      <c r="BK520" s="246">
        <f>ROUND(I520*H520,2)</f>
        <v>0</v>
      </c>
      <c r="BL520" s="16" t="s">
        <v>244</v>
      </c>
      <c r="BM520" s="245" t="s">
        <v>895</v>
      </c>
    </row>
    <row r="521" spans="1:47" s="2" customFormat="1" ht="12">
      <c r="A521" s="37"/>
      <c r="B521" s="38"/>
      <c r="C521" s="39"/>
      <c r="D521" s="247" t="s">
        <v>152</v>
      </c>
      <c r="E521" s="39"/>
      <c r="F521" s="248" t="s">
        <v>896</v>
      </c>
      <c r="G521" s="39"/>
      <c r="H521" s="39"/>
      <c r="I521" s="143"/>
      <c r="J521" s="39"/>
      <c r="K521" s="39"/>
      <c r="L521" s="43"/>
      <c r="M521" s="249"/>
      <c r="N521" s="250"/>
      <c r="O521" s="90"/>
      <c r="P521" s="90"/>
      <c r="Q521" s="90"/>
      <c r="R521" s="90"/>
      <c r="S521" s="90"/>
      <c r="T521" s="91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T521" s="16" t="s">
        <v>152</v>
      </c>
      <c r="AU521" s="16" t="s">
        <v>86</v>
      </c>
    </row>
    <row r="522" spans="1:63" s="12" customFormat="1" ht="22.8" customHeight="1">
      <c r="A522" s="12"/>
      <c r="B522" s="218"/>
      <c r="C522" s="219"/>
      <c r="D522" s="220" t="s">
        <v>75</v>
      </c>
      <c r="E522" s="232" t="s">
        <v>897</v>
      </c>
      <c r="F522" s="232" t="s">
        <v>898</v>
      </c>
      <c r="G522" s="219"/>
      <c r="H522" s="219"/>
      <c r="I522" s="222"/>
      <c r="J522" s="233">
        <f>BK522</f>
        <v>0</v>
      </c>
      <c r="K522" s="219"/>
      <c r="L522" s="224"/>
      <c r="M522" s="225"/>
      <c r="N522" s="226"/>
      <c r="O522" s="226"/>
      <c r="P522" s="227">
        <f>SUM(P523:P542)</f>
        <v>0</v>
      </c>
      <c r="Q522" s="226"/>
      <c r="R522" s="227">
        <f>SUM(R523:R542)</f>
        <v>0.8033704</v>
      </c>
      <c r="S522" s="226"/>
      <c r="T522" s="228">
        <f>SUM(T523:T542)</f>
        <v>0</v>
      </c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R522" s="229" t="s">
        <v>86</v>
      </c>
      <c r="AT522" s="230" t="s">
        <v>75</v>
      </c>
      <c r="AU522" s="230" t="s">
        <v>84</v>
      </c>
      <c r="AY522" s="229" t="s">
        <v>143</v>
      </c>
      <c r="BK522" s="231">
        <f>SUM(BK523:BK542)</f>
        <v>0</v>
      </c>
    </row>
    <row r="523" spans="1:65" s="2" customFormat="1" ht="20.5" customHeight="1">
      <c r="A523" s="37"/>
      <c r="B523" s="38"/>
      <c r="C523" s="234" t="s">
        <v>899</v>
      </c>
      <c r="D523" s="234" t="s">
        <v>145</v>
      </c>
      <c r="E523" s="235" t="s">
        <v>900</v>
      </c>
      <c r="F523" s="236" t="s">
        <v>901</v>
      </c>
      <c r="G523" s="237" t="s">
        <v>198</v>
      </c>
      <c r="H523" s="238">
        <v>40.24</v>
      </c>
      <c r="I523" s="239"/>
      <c r="J523" s="240">
        <f>ROUND(I523*H523,2)</f>
        <v>0</v>
      </c>
      <c r="K523" s="236" t="s">
        <v>149</v>
      </c>
      <c r="L523" s="43"/>
      <c r="M523" s="241" t="s">
        <v>1</v>
      </c>
      <c r="N523" s="242" t="s">
        <v>41</v>
      </c>
      <c r="O523" s="90"/>
      <c r="P523" s="243">
        <f>O523*H523</f>
        <v>0</v>
      </c>
      <c r="Q523" s="243">
        <v>0.0003</v>
      </c>
      <c r="R523" s="243">
        <f>Q523*H523</f>
        <v>0.012072</v>
      </c>
      <c r="S523" s="243">
        <v>0</v>
      </c>
      <c r="T523" s="244">
        <f>S523*H523</f>
        <v>0</v>
      </c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R523" s="245" t="s">
        <v>244</v>
      </c>
      <c r="AT523" s="245" t="s">
        <v>145</v>
      </c>
      <c r="AU523" s="245" t="s">
        <v>86</v>
      </c>
      <c r="AY523" s="16" t="s">
        <v>143</v>
      </c>
      <c r="BE523" s="246">
        <f>IF(N523="základní",J523,0)</f>
        <v>0</v>
      </c>
      <c r="BF523" s="246">
        <f>IF(N523="snížená",J523,0)</f>
        <v>0</v>
      </c>
      <c r="BG523" s="246">
        <f>IF(N523="zákl. přenesená",J523,0)</f>
        <v>0</v>
      </c>
      <c r="BH523" s="246">
        <f>IF(N523="sníž. přenesená",J523,0)</f>
        <v>0</v>
      </c>
      <c r="BI523" s="246">
        <f>IF(N523="nulová",J523,0)</f>
        <v>0</v>
      </c>
      <c r="BJ523" s="16" t="s">
        <v>84</v>
      </c>
      <c r="BK523" s="246">
        <f>ROUND(I523*H523,2)</f>
        <v>0</v>
      </c>
      <c r="BL523" s="16" t="s">
        <v>244</v>
      </c>
      <c r="BM523" s="245" t="s">
        <v>902</v>
      </c>
    </row>
    <row r="524" spans="1:47" s="2" customFormat="1" ht="12">
      <c r="A524" s="37"/>
      <c r="B524" s="38"/>
      <c r="C524" s="39"/>
      <c r="D524" s="247" t="s">
        <v>152</v>
      </c>
      <c r="E524" s="39"/>
      <c r="F524" s="248" t="s">
        <v>903</v>
      </c>
      <c r="G524" s="39"/>
      <c r="H524" s="39"/>
      <c r="I524" s="143"/>
      <c r="J524" s="39"/>
      <c r="K524" s="39"/>
      <c r="L524" s="43"/>
      <c r="M524" s="249"/>
      <c r="N524" s="250"/>
      <c r="O524" s="90"/>
      <c r="P524" s="90"/>
      <c r="Q524" s="90"/>
      <c r="R524" s="90"/>
      <c r="S524" s="90"/>
      <c r="T524" s="91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T524" s="16" t="s">
        <v>152</v>
      </c>
      <c r="AU524" s="16" t="s">
        <v>86</v>
      </c>
    </row>
    <row r="525" spans="1:51" s="13" customFormat="1" ht="12">
      <c r="A525" s="13"/>
      <c r="B525" s="251"/>
      <c r="C525" s="252"/>
      <c r="D525" s="247" t="s">
        <v>154</v>
      </c>
      <c r="E525" s="253" t="s">
        <v>1</v>
      </c>
      <c r="F525" s="254" t="s">
        <v>904</v>
      </c>
      <c r="G525" s="252"/>
      <c r="H525" s="255">
        <v>46.64</v>
      </c>
      <c r="I525" s="256"/>
      <c r="J525" s="252"/>
      <c r="K525" s="252"/>
      <c r="L525" s="257"/>
      <c r="M525" s="258"/>
      <c r="N525" s="259"/>
      <c r="O525" s="259"/>
      <c r="P525" s="259"/>
      <c r="Q525" s="259"/>
      <c r="R525" s="259"/>
      <c r="S525" s="259"/>
      <c r="T525" s="260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61" t="s">
        <v>154</v>
      </c>
      <c r="AU525" s="261" t="s">
        <v>86</v>
      </c>
      <c r="AV525" s="13" t="s">
        <v>86</v>
      </c>
      <c r="AW525" s="13" t="s">
        <v>32</v>
      </c>
      <c r="AX525" s="13" t="s">
        <v>76</v>
      </c>
      <c r="AY525" s="261" t="s">
        <v>143</v>
      </c>
    </row>
    <row r="526" spans="1:51" s="13" customFormat="1" ht="12">
      <c r="A526" s="13"/>
      <c r="B526" s="251"/>
      <c r="C526" s="252"/>
      <c r="D526" s="247" t="s">
        <v>154</v>
      </c>
      <c r="E526" s="253" t="s">
        <v>1</v>
      </c>
      <c r="F526" s="254" t="s">
        <v>905</v>
      </c>
      <c r="G526" s="252"/>
      <c r="H526" s="255">
        <v>-6.4</v>
      </c>
      <c r="I526" s="256"/>
      <c r="J526" s="252"/>
      <c r="K526" s="252"/>
      <c r="L526" s="257"/>
      <c r="M526" s="258"/>
      <c r="N526" s="259"/>
      <c r="O526" s="259"/>
      <c r="P526" s="259"/>
      <c r="Q526" s="259"/>
      <c r="R526" s="259"/>
      <c r="S526" s="259"/>
      <c r="T526" s="260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61" t="s">
        <v>154</v>
      </c>
      <c r="AU526" s="261" t="s">
        <v>86</v>
      </c>
      <c r="AV526" s="13" t="s">
        <v>86</v>
      </c>
      <c r="AW526" s="13" t="s">
        <v>32</v>
      </c>
      <c r="AX526" s="13" t="s">
        <v>76</v>
      </c>
      <c r="AY526" s="261" t="s">
        <v>143</v>
      </c>
    </row>
    <row r="527" spans="1:51" s="14" customFormat="1" ht="12">
      <c r="A527" s="14"/>
      <c r="B527" s="272"/>
      <c r="C527" s="273"/>
      <c r="D527" s="247" t="s">
        <v>154</v>
      </c>
      <c r="E527" s="274" t="s">
        <v>1</v>
      </c>
      <c r="F527" s="275" t="s">
        <v>183</v>
      </c>
      <c r="G527" s="273"/>
      <c r="H527" s="276">
        <v>40.24</v>
      </c>
      <c r="I527" s="277"/>
      <c r="J527" s="273"/>
      <c r="K527" s="273"/>
      <c r="L527" s="278"/>
      <c r="M527" s="279"/>
      <c r="N527" s="280"/>
      <c r="O527" s="280"/>
      <c r="P527" s="280"/>
      <c r="Q527" s="280"/>
      <c r="R527" s="280"/>
      <c r="S527" s="280"/>
      <c r="T527" s="281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82" t="s">
        <v>154</v>
      </c>
      <c r="AU527" s="282" t="s">
        <v>86</v>
      </c>
      <c r="AV527" s="14" t="s">
        <v>150</v>
      </c>
      <c r="AW527" s="14" t="s">
        <v>32</v>
      </c>
      <c r="AX527" s="14" t="s">
        <v>84</v>
      </c>
      <c r="AY527" s="282" t="s">
        <v>143</v>
      </c>
    </row>
    <row r="528" spans="1:65" s="2" customFormat="1" ht="20.5" customHeight="1">
      <c r="A528" s="37"/>
      <c r="B528" s="38"/>
      <c r="C528" s="234" t="s">
        <v>906</v>
      </c>
      <c r="D528" s="234" t="s">
        <v>145</v>
      </c>
      <c r="E528" s="235" t="s">
        <v>907</v>
      </c>
      <c r="F528" s="236" t="s">
        <v>908</v>
      </c>
      <c r="G528" s="237" t="s">
        <v>198</v>
      </c>
      <c r="H528" s="238">
        <v>5.4</v>
      </c>
      <c r="I528" s="239"/>
      <c r="J528" s="240">
        <f>ROUND(I528*H528,2)</f>
        <v>0</v>
      </c>
      <c r="K528" s="236" t="s">
        <v>149</v>
      </c>
      <c r="L528" s="43"/>
      <c r="M528" s="241" t="s">
        <v>1</v>
      </c>
      <c r="N528" s="242" t="s">
        <v>41</v>
      </c>
      <c r="O528" s="90"/>
      <c r="P528" s="243">
        <f>O528*H528</f>
        <v>0</v>
      </c>
      <c r="Q528" s="243">
        <v>0.0015</v>
      </c>
      <c r="R528" s="243">
        <f>Q528*H528</f>
        <v>0.008100000000000001</v>
      </c>
      <c r="S528" s="243">
        <v>0</v>
      </c>
      <c r="T528" s="244">
        <f>S528*H528</f>
        <v>0</v>
      </c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R528" s="245" t="s">
        <v>244</v>
      </c>
      <c r="AT528" s="245" t="s">
        <v>145</v>
      </c>
      <c r="AU528" s="245" t="s">
        <v>86</v>
      </c>
      <c r="AY528" s="16" t="s">
        <v>143</v>
      </c>
      <c r="BE528" s="246">
        <f>IF(N528="základní",J528,0)</f>
        <v>0</v>
      </c>
      <c r="BF528" s="246">
        <f>IF(N528="snížená",J528,0)</f>
        <v>0</v>
      </c>
      <c r="BG528" s="246">
        <f>IF(N528="zákl. přenesená",J528,0)</f>
        <v>0</v>
      </c>
      <c r="BH528" s="246">
        <f>IF(N528="sníž. přenesená",J528,0)</f>
        <v>0</v>
      </c>
      <c r="BI528" s="246">
        <f>IF(N528="nulová",J528,0)</f>
        <v>0</v>
      </c>
      <c r="BJ528" s="16" t="s">
        <v>84</v>
      </c>
      <c r="BK528" s="246">
        <f>ROUND(I528*H528,2)</f>
        <v>0</v>
      </c>
      <c r="BL528" s="16" t="s">
        <v>244</v>
      </c>
      <c r="BM528" s="245" t="s">
        <v>909</v>
      </c>
    </row>
    <row r="529" spans="1:47" s="2" customFormat="1" ht="12">
      <c r="A529" s="37"/>
      <c r="B529" s="38"/>
      <c r="C529" s="39"/>
      <c r="D529" s="247" t="s">
        <v>152</v>
      </c>
      <c r="E529" s="39"/>
      <c r="F529" s="248" t="s">
        <v>910</v>
      </c>
      <c r="G529" s="39"/>
      <c r="H529" s="39"/>
      <c r="I529" s="143"/>
      <c r="J529" s="39"/>
      <c r="K529" s="39"/>
      <c r="L529" s="43"/>
      <c r="M529" s="249"/>
      <c r="N529" s="250"/>
      <c r="O529" s="90"/>
      <c r="P529" s="90"/>
      <c r="Q529" s="90"/>
      <c r="R529" s="90"/>
      <c r="S529" s="90"/>
      <c r="T529" s="91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T529" s="16" t="s">
        <v>152</v>
      </c>
      <c r="AU529" s="16" t="s">
        <v>86</v>
      </c>
    </row>
    <row r="530" spans="1:51" s="13" customFormat="1" ht="12">
      <c r="A530" s="13"/>
      <c r="B530" s="251"/>
      <c r="C530" s="252"/>
      <c r="D530" s="247" t="s">
        <v>154</v>
      </c>
      <c r="E530" s="253" t="s">
        <v>1</v>
      </c>
      <c r="F530" s="254" t="s">
        <v>911</v>
      </c>
      <c r="G530" s="252"/>
      <c r="H530" s="255">
        <v>5.4</v>
      </c>
      <c r="I530" s="256"/>
      <c r="J530" s="252"/>
      <c r="K530" s="252"/>
      <c r="L530" s="257"/>
      <c r="M530" s="258"/>
      <c r="N530" s="259"/>
      <c r="O530" s="259"/>
      <c r="P530" s="259"/>
      <c r="Q530" s="259"/>
      <c r="R530" s="259"/>
      <c r="S530" s="259"/>
      <c r="T530" s="260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61" t="s">
        <v>154</v>
      </c>
      <c r="AU530" s="261" t="s">
        <v>86</v>
      </c>
      <c r="AV530" s="13" t="s">
        <v>86</v>
      </c>
      <c r="AW530" s="13" t="s">
        <v>32</v>
      </c>
      <c r="AX530" s="13" t="s">
        <v>84</v>
      </c>
      <c r="AY530" s="261" t="s">
        <v>143</v>
      </c>
    </row>
    <row r="531" spans="1:65" s="2" customFormat="1" ht="31" customHeight="1">
      <c r="A531" s="37"/>
      <c r="B531" s="38"/>
      <c r="C531" s="234" t="s">
        <v>912</v>
      </c>
      <c r="D531" s="234" t="s">
        <v>145</v>
      </c>
      <c r="E531" s="235" t="s">
        <v>913</v>
      </c>
      <c r="F531" s="236" t="s">
        <v>914</v>
      </c>
      <c r="G531" s="237" t="s">
        <v>198</v>
      </c>
      <c r="H531" s="238">
        <v>40.24</v>
      </c>
      <c r="I531" s="239"/>
      <c r="J531" s="240">
        <f>ROUND(I531*H531,2)</f>
        <v>0</v>
      </c>
      <c r="K531" s="236" t="s">
        <v>149</v>
      </c>
      <c r="L531" s="43"/>
      <c r="M531" s="241" t="s">
        <v>1</v>
      </c>
      <c r="N531" s="242" t="s">
        <v>41</v>
      </c>
      <c r="O531" s="90"/>
      <c r="P531" s="243">
        <f>O531*H531</f>
        <v>0</v>
      </c>
      <c r="Q531" s="243">
        <v>0.0053</v>
      </c>
      <c r="R531" s="243">
        <f>Q531*H531</f>
        <v>0.21327200000000002</v>
      </c>
      <c r="S531" s="243">
        <v>0</v>
      </c>
      <c r="T531" s="244">
        <f>S531*H531</f>
        <v>0</v>
      </c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R531" s="245" t="s">
        <v>244</v>
      </c>
      <c r="AT531" s="245" t="s">
        <v>145</v>
      </c>
      <c r="AU531" s="245" t="s">
        <v>86</v>
      </c>
      <c r="AY531" s="16" t="s">
        <v>143</v>
      </c>
      <c r="BE531" s="246">
        <f>IF(N531="základní",J531,0)</f>
        <v>0</v>
      </c>
      <c r="BF531" s="246">
        <f>IF(N531="snížená",J531,0)</f>
        <v>0</v>
      </c>
      <c r="BG531" s="246">
        <f>IF(N531="zákl. přenesená",J531,0)</f>
        <v>0</v>
      </c>
      <c r="BH531" s="246">
        <f>IF(N531="sníž. přenesená",J531,0)</f>
        <v>0</v>
      </c>
      <c r="BI531" s="246">
        <f>IF(N531="nulová",J531,0)</f>
        <v>0</v>
      </c>
      <c r="BJ531" s="16" t="s">
        <v>84</v>
      </c>
      <c r="BK531" s="246">
        <f>ROUND(I531*H531,2)</f>
        <v>0</v>
      </c>
      <c r="BL531" s="16" t="s">
        <v>244</v>
      </c>
      <c r="BM531" s="245" t="s">
        <v>915</v>
      </c>
    </row>
    <row r="532" spans="1:47" s="2" customFormat="1" ht="12">
      <c r="A532" s="37"/>
      <c r="B532" s="38"/>
      <c r="C532" s="39"/>
      <c r="D532" s="247" t="s">
        <v>152</v>
      </c>
      <c r="E532" s="39"/>
      <c r="F532" s="248" t="s">
        <v>916</v>
      </c>
      <c r="G532" s="39"/>
      <c r="H532" s="39"/>
      <c r="I532" s="143"/>
      <c r="J532" s="39"/>
      <c r="K532" s="39"/>
      <c r="L532" s="43"/>
      <c r="M532" s="249"/>
      <c r="N532" s="250"/>
      <c r="O532" s="90"/>
      <c r="P532" s="90"/>
      <c r="Q532" s="90"/>
      <c r="R532" s="90"/>
      <c r="S532" s="90"/>
      <c r="T532" s="91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T532" s="16" t="s">
        <v>152</v>
      </c>
      <c r="AU532" s="16" t="s">
        <v>86</v>
      </c>
    </row>
    <row r="533" spans="1:51" s="13" customFormat="1" ht="12">
      <c r="A533" s="13"/>
      <c r="B533" s="251"/>
      <c r="C533" s="252"/>
      <c r="D533" s="247" t="s">
        <v>154</v>
      </c>
      <c r="E533" s="253" t="s">
        <v>1</v>
      </c>
      <c r="F533" s="254" t="s">
        <v>917</v>
      </c>
      <c r="G533" s="252"/>
      <c r="H533" s="255">
        <v>40.24</v>
      </c>
      <c r="I533" s="256"/>
      <c r="J533" s="252"/>
      <c r="K533" s="252"/>
      <c r="L533" s="257"/>
      <c r="M533" s="258"/>
      <c r="N533" s="259"/>
      <c r="O533" s="259"/>
      <c r="P533" s="259"/>
      <c r="Q533" s="259"/>
      <c r="R533" s="259"/>
      <c r="S533" s="259"/>
      <c r="T533" s="260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61" t="s">
        <v>154</v>
      </c>
      <c r="AU533" s="261" t="s">
        <v>86</v>
      </c>
      <c r="AV533" s="13" t="s">
        <v>86</v>
      </c>
      <c r="AW533" s="13" t="s">
        <v>32</v>
      </c>
      <c r="AX533" s="13" t="s">
        <v>84</v>
      </c>
      <c r="AY533" s="261" t="s">
        <v>143</v>
      </c>
    </row>
    <row r="534" spans="1:65" s="2" customFormat="1" ht="20.5" customHeight="1">
      <c r="A534" s="37"/>
      <c r="B534" s="38"/>
      <c r="C534" s="262" t="s">
        <v>918</v>
      </c>
      <c r="D534" s="262" t="s">
        <v>167</v>
      </c>
      <c r="E534" s="263" t="s">
        <v>919</v>
      </c>
      <c r="F534" s="264" t="s">
        <v>920</v>
      </c>
      <c r="G534" s="265" t="s">
        <v>198</v>
      </c>
      <c r="H534" s="266">
        <v>44.264</v>
      </c>
      <c r="I534" s="267"/>
      <c r="J534" s="268">
        <f>ROUND(I534*H534,2)</f>
        <v>0</v>
      </c>
      <c r="K534" s="264" t="s">
        <v>149</v>
      </c>
      <c r="L534" s="269"/>
      <c r="M534" s="270" t="s">
        <v>1</v>
      </c>
      <c r="N534" s="271" t="s">
        <v>41</v>
      </c>
      <c r="O534" s="90"/>
      <c r="P534" s="243">
        <f>O534*H534</f>
        <v>0</v>
      </c>
      <c r="Q534" s="243">
        <v>0.0126</v>
      </c>
      <c r="R534" s="243">
        <f>Q534*H534</f>
        <v>0.5577264000000001</v>
      </c>
      <c r="S534" s="243">
        <v>0</v>
      </c>
      <c r="T534" s="244">
        <f>S534*H534</f>
        <v>0</v>
      </c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R534" s="245" t="s">
        <v>344</v>
      </c>
      <c r="AT534" s="245" t="s">
        <v>167</v>
      </c>
      <c r="AU534" s="245" t="s">
        <v>86</v>
      </c>
      <c r="AY534" s="16" t="s">
        <v>143</v>
      </c>
      <c r="BE534" s="246">
        <f>IF(N534="základní",J534,0)</f>
        <v>0</v>
      </c>
      <c r="BF534" s="246">
        <f>IF(N534="snížená",J534,0)</f>
        <v>0</v>
      </c>
      <c r="BG534" s="246">
        <f>IF(N534="zákl. přenesená",J534,0)</f>
        <v>0</v>
      </c>
      <c r="BH534" s="246">
        <f>IF(N534="sníž. přenesená",J534,0)</f>
        <v>0</v>
      </c>
      <c r="BI534" s="246">
        <f>IF(N534="nulová",J534,0)</f>
        <v>0</v>
      </c>
      <c r="BJ534" s="16" t="s">
        <v>84</v>
      </c>
      <c r="BK534" s="246">
        <f>ROUND(I534*H534,2)</f>
        <v>0</v>
      </c>
      <c r="BL534" s="16" t="s">
        <v>244</v>
      </c>
      <c r="BM534" s="245" t="s">
        <v>921</v>
      </c>
    </row>
    <row r="535" spans="1:47" s="2" customFormat="1" ht="12">
      <c r="A535" s="37"/>
      <c r="B535" s="38"/>
      <c r="C535" s="39"/>
      <c r="D535" s="247" t="s">
        <v>152</v>
      </c>
      <c r="E535" s="39"/>
      <c r="F535" s="248" t="s">
        <v>920</v>
      </c>
      <c r="G535" s="39"/>
      <c r="H535" s="39"/>
      <c r="I535" s="143"/>
      <c r="J535" s="39"/>
      <c r="K535" s="39"/>
      <c r="L535" s="43"/>
      <c r="M535" s="249"/>
      <c r="N535" s="250"/>
      <c r="O535" s="90"/>
      <c r="P535" s="90"/>
      <c r="Q535" s="90"/>
      <c r="R535" s="90"/>
      <c r="S535" s="90"/>
      <c r="T535" s="91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T535" s="16" t="s">
        <v>152</v>
      </c>
      <c r="AU535" s="16" t="s">
        <v>86</v>
      </c>
    </row>
    <row r="536" spans="1:51" s="13" customFormat="1" ht="12">
      <c r="A536" s="13"/>
      <c r="B536" s="251"/>
      <c r="C536" s="252"/>
      <c r="D536" s="247" t="s">
        <v>154</v>
      </c>
      <c r="E536" s="252"/>
      <c r="F536" s="254" t="s">
        <v>922</v>
      </c>
      <c r="G536" s="252"/>
      <c r="H536" s="255">
        <v>44.264</v>
      </c>
      <c r="I536" s="256"/>
      <c r="J536" s="252"/>
      <c r="K536" s="252"/>
      <c r="L536" s="257"/>
      <c r="M536" s="258"/>
      <c r="N536" s="259"/>
      <c r="O536" s="259"/>
      <c r="P536" s="259"/>
      <c r="Q536" s="259"/>
      <c r="R536" s="259"/>
      <c r="S536" s="259"/>
      <c r="T536" s="260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61" t="s">
        <v>154</v>
      </c>
      <c r="AU536" s="261" t="s">
        <v>86</v>
      </c>
      <c r="AV536" s="13" t="s">
        <v>86</v>
      </c>
      <c r="AW536" s="13" t="s">
        <v>4</v>
      </c>
      <c r="AX536" s="13" t="s">
        <v>84</v>
      </c>
      <c r="AY536" s="261" t="s">
        <v>143</v>
      </c>
    </row>
    <row r="537" spans="1:65" s="2" customFormat="1" ht="20.5" customHeight="1">
      <c r="A537" s="37"/>
      <c r="B537" s="38"/>
      <c r="C537" s="234" t="s">
        <v>923</v>
      </c>
      <c r="D537" s="234" t="s">
        <v>145</v>
      </c>
      <c r="E537" s="235" t="s">
        <v>924</v>
      </c>
      <c r="F537" s="236" t="s">
        <v>925</v>
      </c>
      <c r="G537" s="237" t="s">
        <v>260</v>
      </c>
      <c r="H537" s="238">
        <v>4</v>
      </c>
      <c r="I537" s="239"/>
      <c r="J537" s="240">
        <f>ROUND(I537*H537,2)</f>
        <v>0</v>
      </c>
      <c r="K537" s="236" t="s">
        <v>149</v>
      </c>
      <c r="L537" s="43"/>
      <c r="M537" s="241" t="s">
        <v>1</v>
      </c>
      <c r="N537" s="242" t="s">
        <v>41</v>
      </c>
      <c r="O537" s="90"/>
      <c r="P537" s="243">
        <f>O537*H537</f>
        <v>0</v>
      </c>
      <c r="Q537" s="243">
        <v>0.00055</v>
      </c>
      <c r="R537" s="243">
        <f>Q537*H537</f>
        <v>0.0022</v>
      </c>
      <c r="S537" s="243">
        <v>0</v>
      </c>
      <c r="T537" s="244">
        <f>S537*H537</f>
        <v>0</v>
      </c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R537" s="245" t="s">
        <v>244</v>
      </c>
      <c r="AT537" s="245" t="s">
        <v>145</v>
      </c>
      <c r="AU537" s="245" t="s">
        <v>86</v>
      </c>
      <c r="AY537" s="16" t="s">
        <v>143</v>
      </c>
      <c r="BE537" s="246">
        <f>IF(N537="základní",J537,0)</f>
        <v>0</v>
      </c>
      <c r="BF537" s="246">
        <f>IF(N537="snížená",J537,0)</f>
        <v>0</v>
      </c>
      <c r="BG537" s="246">
        <f>IF(N537="zákl. přenesená",J537,0)</f>
        <v>0</v>
      </c>
      <c r="BH537" s="246">
        <f>IF(N537="sníž. přenesená",J537,0)</f>
        <v>0</v>
      </c>
      <c r="BI537" s="246">
        <f>IF(N537="nulová",J537,0)</f>
        <v>0</v>
      </c>
      <c r="BJ537" s="16" t="s">
        <v>84</v>
      </c>
      <c r="BK537" s="246">
        <f>ROUND(I537*H537,2)</f>
        <v>0</v>
      </c>
      <c r="BL537" s="16" t="s">
        <v>244</v>
      </c>
      <c r="BM537" s="245" t="s">
        <v>926</v>
      </c>
    </row>
    <row r="538" spans="1:47" s="2" customFormat="1" ht="12">
      <c r="A538" s="37"/>
      <c r="B538" s="38"/>
      <c r="C538" s="39"/>
      <c r="D538" s="247" t="s">
        <v>152</v>
      </c>
      <c r="E538" s="39"/>
      <c r="F538" s="248" t="s">
        <v>927</v>
      </c>
      <c r="G538" s="39"/>
      <c r="H538" s="39"/>
      <c r="I538" s="143"/>
      <c r="J538" s="39"/>
      <c r="K538" s="39"/>
      <c r="L538" s="43"/>
      <c r="M538" s="249"/>
      <c r="N538" s="250"/>
      <c r="O538" s="90"/>
      <c r="P538" s="90"/>
      <c r="Q538" s="90"/>
      <c r="R538" s="90"/>
      <c r="S538" s="90"/>
      <c r="T538" s="91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T538" s="16" t="s">
        <v>152</v>
      </c>
      <c r="AU538" s="16" t="s">
        <v>86</v>
      </c>
    </row>
    <row r="539" spans="1:65" s="2" customFormat="1" ht="20.5" customHeight="1">
      <c r="A539" s="37"/>
      <c r="B539" s="38"/>
      <c r="C539" s="234" t="s">
        <v>928</v>
      </c>
      <c r="D539" s="234" t="s">
        <v>145</v>
      </c>
      <c r="E539" s="235" t="s">
        <v>929</v>
      </c>
      <c r="F539" s="236" t="s">
        <v>930</v>
      </c>
      <c r="G539" s="237" t="s">
        <v>260</v>
      </c>
      <c r="H539" s="238">
        <v>20</v>
      </c>
      <c r="I539" s="239"/>
      <c r="J539" s="240">
        <f>ROUND(I539*H539,2)</f>
        <v>0</v>
      </c>
      <c r="K539" s="236" t="s">
        <v>149</v>
      </c>
      <c r="L539" s="43"/>
      <c r="M539" s="241" t="s">
        <v>1</v>
      </c>
      <c r="N539" s="242" t="s">
        <v>41</v>
      </c>
      <c r="O539" s="90"/>
      <c r="P539" s="243">
        <f>O539*H539</f>
        <v>0</v>
      </c>
      <c r="Q539" s="243">
        <v>0.0005</v>
      </c>
      <c r="R539" s="243">
        <f>Q539*H539</f>
        <v>0.01</v>
      </c>
      <c r="S539" s="243">
        <v>0</v>
      </c>
      <c r="T539" s="244">
        <f>S539*H539</f>
        <v>0</v>
      </c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R539" s="245" t="s">
        <v>244</v>
      </c>
      <c r="AT539" s="245" t="s">
        <v>145</v>
      </c>
      <c r="AU539" s="245" t="s">
        <v>86</v>
      </c>
      <c r="AY539" s="16" t="s">
        <v>143</v>
      </c>
      <c r="BE539" s="246">
        <f>IF(N539="základní",J539,0)</f>
        <v>0</v>
      </c>
      <c r="BF539" s="246">
        <f>IF(N539="snížená",J539,0)</f>
        <v>0</v>
      </c>
      <c r="BG539" s="246">
        <f>IF(N539="zákl. přenesená",J539,0)</f>
        <v>0</v>
      </c>
      <c r="BH539" s="246">
        <f>IF(N539="sníž. přenesená",J539,0)</f>
        <v>0</v>
      </c>
      <c r="BI539" s="246">
        <f>IF(N539="nulová",J539,0)</f>
        <v>0</v>
      </c>
      <c r="BJ539" s="16" t="s">
        <v>84</v>
      </c>
      <c r="BK539" s="246">
        <f>ROUND(I539*H539,2)</f>
        <v>0</v>
      </c>
      <c r="BL539" s="16" t="s">
        <v>244</v>
      </c>
      <c r="BM539" s="245" t="s">
        <v>931</v>
      </c>
    </row>
    <row r="540" spans="1:47" s="2" customFormat="1" ht="12">
      <c r="A540" s="37"/>
      <c r="B540" s="38"/>
      <c r="C540" s="39"/>
      <c r="D540" s="247" t="s">
        <v>152</v>
      </c>
      <c r="E540" s="39"/>
      <c r="F540" s="248" t="s">
        <v>932</v>
      </c>
      <c r="G540" s="39"/>
      <c r="H540" s="39"/>
      <c r="I540" s="143"/>
      <c r="J540" s="39"/>
      <c r="K540" s="39"/>
      <c r="L540" s="43"/>
      <c r="M540" s="249"/>
      <c r="N540" s="250"/>
      <c r="O540" s="90"/>
      <c r="P540" s="90"/>
      <c r="Q540" s="90"/>
      <c r="R540" s="90"/>
      <c r="S540" s="90"/>
      <c r="T540" s="91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T540" s="16" t="s">
        <v>152</v>
      </c>
      <c r="AU540" s="16" t="s">
        <v>86</v>
      </c>
    </row>
    <row r="541" spans="1:65" s="2" customFormat="1" ht="20.5" customHeight="1">
      <c r="A541" s="37"/>
      <c r="B541" s="38"/>
      <c r="C541" s="234" t="s">
        <v>933</v>
      </c>
      <c r="D541" s="234" t="s">
        <v>145</v>
      </c>
      <c r="E541" s="235" t="s">
        <v>934</v>
      </c>
      <c r="F541" s="236" t="s">
        <v>935</v>
      </c>
      <c r="G541" s="237" t="s">
        <v>170</v>
      </c>
      <c r="H541" s="238">
        <v>0.803</v>
      </c>
      <c r="I541" s="239"/>
      <c r="J541" s="240">
        <f>ROUND(I541*H541,2)</f>
        <v>0</v>
      </c>
      <c r="K541" s="236" t="s">
        <v>149</v>
      </c>
      <c r="L541" s="43"/>
      <c r="M541" s="241" t="s">
        <v>1</v>
      </c>
      <c r="N541" s="242" t="s">
        <v>41</v>
      </c>
      <c r="O541" s="90"/>
      <c r="P541" s="243">
        <f>O541*H541</f>
        <v>0</v>
      </c>
      <c r="Q541" s="243">
        <v>0</v>
      </c>
      <c r="R541" s="243">
        <f>Q541*H541</f>
        <v>0</v>
      </c>
      <c r="S541" s="243">
        <v>0</v>
      </c>
      <c r="T541" s="244">
        <f>S541*H541</f>
        <v>0</v>
      </c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R541" s="245" t="s">
        <v>244</v>
      </c>
      <c r="AT541" s="245" t="s">
        <v>145</v>
      </c>
      <c r="AU541" s="245" t="s">
        <v>86</v>
      </c>
      <c r="AY541" s="16" t="s">
        <v>143</v>
      </c>
      <c r="BE541" s="246">
        <f>IF(N541="základní",J541,0)</f>
        <v>0</v>
      </c>
      <c r="BF541" s="246">
        <f>IF(N541="snížená",J541,0)</f>
        <v>0</v>
      </c>
      <c r="BG541" s="246">
        <f>IF(N541="zákl. přenesená",J541,0)</f>
        <v>0</v>
      </c>
      <c r="BH541" s="246">
        <f>IF(N541="sníž. přenesená",J541,0)</f>
        <v>0</v>
      </c>
      <c r="BI541" s="246">
        <f>IF(N541="nulová",J541,0)</f>
        <v>0</v>
      </c>
      <c r="BJ541" s="16" t="s">
        <v>84</v>
      </c>
      <c r="BK541" s="246">
        <f>ROUND(I541*H541,2)</f>
        <v>0</v>
      </c>
      <c r="BL541" s="16" t="s">
        <v>244</v>
      </c>
      <c r="BM541" s="245" t="s">
        <v>936</v>
      </c>
    </row>
    <row r="542" spans="1:47" s="2" customFormat="1" ht="12">
      <c r="A542" s="37"/>
      <c r="B542" s="38"/>
      <c r="C542" s="39"/>
      <c r="D542" s="247" t="s">
        <v>152</v>
      </c>
      <c r="E542" s="39"/>
      <c r="F542" s="248" t="s">
        <v>937</v>
      </c>
      <c r="G542" s="39"/>
      <c r="H542" s="39"/>
      <c r="I542" s="143"/>
      <c r="J542" s="39"/>
      <c r="K542" s="39"/>
      <c r="L542" s="43"/>
      <c r="M542" s="249"/>
      <c r="N542" s="250"/>
      <c r="O542" s="90"/>
      <c r="P542" s="90"/>
      <c r="Q542" s="90"/>
      <c r="R542" s="90"/>
      <c r="S542" s="90"/>
      <c r="T542" s="91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T542" s="16" t="s">
        <v>152</v>
      </c>
      <c r="AU542" s="16" t="s">
        <v>86</v>
      </c>
    </row>
    <row r="543" spans="1:63" s="12" customFormat="1" ht="22.8" customHeight="1">
      <c r="A543" s="12"/>
      <c r="B543" s="218"/>
      <c r="C543" s="219"/>
      <c r="D543" s="220" t="s">
        <v>75</v>
      </c>
      <c r="E543" s="232" t="s">
        <v>938</v>
      </c>
      <c r="F543" s="232" t="s">
        <v>939</v>
      </c>
      <c r="G543" s="219"/>
      <c r="H543" s="219"/>
      <c r="I543" s="222"/>
      <c r="J543" s="233">
        <f>BK543</f>
        <v>0</v>
      </c>
      <c r="K543" s="219"/>
      <c r="L543" s="224"/>
      <c r="M543" s="225"/>
      <c r="N543" s="226"/>
      <c r="O543" s="226"/>
      <c r="P543" s="227">
        <f>SUM(P544:P551)</f>
        <v>0</v>
      </c>
      <c r="Q543" s="226"/>
      <c r="R543" s="227">
        <f>SUM(R544:R551)</f>
        <v>1.8950099999999999</v>
      </c>
      <c r="S543" s="226"/>
      <c r="T543" s="228">
        <f>SUM(T544:T551)</f>
        <v>0</v>
      </c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R543" s="229" t="s">
        <v>86</v>
      </c>
      <c r="AT543" s="230" t="s">
        <v>75</v>
      </c>
      <c r="AU543" s="230" t="s">
        <v>84</v>
      </c>
      <c r="AY543" s="229" t="s">
        <v>143</v>
      </c>
      <c r="BK543" s="231">
        <f>SUM(BK544:BK551)</f>
        <v>0</v>
      </c>
    </row>
    <row r="544" spans="1:65" s="2" customFormat="1" ht="31" customHeight="1">
      <c r="A544" s="37"/>
      <c r="B544" s="38"/>
      <c r="C544" s="234" t="s">
        <v>940</v>
      </c>
      <c r="D544" s="234" t="s">
        <v>145</v>
      </c>
      <c r="E544" s="235" t="s">
        <v>941</v>
      </c>
      <c r="F544" s="236" t="s">
        <v>942</v>
      </c>
      <c r="G544" s="237" t="s">
        <v>198</v>
      </c>
      <c r="H544" s="238">
        <v>29.38</v>
      </c>
      <c r="I544" s="239"/>
      <c r="J544" s="240">
        <f>ROUND(I544*H544,2)</f>
        <v>0</v>
      </c>
      <c r="K544" s="236" t="s">
        <v>149</v>
      </c>
      <c r="L544" s="43"/>
      <c r="M544" s="241" t="s">
        <v>1</v>
      </c>
      <c r="N544" s="242" t="s">
        <v>41</v>
      </c>
      <c r="O544" s="90"/>
      <c r="P544" s="243">
        <f>O544*H544</f>
        <v>0</v>
      </c>
      <c r="Q544" s="243">
        <v>0.0078</v>
      </c>
      <c r="R544" s="243">
        <f>Q544*H544</f>
        <v>0.22916399999999998</v>
      </c>
      <c r="S544" s="243">
        <v>0</v>
      </c>
      <c r="T544" s="244">
        <f>S544*H544</f>
        <v>0</v>
      </c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R544" s="245" t="s">
        <v>244</v>
      </c>
      <c r="AT544" s="245" t="s">
        <v>145</v>
      </c>
      <c r="AU544" s="245" t="s">
        <v>86</v>
      </c>
      <c r="AY544" s="16" t="s">
        <v>143</v>
      </c>
      <c r="BE544" s="246">
        <f>IF(N544="základní",J544,0)</f>
        <v>0</v>
      </c>
      <c r="BF544" s="246">
        <f>IF(N544="snížená",J544,0)</f>
        <v>0</v>
      </c>
      <c r="BG544" s="246">
        <f>IF(N544="zákl. přenesená",J544,0)</f>
        <v>0</v>
      </c>
      <c r="BH544" s="246">
        <f>IF(N544="sníž. přenesená",J544,0)</f>
        <v>0</v>
      </c>
      <c r="BI544" s="246">
        <f>IF(N544="nulová",J544,0)</f>
        <v>0</v>
      </c>
      <c r="BJ544" s="16" t="s">
        <v>84</v>
      </c>
      <c r="BK544" s="246">
        <f>ROUND(I544*H544,2)</f>
        <v>0</v>
      </c>
      <c r="BL544" s="16" t="s">
        <v>244</v>
      </c>
      <c r="BM544" s="245" t="s">
        <v>943</v>
      </c>
    </row>
    <row r="545" spans="1:47" s="2" customFormat="1" ht="12">
      <c r="A545" s="37"/>
      <c r="B545" s="38"/>
      <c r="C545" s="39"/>
      <c r="D545" s="247" t="s">
        <v>152</v>
      </c>
      <c r="E545" s="39"/>
      <c r="F545" s="248" t="s">
        <v>944</v>
      </c>
      <c r="G545" s="39"/>
      <c r="H545" s="39"/>
      <c r="I545" s="143"/>
      <c r="J545" s="39"/>
      <c r="K545" s="39"/>
      <c r="L545" s="43"/>
      <c r="M545" s="249"/>
      <c r="N545" s="250"/>
      <c r="O545" s="90"/>
      <c r="P545" s="90"/>
      <c r="Q545" s="90"/>
      <c r="R545" s="90"/>
      <c r="S545" s="90"/>
      <c r="T545" s="91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T545" s="16" t="s">
        <v>152</v>
      </c>
      <c r="AU545" s="16" t="s">
        <v>86</v>
      </c>
    </row>
    <row r="546" spans="1:51" s="13" customFormat="1" ht="12">
      <c r="A546" s="13"/>
      <c r="B546" s="251"/>
      <c r="C546" s="252"/>
      <c r="D546" s="247" t="s">
        <v>154</v>
      </c>
      <c r="E546" s="253" t="s">
        <v>1</v>
      </c>
      <c r="F546" s="254" t="s">
        <v>945</v>
      </c>
      <c r="G546" s="252"/>
      <c r="H546" s="255">
        <v>29.38</v>
      </c>
      <c r="I546" s="256"/>
      <c r="J546" s="252"/>
      <c r="K546" s="252"/>
      <c r="L546" s="257"/>
      <c r="M546" s="258"/>
      <c r="N546" s="259"/>
      <c r="O546" s="259"/>
      <c r="P546" s="259"/>
      <c r="Q546" s="259"/>
      <c r="R546" s="259"/>
      <c r="S546" s="259"/>
      <c r="T546" s="260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61" t="s">
        <v>154</v>
      </c>
      <c r="AU546" s="261" t="s">
        <v>86</v>
      </c>
      <c r="AV546" s="13" t="s">
        <v>86</v>
      </c>
      <c r="AW546" s="13" t="s">
        <v>32</v>
      </c>
      <c r="AX546" s="13" t="s">
        <v>84</v>
      </c>
      <c r="AY546" s="261" t="s">
        <v>143</v>
      </c>
    </row>
    <row r="547" spans="1:65" s="2" customFormat="1" ht="20.5" customHeight="1">
      <c r="A547" s="37"/>
      <c r="B547" s="38"/>
      <c r="C547" s="262" t="s">
        <v>946</v>
      </c>
      <c r="D547" s="262" t="s">
        <v>167</v>
      </c>
      <c r="E547" s="263" t="s">
        <v>947</v>
      </c>
      <c r="F547" s="264" t="s">
        <v>948</v>
      </c>
      <c r="G547" s="265" t="s">
        <v>198</v>
      </c>
      <c r="H547" s="266">
        <v>30.849</v>
      </c>
      <c r="I547" s="267"/>
      <c r="J547" s="268">
        <f>ROUND(I547*H547,2)</f>
        <v>0</v>
      </c>
      <c r="K547" s="264" t="s">
        <v>149</v>
      </c>
      <c r="L547" s="269"/>
      <c r="M547" s="270" t="s">
        <v>1</v>
      </c>
      <c r="N547" s="271" t="s">
        <v>41</v>
      </c>
      <c r="O547" s="90"/>
      <c r="P547" s="243">
        <f>O547*H547</f>
        <v>0</v>
      </c>
      <c r="Q547" s="243">
        <v>0.054</v>
      </c>
      <c r="R547" s="243">
        <f>Q547*H547</f>
        <v>1.665846</v>
      </c>
      <c r="S547" s="243">
        <v>0</v>
      </c>
      <c r="T547" s="244">
        <f>S547*H547</f>
        <v>0</v>
      </c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R547" s="245" t="s">
        <v>344</v>
      </c>
      <c r="AT547" s="245" t="s">
        <v>167</v>
      </c>
      <c r="AU547" s="245" t="s">
        <v>86</v>
      </c>
      <c r="AY547" s="16" t="s">
        <v>143</v>
      </c>
      <c r="BE547" s="246">
        <f>IF(N547="základní",J547,0)</f>
        <v>0</v>
      </c>
      <c r="BF547" s="246">
        <f>IF(N547="snížená",J547,0)</f>
        <v>0</v>
      </c>
      <c r="BG547" s="246">
        <f>IF(N547="zákl. přenesená",J547,0)</f>
        <v>0</v>
      </c>
      <c r="BH547" s="246">
        <f>IF(N547="sníž. přenesená",J547,0)</f>
        <v>0</v>
      </c>
      <c r="BI547" s="246">
        <f>IF(N547="nulová",J547,0)</f>
        <v>0</v>
      </c>
      <c r="BJ547" s="16" t="s">
        <v>84</v>
      </c>
      <c r="BK547" s="246">
        <f>ROUND(I547*H547,2)</f>
        <v>0</v>
      </c>
      <c r="BL547" s="16" t="s">
        <v>244</v>
      </c>
      <c r="BM547" s="245" t="s">
        <v>949</v>
      </c>
    </row>
    <row r="548" spans="1:47" s="2" customFormat="1" ht="12">
      <c r="A548" s="37"/>
      <c r="B548" s="38"/>
      <c r="C548" s="39"/>
      <c r="D548" s="247" t="s">
        <v>152</v>
      </c>
      <c r="E548" s="39"/>
      <c r="F548" s="248" t="s">
        <v>948</v>
      </c>
      <c r="G548" s="39"/>
      <c r="H548" s="39"/>
      <c r="I548" s="143"/>
      <c r="J548" s="39"/>
      <c r="K548" s="39"/>
      <c r="L548" s="43"/>
      <c r="M548" s="249"/>
      <c r="N548" s="250"/>
      <c r="O548" s="90"/>
      <c r="P548" s="90"/>
      <c r="Q548" s="90"/>
      <c r="R548" s="90"/>
      <c r="S548" s="90"/>
      <c r="T548" s="91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T548" s="16" t="s">
        <v>152</v>
      </c>
      <c r="AU548" s="16" t="s">
        <v>86</v>
      </c>
    </row>
    <row r="549" spans="1:51" s="13" customFormat="1" ht="12">
      <c r="A549" s="13"/>
      <c r="B549" s="251"/>
      <c r="C549" s="252"/>
      <c r="D549" s="247" t="s">
        <v>154</v>
      </c>
      <c r="E549" s="252"/>
      <c r="F549" s="254" t="s">
        <v>950</v>
      </c>
      <c r="G549" s="252"/>
      <c r="H549" s="255">
        <v>30.849</v>
      </c>
      <c r="I549" s="256"/>
      <c r="J549" s="252"/>
      <c r="K549" s="252"/>
      <c r="L549" s="257"/>
      <c r="M549" s="258"/>
      <c r="N549" s="259"/>
      <c r="O549" s="259"/>
      <c r="P549" s="259"/>
      <c r="Q549" s="259"/>
      <c r="R549" s="259"/>
      <c r="S549" s="259"/>
      <c r="T549" s="260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61" t="s">
        <v>154</v>
      </c>
      <c r="AU549" s="261" t="s">
        <v>86</v>
      </c>
      <c r="AV549" s="13" t="s">
        <v>86</v>
      </c>
      <c r="AW549" s="13" t="s">
        <v>4</v>
      </c>
      <c r="AX549" s="13" t="s">
        <v>84</v>
      </c>
      <c r="AY549" s="261" t="s">
        <v>143</v>
      </c>
    </row>
    <row r="550" spans="1:65" s="2" customFormat="1" ht="20.5" customHeight="1">
      <c r="A550" s="37"/>
      <c r="B550" s="38"/>
      <c r="C550" s="234" t="s">
        <v>951</v>
      </c>
      <c r="D550" s="234" t="s">
        <v>145</v>
      </c>
      <c r="E550" s="235" t="s">
        <v>952</v>
      </c>
      <c r="F550" s="236" t="s">
        <v>953</v>
      </c>
      <c r="G550" s="237" t="s">
        <v>170</v>
      </c>
      <c r="H550" s="238">
        <v>1.895</v>
      </c>
      <c r="I550" s="239"/>
      <c r="J550" s="240">
        <f>ROUND(I550*H550,2)</f>
        <v>0</v>
      </c>
      <c r="K550" s="236" t="s">
        <v>149</v>
      </c>
      <c r="L550" s="43"/>
      <c r="M550" s="241" t="s">
        <v>1</v>
      </c>
      <c r="N550" s="242" t="s">
        <v>41</v>
      </c>
      <c r="O550" s="90"/>
      <c r="P550" s="243">
        <f>O550*H550</f>
        <v>0</v>
      </c>
      <c r="Q550" s="243">
        <v>0</v>
      </c>
      <c r="R550" s="243">
        <f>Q550*H550</f>
        <v>0</v>
      </c>
      <c r="S550" s="243">
        <v>0</v>
      </c>
      <c r="T550" s="244">
        <f>S550*H550</f>
        <v>0</v>
      </c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R550" s="245" t="s">
        <v>244</v>
      </c>
      <c r="AT550" s="245" t="s">
        <v>145</v>
      </c>
      <c r="AU550" s="245" t="s">
        <v>86</v>
      </c>
      <c r="AY550" s="16" t="s">
        <v>143</v>
      </c>
      <c r="BE550" s="246">
        <f>IF(N550="základní",J550,0)</f>
        <v>0</v>
      </c>
      <c r="BF550" s="246">
        <f>IF(N550="snížená",J550,0)</f>
        <v>0</v>
      </c>
      <c r="BG550" s="246">
        <f>IF(N550="zákl. přenesená",J550,0)</f>
        <v>0</v>
      </c>
      <c r="BH550" s="246">
        <f>IF(N550="sníž. přenesená",J550,0)</f>
        <v>0</v>
      </c>
      <c r="BI550" s="246">
        <f>IF(N550="nulová",J550,0)</f>
        <v>0</v>
      </c>
      <c r="BJ550" s="16" t="s">
        <v>84</v>
      </c>
      <c r="BK550" s="246">
        <f>ROUND(I550*H550,2)</f>
        <v>0</v>
      </c>
      <c r="BL550" s="16" t="s">
        <v>244</v>
      </c>
      <c r="BM550" s="245" t="s">
        <v>954</v>
      </c>
    </row>
    <row r="551" spans="1:47" s="2" customFormat="1" ht="12">
      <c r="A551" s="37"/>
      <c r="B551" s="38"/>
      <c r="C551" s="39"/>
      <c r="D551" s="247" t="s">
        <v>152</v>
      </c>
      <c r="E551" s="39"/>
      <c r="F551" s="248" t="s">
        <v>955</v>
      </c>
      <c r="G551" s="39"/>
      <c r="H551" s="39"/>
      <c r="I551" s="143"/>
      <c r="J551" s="39"/>
      <c r="K551" s="39"/>
      <c r="L551" s="43"/>
      <c r="M551" s="249"/>
      <c r="N551" s="250"/>
      <c r="O551" s="90"/>
      <c r="P551" s="90"/>
      <c r="Q551" s="90"/>
      <c r="R551" s="90"/>
      <c r="S551" s="90"/>
      <c r="T551" s="91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T551" s="16" t="s">
        <v>152</v>
      </c>
      <c r="AU551" s="16" t="s">
        <v>86</v>
      </c>
    </row>
    <row r="552" spans="1:63" s="12" customFormat="1" ht="22.8" customHeight="1">
      <c r="A552" s="12"/>
      <c r="B552" s="218"/>
      <c r="C552" s="219"/>
      <c r="D552" s="220" t="s">
        <v>75</v>
      </c>
      <c r="E552" s="232" t="s">
        <v>956</v>
      </c>
      <c r="F552" s="232" t="s">
        <v>957</v>
      </c>
      <c r="G552" s="219"/>
      <c r="H552" s="219"/>
      <c r="I552" s="222"/>
      <c r="J552" s="233">
        <f>BK552</f>
        <v>0</v>
      </c>
      <c r="K552" s="219"/>
      <c r="L552" s="224"/>
      <c r="M552" s="225"/>
      <c r="N552" s="226"/>
      <c r="O552" s="226"/>
      <c r="P552" s="227">
        <f>SUM(P553:P557)</f>
        <v>0</v>
      </c>
      <c r="Q552" s="226"/>
      <c r="R552" s="227">
        <f>SUM(R553:R557)</f>
        <v>0.00144</v>
      </c>
      <c r="S552" s="226"/>
      <c r="T552" s="228">
        <f>SUM(T553:T557)</f>
        <v>0</v>
      </c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R552" s="229" t="s">
        <v>86</v>
      </c>
      <c r="AT552" s="230" t="s">
        <v>75</v>
      </c>
      <c r="AU552" s="230" t="s">
        <v>84</v>
      </c>
      <c r="AY552" s="229" t="s">
        <v>143</v>
      </c>
      <c r="BK552" s="231">
        <f>SUM(BK553:BK557)</f>
        <v>0</v>
      </c>
    </row>
    <row r="553" spans="1:65" s="2" customFormat="1" ht="20.5" customHeight="1">
      <c r="A553" s="37"/>
      <c r="B553" s="38"/>
      <c r="C553" s="234" t="s">
        <v>958</v>
      </c>
      <c r="D553" s="234" t="s">
        <v>145</v>
      </c>
      <c r="E553" s="235" t="s">
        <v>959</v>
      </c>
      <c r="F553" s="236" t="s">
        <v>960</v>
      </c>
      <c r="G553" s="237" t="s">
        <v>198</v>
      </c>
      <c r="H553" s="238">
        <v>6</v>
      </c>
      <c r="I553" s="239"/>
      <c r="J553" s="240">
        <f>ROUND(I553*H553,2)</f>
        <v>0</v>
      </c>
      <c r="K553" s="236" t="s">
        <v>149</v>
      </c>
      <c r="L553" s="43"/>
      <c r="M553" s="241" t="s">
        <v>1</v>
      </c>
      <c r="N553" s="242" t="s">
        <v>41</v>
      </c>
      <c r="O553" s="90"/>
      <c r="P553" s="243">
        <f>O553*H553</f>
        <v>0</v>
      </c>
      <c r="Q553" s="243">
        <v>0.00012</v>
      </c>
      <c r="R553" s="243">
        <f>Q553*H553</f>
        <v>0.00072</v>
      </c>
      <c r="S553" s="243">
        <v>0</v>
      </c>
      <c r="T553" s="244">
        <f>S553*H553</f>
        <v>0</v>
      </c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R553" s="245" t="s">
        <v>244</v>
      </c>
      <c r="AT553" s="245" t="s">
        <v>145</v>
      </c>
      <c r="AU553" s="245" t="s">
        <v>86</v>
      </c>
      <c r="AY553" s="16" t="s">
        <v>143</v>
      </c>
      <c r="BE553" s="246">
        <f>IF(N553="základní",J553,0)</f>
        <v>0</v>
      </c>
      <c r="BF553" s="246">
        <f>IF(N553="snížená",J553,0)</f>
        <v>0</v>
      </c>
      <c r="BG553" s="246">
        <f>IF(N553="zákl. přenesená",J553,0)</f>
        <v>0</v>
      </c>
      <c r="BH553" s="246">
        <f>IF(N553="sníž. přenesená",J553,0)</f>
        <v>0</v>
      </c>
      <c r="BI553" s="246">
        <f>IF(N553="nulová",J553,0)</f>
        <v>0</v>
      </c>
      <c r="BJ553" s="16" t="s">
        <v>84</v>
      </c>
      <c r="BK553" s="246">
        <f>ROUND(I553*H553,2)</f>
        <v>0</v>
      </c>
      <c r="BL553" s="16" t="s">
        <v>244</v>
      </c>
      <c r="BM553" s="245" t="s">
        <v>961</v>
      </c>
    </row>
    <row r="554" spans="1:47" s="2" customFormat="1" ht="12">
      <c r="A554" s="37"/>
      <c r="B554" s="38"/>
      <c r="C554" s="39"/>
      <c r="D554" s="247" t="s">
        <v>152</v>
      </c>
      <c r="E554" s="39"/>
      <c r="F554" s="248" t="s">
        <v>962</v>
      </c>
      <c r="G554" s="39"/>
      <c r="H554" s="39"/>
      <c r="I554" s="143"/>
      <c r="J554" s="39"/>
      <c r="K554" s="39"/>
      <c r="L554" s="43"/>
      <c r="M554" s="249"/>
      <c r="N554" s="250"/>
      <c r="O554" s="90"/>
      <c r="P554" s="90"/>
      <c r="Q554" s="90"/>
      <c r="R554" s="90"/>
      <c r="S554" s="90"/>
      <c r="T554" s="91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T554" s="16" t="s">
        <v>152</v>
      </c>
      <c r="AU554" s="16" t="s">
        <v>86</v>
      </c>
    </row>
    <row r="555" spans="1:51" s="13" customFormat="1" ht="12">
      <c r="A555" s="13"/>
      <c r="B555" s="251"/>
      <c r="C555" s="252"/>
      <c r="D555" s="247" t="s">
        <v>154</v>
      </c>
      <c r="E555" s="253" t="s">
        <v>1</v>
      </c>
      <c r="F555" s="254" t="s">
        <v>963</v>
      </c>
      <c r="G555" s="252"/>
      <c r="H555" s="255">
        <v>6</v>
      </c>
      <c r="I555" s="256"/>
      <c r="J555" s="252"/>
      <c r="K555" s="252"/>
      <c r="L555" s="257"/>
      <c r="M555" s="258"/>
      <c r="N555" s="259"/>
      <c r="O555" s="259"/>
      <c r="P555" s="259"/>
      <c r="Q555" s="259"/>
      <c r="R555" s="259"/>
      <c r="S555" s="259"/>
      <c r="T555" s="260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61" t="s">
        <v>154</v>
      </c>
      <c r="AU555" s="261" t="s">
        <v>86</v>
      </c>
      <c r="AV555" s="13" t="s">
        <v>86</v>
      </c>
      <c r="AW555" s="13" t="s">
        <v>32</v>
      </c>
      <c r="AX555" s="13" t="s">
        <v>84</v>
      </c>
      <c r="AY555" s="261" t="s">
        <v>143</v>
      </c>
    </row>
    <row r="556" spans="1:65" s="2" customFormat="1" ht="31" customHeight="1">
      <c r="A556" s="37"/>
      <c r="B556" s="38"/>
      <c r="C556" s="234" t="s">
        <v>964</v>
      </c>
      <c r="D556" s="234" t="s">
        <v>145</v>
      </c>
      <c r="E556" s="235" t="s">
        <v>965</v>
      </c>
      <c r="F556" s="236" t="s">
        <v>966</v>
      </c>
      <c r="G556" s="237" t="s">
        <v>198</v>
      </c>
      <c r="H556" s="238">
        <v>6</v>
      </c>
      <c r="I556" s="239"/>
      <c r="J556" s="240">
        <f>ROUND(I556*H556,2)</f>
        <v>0</v>
      </c>
      <c r="K556" s="236" t="s">
        <v>149</v>
      </c>
      <c r="L556" s="43"/>
      <c r="M556" s="241" t="s">
        <v>1</v>
      </c>
      <c r="N556" s="242" t="s">
        <v>41</v>
      </c>
      <c r="O556" s="90"/>
      <c r="P556" s="243">
        <f>O556*H556</f>
        <v>0</v>
      </c>
      <c r="Q556" s="243">
        <v>0.00012</v>
      </c>
      <c r="R556" s="243">
        <f>Q556*H556</f>
        <v>0.00072</v>
      </c>
      <c r="S556" s="243">
        <v>0</v>
      </c>
      <c r="T556" s="244">
        <f>S556*H556</f>
        <v>0</v>
      </c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R556" s="245" t="s">
        <v>244</v>
      </c>
      <c r="AT556" s="245" t="s">
        <v>145</v>
      </c>
      <c r="AU556" s="245" t="s">
        <v>86</v>
      </c>
      <c r="AY556" s="16" t="s">
        <v>143</v>
      </c>
      <c r="BE556" s="246">
        <f>IF(N556="základní",J556,0)</f>
        <v>0</v>
      </c>
      <c r="BF556" s="246">
        <f>IF(N556="snížená",J556,0)</f>
        <v>0</v>
      </c>
      <c r="BG556" s="246">
        <f>IF(N556="zákl. přenesená",J556,0)</f>
        <v>0</v>
      </c>
      <c r="BH556" s="246">
        <f>IF(N556="sníž. přenesená",J556,0)</f>
        <v>0</v>
      </c>
      <c r="BI556" s="246">
        <f>IF(N556="nulová",J556,0)</f>
        <v>0</v>
      </c>
      <c r="BJ556" s="16" t="s">
        <v>84</v>
      </c>
      <c r="BK556" s="246">
        <f>ROUND(I556*H556,2)</f>
        <v>0</v>
      </c>
      <c r="BL556" s="16" t="s">
        <v>244</v>
      </c>
      <c r="BM556" s="245" t="s">
        <v>967</v>
      </c>
    </row>
    <row r="557" spans="1:47" s="2" customFormat="1" ht="12">
      <c r="A557" s="37"/>
      <c r="B557" s="38"/>
      <c r="C557" s="39"/>
      <c r="D557" s="247" t="s">
        <v>152</v>
      </c>
      <c r="E557" s="39"/>
      <c r="F557" s="248" t="s">
        <v>968</v>
      </c>
      <c r="G557" s="39"/>
      <c r="H557" s="39"/>
      <c r="I557" s="143"/>
      <c r="J557" s="39"/>
      <c r="K557" s="39"/>
      <c r="L557" s="43"/>
      <c r="M557" s="249"/>
      <c r="N557" s="250"/>
      <c r="O557" s="90"/>
      <c r="P557" s="90"/>
      <c r="Q557" s="90"/>
      <c r="R557" s="90"/>
      <c r="S557" s="90"/>
      <c r="T557" s="91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T557" s="16" t="s">
        <v>152</v>
      </c>
      <c r="AU557" s="16" t="s">
        <v>86</v>
      </c>
    </row>
    <row r="558" spans="1:63" s="12" customFormat="1" ht="22.8" customHeight="1">
      <c r="A558" s="12"/>
      <c r="B558" s="218"/>
      <c r="C558" s="219"/>
      <c r="D558" s="220" t="s">
        <v>75</v>
      </c>
      <c r="E558" s="232" t="s">
        <v>969</v>
      </c>
      <c r="F558" s="232" t="s">
        <v>970</v>
      </c>
      <c r="G558" s="219"/>
      <c r="H558" s="219"/>
      <c r="I558" s="222"/>
      <c r="J558" s="233">
        <f>BK558</f>
        <v>0</v>
      </c>
      <c r="K558" s="219"/>
      <c r="L558" s="224"/>
      <c r="M558" s="225"/>
      <c r="N558" s="226"/>
      <c r="O558" s="226"/>
      <c r="P558" s="227">
        <f>SUM(P559:P569)</f>
        <v>0</v>
      </c>
      <c r="Q558" s="226"/>
      <c r="R558" s="227">
        <f>SUM(R559:R569)</f>
        <v>0.14637050000000001</v>
      </c>
      <c r="S558" s="226"/>
      <c r="T558" s="228">
        <f>SUM(T559:T569)</f>
        <v>0</v>
      </c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R558" s="229" t="s">
        <v>86</v>
      </c>
      <c r="AT558" s="230" t="s">
        <v>75</v>
      </c>
      <c r="AU558" s="230" t="s">
        <v>84</v>
      </c>
      <c r="AY558" s="229" t="s">
        <v>143</v>
      </c>
      <c r="BK558" s="231">
        <f>SUM(BK559:BK569)</f>
        <v>0</v>
      </c>
    </row>
    <row r="559" spans="1:65" s="2" customFormat="1" ht="20.5" customHeight="1">
      <c r="A559" s="37"/>
      <c r="B559" s="38"/>
      <c r="C559" s="234" t="s">
        <v>971</v>
      </c>
      <c r="D559" s="234" t="s">
        <v>145</v>
      </c>
      <c r="E559" s="235" t="s">
        <v>972</v>
      </c>
      <c r="F559" s="236" t="s">
        <v>973</v>
      </c>
      <c r="G559" s="237" t="s">
        <v>198</v>
      </c>
      <c r="H559" s="238">
        <v>282.45</v>
      </c>
      <c r="I559" s="239"/>
      <c r="J559" s="240">
        <f>ROUND(I559*H559,2)</f>
        <v>0</v>
      </c>
      <c r="K559" s="236" t="s">
        <v>149</v>
      </c>
      <c r="L559" s="43"/>
      <c r="M559" s="241" t="s">
        <v>1</v>
      </c>
      <c r="N559" s="242" t="s">
        <v>41</v>
      </c>
      <c r="O559" s="90"/>
      <c r="P559" s="243">
        <f>O559*H559</f>
        <v>0</v>
      </c>
      <c r="Q559" s="243">
        <v>0</v>
      </c>
      <c r="R559" s="243">
        <f>Q559*H559</f>
        <v>0</v>
      </c>
      <c r="S559" s="243">
        <v>0</v>
      </c>
      <c r="T559" s="244">
        <f>S559*H559</f>
        <v>0</v>
      </c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R559" s="245" t="s">
        <v>244</v>
      </c>
      <c r="AT559" s="245" t="s">
        <v>145</v>
      </c>
      <c r="AU559" s="245" t="s">
        <v>86</v>
      </c>
      <c r="AY559" s="16" t="s">
        <v>143</v>
      </c>
      <c r="BE559" s="246">
        <f>IF(N559="základní",J559,0)</f>
        <v>0</v>
      </c>
      <c r="BF559" s="246">
        <f>IF(N559="snížená",J559,0)</f>
        <v>0</v>
      </c>
      <c r="BG559" s="246">
        <f>IF(N559="zákl. přenesená",J559,0)</f>
        <v>0</v>
      </c>
      <c r="BH559" s="246">
        <f>IF(N559="sníž. přenesená",J559,0)</f>
        <v>0</v>
      </c>
      <c r="BI559" s="246">
        <f>IF(N559="nulová",J559,0)</f>
        <v>0</v>
      </c>
      <c r="BJ559" s="16" t="s">
        <v>84</v>
      </c>
      <c r="BK559" s="246">
        <f>ROUND(I559*H559,2)</f>
        <v>0</v>
      </c>
      <c r="BL559" s="16" t="s">
        <v>244</v>
      </c>
      <c r="BM559" s="245" t="s">
        <v>974</v>
      </c>
    </row>
    <row r="560" spans="1:47" s="2" customFormat="1" ht="12">
      <c r="A560" s="37"/>
      <c r="B560" s="38"/>
      <c r="C560" s="39"/>
      <c r="D560" s="247" t="s">
        <v>152</v>
      </c>
      <c r="E560" s="39"/>
      <c r="F560" s="248" t="s">
        <v>975</v>
      </c>
      <c r="G560" s="39"/>
      <c r="H560" s="39"/>
      <c r="I560" s="143"/>
      <c r="J560" s="39"/>
      <c r="K560" s="39"/>
      <c r="L560" s="43"/>
      <c r="M560" s="249"/>
      <c r="N560" s="250"/>
      <c r="O560" s="90"/>
      <c r="P560" s="90"/>
      <c r="Q560" s="90"/>
      <c r="R560" s="90"/>
      <c r="S560" s="90"/>
      <c r="T560" s="91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T560" s="16" t="s">
        <v>152</v>
      </c>
      <c r="AU560" s="16" t="s">
        <v>86</v>
      </c>
    </row>
    <row r="561" spans="1:51" s="13" customFormat="1" ht="12">
      <c r="A561" s="13"/>
      <c r="B561" s="251"/>
      <c r="C561" s="252"/>
      <c r="D561" s="247" t="s">
        <v>154</v>
      </c>
      <c r="E561" s="253" t="s">
        <v>1</v>
      </c>
      <c r="F561" s="254" t="s">
        <v>976</v>
      </c>
      <c r="G561" s="252"/>
      <c r="H561" s="255">
        <v>282.45</v>
      </c>
      <c r="I561" s="256"/>
      <c r="J561" s="252"/>
      <c r="K561" s="252"/>
      <c r="L561" s="257"/>
      <c r="M561" s="258"/>
      <c r="N561" s="259"/>
      <c r="O561" s="259"/>
      <c r="P561" s="259"/>
      <c r="Q561" s="259"/>
      <c r="R561" s="259"/>
      <c r="S561" s="259"/>
      <c r="T561" s="260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61" t="s">
        <v>154</v>
      </c>
      <c r="AU561" s="261" t="s">
        <v>86</v>
      </c>
      <c r="AV561" s="13" t="s">
        <v>86</v>
      </c>
      <c r="AW561" s="13" t="s">
        <v>32</v>
      </c>
      <c r="AX561" s="13" t="s">
        <v>84</v>
      </c>
      <c r="AY561" s="261" t="s">
        <v>143</v>
      </c>
    </row>
    <row r="562" spans="1:65" s="2" customFormat="1" ht="20.5" customHeight="1">
      <c r="A562" s="37"/>
      <c r="B562" s="38"/>
      <c r="C562" s="234" t="s">
        <v>977</v>
      </c>
      <c r="D562" s="234" t="s">
        <v>145</v>
      </c>
      <c r="E562" s="235" t="s">
        <v>978</v>
      </c>
      <c r="F562" s="236" t="s">
        <v>979</v>
      </c>
      <c r="G562" s="237" t="s">
        <v>198</v>
      </c>
      <c r="H562" s="238">
        <v>137</v>
      </c>
      <c r="I562" s="239"/>
      <c r="J562" s="240">
        <f>ROUND(I562*H562,2)</f>
        <v>0</v>
      </c>
      <c r="K562" s="236" t="s">
        <v>149</v>
      </c>
      <c r="L562" s="43"/>
      <c r="M562" s="241" t="s">
        <v>1</v>
      </c>
      <c r="N562" s="242" t="s">
        <v>41</v>
      </c>
      <c r="O562" s="90"/>
      <c r="P562" s="243">
        <f>O562*H562</f>
        <v>0</v>
      </c>
      <c r="Q562" s="243">
        <v>0.00021</v>
      </c>
      <c r="R562" s="243">
        <f>Q562*H562</f>
        <v>0.02877</v>
      </c>
      <c r="S562" s="243">
        <v>0</v>
      </c>
      <c r="T562" s="244">
        <f>S562*H562</f>
        <v>0</v>
      </c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R562" s="245" t="s">
        <v>244</v>
      </c>
      <c r="AT562" s="245" t="s">
        <v>145</v>
      </c>
      <c r="AU562" s="245" t="s">
        <v>86</v>
      </c>
      <c r="AY562" s="16" t="s">
        <v>143</v>
      </c>
      <c r="BE562" s="246">
        <f>IF(N562="základní",J562,0)</f>
        <v>0</v>
      </c>
      <c r="BF562" s="246">
        <f>IF(N562="snížená",J562,0)</f>
        <v>0</v>
      </c>
      <c r="BG562" s="246">
        <f>IF(N562="zákl. přenesená",J562,0)</f>
        <v>0</v>
      </c>
      <c r="BH562" s="246">
        <f>IF(N562="sníž. přenesená",J562,0)</f>
        <v>0</v>
      </c>
      <c r="BI562" s="246">
        <f>IF(N562="nulová",J562,0)</f>
        <v>0</v>
      </c>
      <c r="BJ562" s="16" t="s">
        <v>84</v>
      </c>
      <c r="BK562" s="246">
        <f>ROUND(I562*H562,2)</f>
        <v>0</v>
      </c>
      <c r="BL562" s="16" t="s">
        <v>244</v>
      </c>
      <c r="BM562" s="245" t="s">
        <v>980</v>
      </c>
    </row>
    <row r="563" spans="1:47" s="2" customFormat="1" ht="12">
      <c r="A563" s="37"/>
      <c r="B563" s="38"/>
      <c r="C563" s="39"/>
      <c r="D563" s="247" t="s">
        <v>152</v>
      </c>
      <c r="E563" s="39"/>
      <c r="F563" s="248" t="s">
        <v>981</v>
      </c>
      <c r="G563" s="39"/>
      <c r="H563" s="39"/>
      <c r="I563" s="143"/>
      <c r="J563" s="39"/>
      <c r="K563" s="39"/>
      <c r="L563" s="43"/>
      <c r="M563" s="249"/>
      <c r="N563" s="250"/>
      <c r="O563" s="90"/>
      <c r="P563" s="90"/>
      <c r="Q563" s="90"/>
      <c r="R563" s="90"/>
      <c r="S563" s="90"/>
      <c r="T563" s="91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T563" s="16" t="s">
        <v>152</v>
      </c>
      <c r="AU563" s="16" t="s">
        <v>86</v>
      </c>
    </row>
    <row r="564" spans="1:51" s="13" customFormat="1" ht="12">
      <c r="A564" s="13"/>
      <c r="B564" s="251"/>
      <c r="C564" s="252"/>
      <c r="D564" s="247" t="s">
        <v>154</v>
      </c>
      <c r="E564" s="253" t="s">
        <v>1</v>
      </c>
      <c r="F564" s="254" t="s">
        <v>923</v>
      </c>
      <c r="G564" s="252"/>
      <c r="H564" s="255">
        <v>137</v>
      </c>
      <c r="I564" s="256"/>
      <c r="J564" s="252"/>
      <c r="K564" s="252"/>
      <c r="L564" s="257"/>
      <c r="M564" s="258"/>
      <c r="N564" s="259"/>
      <c r="O564" s="259"/>
      <c r="P564" s="259"/>
      <c r="Q564" s="259"/>
      <c r="R564" s="259"/>
      <c r="S564" s="259"/>
      <c r="T564" s="260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61" t="s">
        <v>154</v>
      </c>
      <c r="AU564" s="261" t="s">
        <v>86</v>
      </c>
      <c r="AV564" s="13" t="s">
        <v>86</v>
      </c>
      <c r="AW564" s="13" t="s">
        <v>32</v>
      </c>
      <c r="AX564" s="13" t="s">
        <v>84</v>
      </c>
      <c r="AY564" s="261" t="s">
        <v>143</v>
      </c>
    </row>
    <row r="565" spans="1:65" s="2" customFormat="1" ht="31" customHeight="1">
      <c r="A565" s="37"/>
      <c r="B565" s="38"/>
      <c r="C565" s="234" t="s">
        <v>982</v>
      </c>
      <c r="D565" s="234" t="s">
        <v>145</v>
      </c>
      <c r="E565" s="235" t="s">
        <v>983</v>
      </c>
      <c r="F565" s="236" t="s">
        <v>984</v>
      </c>
      <c r="G565" s="237" t="s">
        <v>198</v>
      </c>
      <c r="H565" s="238">
        <v>178.45</v>
      </c>
      <c r="I565" s="239"/>
      <c r="J565" s="240">
        <f>ROUND(I565*H565,2)</f>
        <v>0</v>
      </c>
      <c r="K565" s="236" t="s">
        <v>149</v>
      </c>
      <c r="L565" s="43"/>
      <c r="M565" s="241" t="s">
        <v>1</v>
      </c>
      <c r="N565" s="242" t="s">
        <v>41</v>
      </c>
      <c r="O565" s="90"/>
      <c r="P565" s="243">
        <f>O565*H565</f>
        <v>0</v>
      </c>
      <c r="Q565" s="243">
        <v>0.0002</v>
      </c>
      <c r="R565" s="243">
        <f>Q565*H565</f>
        <v>0.03569</v>
      </c>
      <c r="S565" s="243">
        <v>0</v>
      </c>
      <c r="T565" s="244">
        <f>S565*H565</f>
        <v>0</v>
      </c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R565" s="245" t="s">
        <v>244</v>
      </c>
      <c r="AT565" s="245" t="s">
        <v>145</v>
      </c>
      <c r="AU565" s="245" t="s">
        <v>86</v>
      </c>
      <c r="AY565" s="16" t="s">
        <v>143</v>
      </c>
      <c r="BE565" s="246">
        <f>IF(N565="základní",J565,0)</f>
        <v>0</v>
      </c>
      <c r="BF565" s="246">
        <f>IF(N565="snížená",J565,0)</f>
        <v>0</v>
      </c>
      <c r="BG565" s="246">
        <f>IF(N565="zákl. přenesená",J565,0)</f>
        <v>0</v>
      </c>
      <c r="BH565" s="246">
        <f>IF(N565="sníž. přenesená",J565,0)</f>
        <v>0</v>
      </c>
      <c r="BI565" s="246">
        <f>IF(N565="nulová",J565,0)</f>
        <v>0</v>
      </c>
      <c r="BJ565" s="16" t="s">
        <v>84</v>
      </c>
      <c r="BK565" s="246">
        <f>ROUND(I565*H565,2)</f>
        <v>0</v>
      </c>
      <c r="BL565" s="16" t="s">
        <v>244</v>
      </c>
      <c r="BM565" s="245" t="s">
        <v>985</v>
      </c>
    </row>
    <row r="566" spans="1:47" s="2" customFormat="1" ht="12">
      <c r="A566" s="37"/>
      <c r="B566" s="38"/>
      <c r="C566" s="39"/>
      <c r="D566" s="247" t="s">
        <v>152</v>
      </c>
      <c r="E566" s="39"/>
      <c r="F566" s="248" t="s">
        <v>986</v>
      </c>
      <c r="G566" s="39"/>
      <c r="H566" s="39"/>
      <c r="I566" s="143"/>
      <c r="J566" s="39"/>
      <c r="K566" s="39"/>
      <c r="L566" s="43"/>
      <c r="M566" s="249"/>
      <c r="N566" s="250"/>
      <c r="O566" s="90"/>
      <c r="P566" s="90"/>
      <c r="Q566" s="90"/>
      <c r="R566" s="90"/>
      <c r="S566" s="90"/>
      <c r="T566" s="91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  <c r="AT566" s="16" t="s">
        <v>152</v>
      </c>
      <c r="AU566" s="16" t="s">
        <v>86</v>
      </c>
    </row>
    <row r="567" spans="1:65" s="2" customFormat="1" ht="31" customHeight="1">
      <c r="A567" s="37"/>
      <c r="B567" s="38"/>
      <c r="C567" s="234" t="s">
        <v>987</v>
      </c>
      <c r="D567" s="234" t="s">
        <v>145</v>
      </c>
      <c r="E567" s="235" t="s">
        <v>988</v>
      </c>
      <c r="F567" s="236" t="s">
        <v>989</v>
      </c>
      <c r="G567" s="237" t="s">
        <v>198</v>
      </c>
      <c r="H567" s="238">
        <v>282.45</v>
      </c>
      <c r="I567" s="239"/>
      <c r="J567" s="240">
        <f>ROUND(I567*H567,2)</f>
        <v>0</v>
      </c>
      <c r="K567" s="236" t="s">
        <v>149</v>
      </c>
      <c r="L567" s="43"/>
      <c r="M567" s="241" t="s">
        <v>1</v>
      </c>
      <c r="N567" s="242" t="s">
        <v>41</v>
      </c>
      <c r="O567" s="90"/>
      <c r="P567" s="243">
        <f>O567*H567</f>
        <v>0</v>
      </c>
      <c r="Q567" s="243">
        <v>0.00029</v>
      </c>
      <c r="R567" s="243">
        <f>Q567*H567</f>
        <v>0.0819105</v>
      </c>
      <c r="S567" s="243">
        <v>0</v>
      </c>
      <c r="T567" s="244">
        <f>S567*H567</f>
        <v>0</v>
      </c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R567" s="245" t="s">
        <v>244</v>
      </c>
      <c r="AT567" s="245" t="s">
        <v>145</v>
      </c>
      <c r="AU567" s="245" t="s">
        <v>86</v>
      </c>
      <c r="AY567" s="16" t="s">
        <v>143</v>
      </c>
      <c r="BE567" s="246">
        <f>IF(N567="základní",J567,0)</f>
        <v>0</v>
      </c>
      <c r="BF567" s="246">
        <f>IF(N567="snížená",J567,0)</f>
        <v>0</v>
      </c>
      <c r="BG567" s="246">
        <f>IF(N567="zákl. přenesená",J567,0)</f>
        <v>0</v>
      </c>
      <c r="BH567" s="246">
        <f>IF(N567="sníž. přenesená",J567,0)</f>
        <v>0</v>
      </c>
      <c r="BI567" s="246">
        <f>IF(N567="nulová",J567,0)</f>
        <v>0</v>
      </c>
      <c r="BJ567" s="16" t="s">
        <v>84</v>
      </c>
      <c r="BK567" s="246">
        <f>ROUND(I567*H567,2)</f>
        <v>0</v>
      </c>
      <c r="BL567" s="16" t="s">
        <v>244</v>
      </c>
      <c r="BM567" s="245" t="s">
        <v>990</v>
      </c>
    </row>
    <row r="568" spans="1:47" s="2" customFormat="1" ht="12">
      <c r="A568" s="37"/>
      <c r="B568" s="38"/>
      <c r="C568" s="39"/>
      <c r="D568" s="247" t="s">
        <v>152</v>
      </c>
      <c r="E568" s="39"/>
      <c r="F568" s="248" t="s">
        <v>991</v>
      </c>
      <c r="G568" s="39"/>
      <c r="H568" s="39"/>
      <c r="I568" s="143"/>
      <c r="J568" s="39"/>
      <c r="K568" s="39"/>
      <c r="L568" s="43"/>
      <c r="M568" s="249"/>
      <c r="N568" s="250"/>
      <c r="O568" s="90"/>
      <c r="P568" s="90"/>
      <c r="Q568" s="90"/>
      <c r="R568" s="90"/>
      <c r="S568" s="90"/>
      <c r="T568" s="91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T568" s="16" t="s">
        <v>152</v>
      </c>
      <c r="AU568" s="16" t="s">
        <v>86</v>
      </c>
    </row>
    <row r="569" spans="1:51" s="13" customFormat="1" ht="12">
      <c r="A569" s="13"/>
      <c r="B569" s="251"/>
      <c r="C569" s="252"/>
      <c r="D569" s="247" t="s">
        <v>154</v>
      </c>
      <c r="E569" s="253" t="s">
        <v>1</v>
      </c>
      <c r="F569" s="254" t="s">
        <v>992</v>
      </c>
      <c r="G569" s="252"/>
      <c r="H569" s="255">
        <v>282.45</v>
      </c>
      <c r="I569" s="256"/>
      <c r="J569" s="252"/>
      <c r="K569" s="252"/>
      <c r="L569" s="257"/>
      <c r="M569" s="284"/>
      <c r="N569" s="285"/>
      <c r="O569" s="285"/>
      <c r="P569" s="285"/>
      <c r="Q569" s="285"/>
      <c r="R569" s="285"/>
      <c r="S569" s="285"/>
      <c r="T569" s="286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61" t="s">
        <v>154</v>
      </c>
      <c r="AU569" s="261" t="s">
        <v>86</v>
      </c>
      <c r="AV569" s="13" t="s">
        <v>86</v>
      </c>
      <c r="AW569" s="13" t="s">
        <v>32</v>
      </c>
      <c r="AX569" s="13" t="s">
        <v>84</v>
      </c>
      <c r="AY569" s="261" t="s">
        <v>143</v>
      </c>
    </row>
    <row r="570" spans="1:31" s="2" customFormat="1" ht="6.95" customHeight="1">
      <c r="A570" s="37"/>
      <c r="B570" s="65"/>
      <c r="C570" s="66"/>
      <c r="D570" s="66"/>
      <c r="E570" s="66"/>
      <c r="F570" s="66"/>
      <c r="G570" s="66"/>
      <c r="H570" s="66"/>
      <c r="I570" s="182"/>
      <c r="J570" s="66"/>
      <c r="K570" s="66"/>
      <c r="L570" s="43"/>
      <c r="M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</row>
  </sheetData>
  <sheetProtection password="CC35" sheet="1" objects="1" scenarios="1" formatColumns="0" formatRows="0" autoFilter="0"/>
  <autoFilter ref="C139:K569"/>
  <mergeCells count="9">
    <mergeCell ref="E7:H7"/>
    <mergeCell ref="E9:H9"/>
    <mergeCell ref="E18:H18"/>
    <mergeCell ref="E27:H27"/>
    <mergeCell ref="E85:H85"/>
    <mergeCell ref="E87:H87"/>
    <mergeCell ref="E130:H130"/>
    <mergeCell ref="E132:H13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1"/>
  <sheetViews>
    <sheetView showGridLines="0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4" width="2.8515625" style="1" customWidth="1"/>
    <col min="5" max="5" width="11.421875" style="1" customWidth="1"/>
    <col min="6" max="6" width="33.8515625" style="1" customWidth="1"/>
    <col min="7" max="7" width="4.7109375" style="1" customWidth="1"/>
    <col min="8" max="8" width="7.7109375" style="1" customWidth="1"/>
    <col min="9" max="9" width="13.421875" style="135" customWidth="1"/>
    <col min="10" max="11" width="13.421875" style="1" customWidth="1"/>
    <col min="12" max="12" width="6.140625" style="1" customWidth="1"/>
    <col min="13" max="13" width="7.140625" style="1" hidden="1" customWidth="1"/>
    <col min="14" max="14" width="8.8515625" style="1" hidden="1" customWidth="1"/>
    <col min="15" max="20" width="9.421875" style="1" hidden="1" customWidth="1"/>
    <col min="21" max="21" width="10.8515625" style="1" hidden="1" customWidth="1"/>
    <col min="22" max="22" width="8.140625" style="1" customWidth="1"/>
    <col min="23" max="23" width="10.8515625" style="1" customWidth="1"/>
    <col min="24" max="24" width="8.140625" style="1" customWidth="1"/>
    <col min="25" max="25" width="10.00390625" style="1" customWidth="1"/>
    <col min="26" max="26" width="7.28125" style="1" customWidth="1"/>
    <col min="27" max="27" width="10.00390625" style="1" customWidth="1"/>
    <col min="28" max="28" width="10.8515625" style="1" customWidth="1"/>
    <col min="29" max="29" width="7.28125" style="1" customWidth="1"/>
    <col min="30" max="30" width="10.00390625" style="1" customWidth="1"/>
    <col min="31" max="31" width="10.8515625" style="1" customWidth="1"/>
    <col min="44" max="65" width="8.8515625" style="1" hidden="1" customWidth="1"/>
  </cols>
  <sheetData>
    <row r="1" ht="12"/>
    <row r="2" spans="9:46" s="1" customFormat="1" ht="36.95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86</v>
      </c>
    </row>
    <row r="4" spans="2:46" s="1" customFormat="1" ht="24.95" customHeight="1">
      <c r="B4" s="19"/>
      <c r="D4" s="139" t="s">
        <v>96</v>
      </c>
      <c r="I4" s="135"/>
      <c r="L4" s="19"/>
      <c r="M4" s="140" t="s">
        <v>10</v>
      </c>
      <c r="AT4" s="16" t="s">
        <v>4</v>
      </c>
    </row>
    <row r="5" spans="2:12" s="1" customFormat="1" ht="6.95" customHeight="1">
      <c r="B5" s="19"/>
      <c r="I5" s="135"/>
      <c r="L5" s="19"/>
    </row>
    <row r="6" spans="2:12" s="1" customFormat="1" ht="12" customHeight="1">
      <c r="B6" s="19"/>
      <c r="D6" s="141" t="s">
        <v>16</v>
      </c>
      <c r="I6" s="135"/>
      <c r="L6" s="19"/>
    </row>
    <row r="7" spans="2:12" s="1" customFormat="1" ht="14.5" customHeight="1">
      <c r="B7" s="19"/>
      <c r="E7" s="142" t="str">
        <f>'Rekapitulace stavby'!K6</f>
        <v>Přístavba skladu hadic Hasičská stanice Šluknov</v>
      </c>
      <c r="F7" s="141"/>
      <c r="G7" s="141"/>
      <c r="H7" s="141"/>
      <c r="I7" s="135"/>
      <c r="L7" s="19"/>
    </row>
    <row r="8" spans="1:31" s="2" customFormat="1" ht="12" customHeight="1">
      <c r="A8" s="37"/>
      <c r="B8" s="43"/>
      <c r="C8" s="37"/>
      <c r="D8" s="141" t="s">
        <v>97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4.5" customHeight="1">
      <c r="A9" s="37"/>
      <c r="B9" s="43"/>
      <c r="C9" s="37"/>
      <c r="D9" s="37"/>
      <c r="E9" s="144" t="s">
        <v>993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1" t="s">
        <v>18</v>
      </c>
      <c r="E11" s="37"/>
      <c r="F11" s="145" t="s">
        <v>1</v>
      </c>
      <c r="G11" s="37"/>
      <c r="H11" s="37"/>
      <c r="I11" s="146" t="s">
        <v>19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1" t="s">
        <v>20</v>
      </c>
      <c r="E12" s="37"/>
      <c r="F12" s="145" t="s">
        <v>21</v>
      </c>
      <c r="G12" s="37"/>
      <c r="H12" s="37"/>
      <c r="I12" s="146" t="s">
        <v>22</v>
      </c>
      <c r="J12" s="147" t="str">
        <f>'Rekapitulace stavby'!AN8</f>
        <v>4. 3. 2020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1" t="s">
        <v>24</v>
      </c>
      <c r="E14" s="37"/>
      <c r="F14" s="37"/>
      <c r="G14" s="37"/>
      <c r="H14" s="37"/>
      <c r="I14" s="146" t="s">
        <v>25</v>
      </c>
      <c r="J14" s="145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5" t="s">
        <v>26</v>
      </c>
      <c r="F15" s="37"/>
      <c r="G15" s="37"/>
      <c r="H15" s="37"/>
      <c r="I15" s="146" t="s">
        <v>27</v>
      </c>
      <c r="J15" s="145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1" t="s">
        <v>28</v>
      </c>
      <c r="E17" s="37"/>
      <c r="F17" s="37"/>
      <c r="G17" s="37"/>
      <c r="H17" s="37"/>
      <c r="I17" s="146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1" t="s">
        <v>30</v>
      </c>
      <c r="E20" s="37"/>
      <c r="F20" s="37"/>
      <c r="G20" s="37"/>
      <c r="H20" s="37"/>
      <c r="I20" s="146" t="s">
        <v>25</v>
      </c>
      <c r="J20" s="145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5" t="s">
        <v>31</v>
      </c>
      <c r="F21" s="37"/>
      <c r="G21" s="37"/>
      <c r="H21" s="37"/>
      <c r="I21" s="146" t="s">
        <v>27</v>
      </c>
      <c r="J21" s="145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1" t="s">
        <v>33</v>
      </c>
      <c r="E23" s="37"/>
      <c r="F23" s="37"/>
      <c r="G23" s="37"/>
      <c r="H23" s="37"/>
      <c r="I23" s="146" t="s">
        <v>25</v>
      </c>
      <c r="J23" s="145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5" t="s">
        <v>34</v>
      </c>
      <c r="F24" s="37"/>
      <c r="G24" s="37"/>
      <c r="H24" s="37"/>
      <c r="I24" s="146" t="s">
        <v>27</v>
      </c>
      <c r="J24" s="145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1" t="s">
        <v>35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5" t="s">
        <v>36</v>
      </c>
      <c r="E30" s="37"/>
      <c r="F30" s="37"/>
      <c r="G30" s="37"/>
      <c r="H30" s="37"/>
      <c r="I30" s="143"/>
      <c r="J30" s="156">
        <f>ROUND(J122,2)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7" t="s">
        <v>38</v>
      </c>
      <c r="G32" s="37"/>
      <c r="H32" s="37"/>
      <c r="I32" s="158" t="s">
        <v>37</v>
      </c>
      <c r="J32" s="157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9" t="s">
        <v>40</v>
      </c>
      <c r="E33" s="141" t="s">
        <v>41</v>
      </c>
      <c r="F33" s="160">
        <f>ROUND((SUM(BE122:BE210)),2)</f>
        <v>0</v>
      </c>
      <c r="G33" s="37"/>
      <c r="H33" s="37"/>
      <c r="I33" s="161">
        <v>0.21</v>
      </c>
      <c r="J33" s="160">
        <f>ROUND(((SUM(BE122:BE210))*I33),2)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1" t="s">
        <v>42</v>
      </c>
      <c r="F34" s="160">
        <f>ROUND((SUM(BF122:BF210)),2)</f>
        <v>0</v>
      </c>
      <c r="G34" s="37"/>
      <c r="H34" s="37"/>
      <c r="I34" s="161">
        <v>0.15</v>
      </c>
      <c r="J34" s="160">
        <f>ROUND(((SUM(BF122:BF210))*I34),2)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1" t="s">
        <v>43</v>
      </c>
      <c r="F35" s="160">
        <f>ROUND((SUM(BG122:BG210)),2)</f>
        <v>0</v>
      </c>
      <c r="G35" s="37"/>
      <c r="H35" s="37"/>
      <c r="I35" s="161">
        <v>0.21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1" t="s">
        <v>44</v>
      </c>
      <c r="F36" s="160">
        <f>ROUND((SUM(BH122:BH210)),2)</f>
        <v>0</v>
      </c>
      <c r="G36" s="37"/>
      <c r="H36" s="37"/>
      <c r="I36" s="161">
        <v>0.15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1" t="s">
        <v>45</v>
      </c>
      <c r="F37" s="160">
        <f>ROUND((SUM(BI122:BI210)),2)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2"/>
      <c r="D39" s="163" t="s">
        <v>46</v>
      </c>
      <c r="E39" s="164"/>
      <c r="F39" s="164"/>
      <c r="G39" s="165" t="s">
        <v>47</v>
      </c>
      <c r="H39" s="166" t="s">
        <v>48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I41" s="135"/>
      <c r="L41" s="19"/>
    </row>
    <row r="42" spans="2:12" s="1" customFormat="1" ht="14.4" customHeight="1">
      <c r="B42" s="19"/>
      <c r="I42" s="135"/>
      <c r="L42" s="19"/>
    </row>
    <row r="43" spans="2:12" s="1" customFormat="1" ht="14.4" customHeight="1">
      <c r="B43" s="19"/>
      <c r="I43" s="135"/>
      <c r="L43" s="19"/>
    </row>
    <row r="44" spans="2:12" s="1" customFormat="1" ht="14.4" customHeight="1">
      <c r="B44" s="19"/>
      <c r="I44" s="135"/>
      <c r="L44" s="19"/>
    </row>
    <row r="45" spans="2:12" s="1" customFormat="1" ht="14.4" customHeight="1">
      <c r="B45" s="19"/>
      <c r="I45" s="135"/>
      <c r="L45" s="19"/>
    </row>
    <row r="46" spans="2:12" s="1" customFormat="1" ht="14.4" customHeight="1">
      <c r="B46" s="19"/>
      <c r="I46" s="135"/>
      <c r="L46" s="19"/>
    </row>
    <row r="47" spans="2:12" s="1" customFormat="1" ht="14.4" customHeight="1">
      <c r="B47" s="19"/>
      <c r="I47" s="135"/>
      <c r="L47" s="19"/>
    </row>
    <row r="48" spans="2:12" s="1" customFormat="1" ht="14.4" customHeight="1">
      <c r="B48" s="19"/>
      <c r="I48" s="135"/>
      <c r="L48" s="19"/>
    </row>
    <row r="49" spans="2:12" s="1" customFormat="1" ht="14.4" customHeight="1">
      <c r="B49" s="19"/>
      <c r="I49" s="135"/>
      <c r="L49" s="19"/>
    </row>
    <row r="50" spans="2:12" s="2" customFormat="1" ht="14.4" customHeight="1">
      <c r="B50" s="62"/>
      <c r="D50" s="170" t="s">
        <v>49</v>
      </c>
      <c r="E50" s="171"/>
      <c r="F50" s="171"/>
      <c r="G50" s="170" t="s">
        <v>50</v>
      </c>
      <c r="H50" s="171"/>
      <c r="I50" s="172"/>
      <c r="J50" s="171"/>
      <c r="K50" s="17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51</v>
      </c>
      <c r="E61" s="174"/>
      <c r="F61" s="175" t="s">
        <v>52</v>
      </c>
      <c r="G61" s="173" t="s">
        <v>51</v>
      </c>
      <c r="H61" s="174"/>
      <c r="I61" s="176"/>
      <c r="J61" s="177" t="s">
        <v>52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0" t="s">
        <v>53</v>
      </c>
      <c r="E65" s="178"/>
      <c r="F65" s="178"/>
      <c r="G65" s="170" t="s">
        <v>54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51</v>
      </c>
      <c r="E76" s="174"/>
      <c r="F76" s="175" t="s">
        <v>52</v>
      </c>
      <c r="G76" s="173" t="s">
        <v>51</v>
      </c>
      <c r="H76" s="174"/>
      <c r="I76" s="176"/>
      <c r="J76" s="177" t="s">
        <v>52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99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4.5" customHeight="1">
      <c r="A85" s="37"/>
      <c r="B85" s="38"/>
      <c r="C85" s="39"/>
      <c r="D85" s="39"/>
      <c r="E85" s="186" t="str">
        <f>E7</f>
        <v>Přístavba skladu hadic Hasičská stanice Šluknov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97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4.5" customHeight="1">
      <c r="A87" s="37"/>
      <c r="B87" s="38"/>
      <c r="C87" s="39"/>
      <c r="D87" s="39"/>
      <c r="E87" s="75" t="str">
        <f>E9</f>
        <v>02 - ZTI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Šluknov</v>
      </c>
      <c r="G89" s="39"/>
      <c r="H89" s="39"/>
      <c r="I89" s="146" t="s">
        <v>22</v>
      </c>
      <c r="J89" s="78" t="str">
        <f>IF(J12="","",J12)</f>
        <v>4. 3. 2020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4.9" customHeight="1">
      <c r="A91" s="37"/>
      <c r="B91" s="38"/>
      <c r="C91" s="31" t="s">
        <v>24</v>
      </c>
      <c r="D91" s="39"/>
      <c r="E91" s="39"/>
      <c r="F91" s="26" t="str">
        <f>E15</f>
        <v>Město Šluknov</v>
      </c>
      <c r="G91" s="39"/>
      <c r="H91" s="39"/>
      <c r="I91" s="146" t="s">
        <v>30</v>
      </c>
      <c r="J91" s="35" t="str">
        <f>E21</f>
        <v>M. Richter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4.9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146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7" t="s">
        <v>100</v>
      </c>
      <c r="D94" s="188"/>
      <c r="E94" s="188"/>
      <c r="F94" s="188"/>
      <c r="G94" s="188"/>
      <c r="H94" s="188"/>
      <c r="I94" s="189"/>
      <c r="J94" s="190" t="s">
        <v>101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91" t="s">
        <v>102</v>
      </c>
      <c r="D96" s="39"/>
      <c r="E96" s="39"/>
      <c r="F96" s="39"/>
      <c r="G96" s="39"/>
      <c r="H96" s="39"/>
      <c r="I96" s="143"/>
      <c r="J96" s="109">
        <f>J122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103</v>
      </c>
    </row>
    <row r="97" spans="1:31" s="9" customFormat="1" ht="24.95" customHeight="1">
      <c r="A97" s="9"/>
      <c r="B97" s="192"/>
      <c r="C97" s="193"/>
      <c r="D97" s="194" t="s">
        <v>113</v>
      </c>
      <c r="E97" s="195"/>
      <c r="F97" s="195"/>
      <c r="G97" s="195"/>
      <c r="H97" s="195"/>
      <c r="I97" s="196"/>
      <c r="J97" s="197">
        <f>J123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9"/>
      <c r="C98" s="200"/>
      <c r="D98" s="201" t="s">
        <v>994</v>
      </c>
      <c r="E98" s="202"/>
      <c r="F98" s="202"/>
      <c r="G98" s="202"/>
      <c r="H98" s="202"/>
      <c r="I98" s="203"/>
      <c r="J98" s="204">
        <f>J124</f>
        <v>0</v>
      </c>
      <c r="K98" s="200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9"/>
      <c r="C99" s="200"/>
      <c r="D99" s="201" t="s">
        <v>995</v>
      </c>
      <c r="E99" s="202"/>
      <c r="F99" s="202"/>
      <c r="G99" s="202"/>
      <c r="H99" s="202"/>
      <c r="I99" s="203"/>
      <c r="J99" s="204">
        <f>J155</f>
        <v>0</v>
      </c>
      <c r="K99" s="200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9"/>
      <c r="C100" s="200"/>
      <c r="D100" s="201" t="s">
        <v>117</v>
      </c>
      <c r="E100" s="202"/>
      <c r="F100" s="202"/>
      <c r="G100" s="202"/>
      <c r="H100" s="202"/>
      <c r="I100" s="203"/>
      <c r="J100" s="204">
        <f>J178</f>
        <v>0</v>
      </c>
      <c r="K100" s="200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9"/>
      <c r="C101" s="200"/>
      <c r="D101" s="201" t="s">
        <v>996</v>
      </c>
      <c r="E101" s="202"/>
      <c r="F101" s="202"/>
      <c r="G101" s="202"/>
      <c r="H101" s="202"/>
      <c r="I101" s="203"/>
      <c r="J101" s="204">
        <f>J205</f>
        <v>0</v>
      </c>
      <c r="K101" s="200"/>
      <c r="L101" s="20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9"/>
      <c r="C102" s="200"/>
      <c r="D102" s="201" t="s">
        <v>997</v>
      </c>
      <c r="E102" s="202"/>
      <c r="F102" s="202"/>
      <c r="G102" s="202"/>
      <c r="H102" s="202"/>
      <c r="I102" s="203"/>
      <c r="J102" s="204">
        <f>J208</f>
        <v>0</v>
      </c>
      <c r="K102" s="200"/>
      <c r="L102" s="20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143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182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185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128</v>
      </c>
      <c r="D109" s="39"/>
      <c r="E109" s="39"/>
      <c r="F109" s="39"/>
      <c r="G109" s="39"/>
      <c r="H109" s="39"/>
      <c r="I109" s="143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14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14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4.5" customHeight="1">
      <c r="A112" s="37"/>
      <c r="B112" s="38"/>
      <c r="C112" s="39"/>
      <c r="D112" s="39"/>
      <c r="E112" s="186" t="str">
        <f>E7</f>
        <v>Přístavba skladu hadic Hasičská stanice Šluknov</v>
      </c>
      <c r="F112" s="31"/>
      <c r="G112" s="31"/>
      <c r="H112" s="31"/>
      <c r="I112" s="14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97</v>
      </c>
      <c r="D113" s="39"/>
      <c r="E113" s="39"/>
      <c r="F113" s="39"/>
      <c r="G113" s="39"/>
      <c r="H113" s="39"/>
      <c r="I113" s="143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4.5" customHeight="1">
      <c r="A114" s="37"/>
      <c r="B114" s="38"/>
      <c r="C114" s="39"/>
      <c r="D114" s="39"/>
      <c r="E114" s="75" t="str">
        <f>E9</f>
        <v>02 - ZTI</v>
      </c>
      <c r="F114" s="39"/>
      <c r="G114" s="39"/>
      <c r="H114" s="39"/>
      <c r="I114" s="143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14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20</v>
      </c>
      <c r="D116" s="39"/>
      <c r="E116" s="39"/>
      <c r="F116" s="26" t="str">
        <f>F12</f>
        <v>Šluknov</v>
      </c>
      <c r="G116" s="39"/>
      <c r="H116" s="39"/>
      <c r="I116" s="146" t="s">
        <v>22</v>
      </c>
      <c r="J116" s="78" t="str">
        <f>IF(J12="","",J12)</f>
        <v>4. 3. 2020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143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4.9" customHeight="1">
      <c r="A118" s="37"/>
      <c r="B118" s="38"/>
      <c r="C118" s="31" t="s">
        <v>24</v>
      </c>
      <c r="D118" s="39"/>
      <c r="E118" s="39"/>
      <c r="F118" s="26" t="str">
        <f>E15</f>
        <v>Město Šluknov</v>
      </c>
      <c r="G118" s="39"/>
      <c r="H118" s="39"/>
      <c r="I118" s="146" t="s">
        <v>30</v>
      </c>
      <c r="J118" s="35" t="str">
        <f>E21</f>
        <v>M. Richter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4.9" customHeight="1">
      <c r="A119" s="37"/>
      <c r="B119" s="38"/>
      <c r="C119" s="31" t="s">
        <v>28</v>
      </c>
      <c r="D119" s="39"/>
      <c r="E119" s="39"/>
      <c r="F119" s="26" t="str">
        <f>IF(E18="","",E18)</f>
        <v>Vyplň údaj</v>
      </c>
      <c r="G119" s="39"/>
      <c r="H119" s="39"/>
      <c r="I119" s="146" t="s">
        <v>33</v>
      </c>
      <c r="J119" s="35" t="str">
        <f>E24</f>
        <v>J. Nešněra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0.3" customHeight="1">
      <c r="A120" s="37"/>
      <c r="B120" s="38"/>
      <c r="C120" s="39"/>
      <c r="D120" s="39"/>
      <c r="E120" s="39"/>
      <c r="F120" s="39"/>
      <c r="G120" s="39"/>
      <c r="H120" s="39"/>
      <c r="I120" s="143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11" customFormat="1" ht="29.25" customHeight="1">
      <c r="A121" s="206"/>
      <c r="B121" s="207"/>
      <c r="C121" s="208" t="s">
        <v>129</v>
      </c>
      <c r="D121" s="209" t="s">
        <v>61</v>
      </c>
      <c r="E121" s="209" t="s">
        <v>57</v>
      </c>
      <c r="F121" s="209" t="s">
        <v>58</v>
      </c>
      <c r="G121" s="209" t="s">
        <v>130</v>
      </c>
      <c r="H121" s="209" t="s">
        <v>131</v>
      </c>
      <c r="I121" s="210" t="s">
        <v>132</v>
      </c>
      <c r="J121" s="209" t="s">
        <v>101</v>
      </c>
      <c r="K121" s="211" t="s">
        <v>133</v>
      </c>
      <c r="L121" s="212"/>
      <c r="M121" s="99" t="s">
        <v>1</v>
      </c>
      <c r="N121" s="100" t="s">
        <v>40</v>
      </c>
      <c r="O121" s="100" t="s">
        <v>134</v>
      </c>
      <c r="P121" s="100" t="s">
        <v>135</v>
      </c>
      <c r="Q121" s="100" t="s">
        <v>136</v>
      </c>
      <c r="R121" s="100" t="s">
        <v>137</v>
      </c>
      <c r="S121" s="100" t="s">
        <v>138</v>
      </c>
      <c r="T121" s="101" t="s">
        <v>139</v>
      </c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6"/>
      <c r="AE121" s="206"/>
    </row>
    <row r="122" spans="1:63" s="2" customFormat="1" ht="22.8" customHeight="1">
      <c r="A122" s="37"/>
      <c r="B122" s="38"/>
      <c r="C122" s="106" t="s">
        <v>140</v>
      </c>
      <c r="D122" s="39"/>
      <c r="E122" s="39"/>
      <c r="F122" s="39"/>
      <c r="G122" s="39"/>
      <c r="H122" s="39"/>
      <c r="I122" s="143"/>
      <c r="J122" s="213">
        <f>BK122</f>
        <v>0</v>
      </c>
      <c r="K122" s="39"/>
      <c r="L122" s="43"/>
      <c r="M122" s="102"/>
      <c r="N122" s="214"/>
      <c r="O122" s="103"/>
      <c r="P122" s="215">
        <f>P123</f>
        <v>0</v>
      </c>
      <c r="Q122" s="103"/>
      <c r="R122" s="215">
        <f>R123</f>
        <v>0.342105</v>
      </c>
      <c r="S122" s="103"/>
      <c r="T122" s="216">
        <f>T123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75</v>
      </c>
      <c r="AU122" s="16" t="s">
        <v>103</v>
      </c>
      <c r="BK122" s="217">
        <f>BK123</f>
        <v>0</v>
      </c>
    </row>
    <row r="123" spans="1:63" s="12" customFormat="1" ht="25.9" customHeight="1">
      <c r="A123" s="12"/>
      <c r="B123" s="218"/>
      <c r="C123" s="219"/>
      <c r="D123" s="220" t="s">
        <v>75</v>
      </c>
      <c r="E123" s="221" t="s">
        <v>526</v>
      </c>
      <c r="F123" s="221" t="s">
        <v>527</v>
      </c>
      <c r="G123" s="219"/>
      <c r="H123" s="219"/>
      <c r="I123" s="222"/>
      <c r="J123" s="223">
        <f>BK123</f>
        <v>0</v>
      </c>
      <c r="K123" s="219"/>
      <c r="L123" s="224"/>
      <c r="M123" s="225"/>
      <c r="N123" s="226"/>
      <c r="O123" s="226"/>
      <c r="P123" s="227">
        <f>P124+P155+P178+P205+P208</f>
        <v>0</v>
      </c>
      <c r="Q123" s="226"/>
      <c r="R123" s="227">
        <f>R124+R155+R178+R205+R208</f>
        <v>0.342105</v>
      </c>
      <c r="S123" s="226"/>
      <c r="T123" s="228">
        <f>T124+T155+T178+T205+T208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9" t="s">
        <v>86</v>
      </c>
      <c r="AT123" s="230" t="s">
        <v>75</v>
      </c>
      <c r="AU123" s="230" t="s">
        <v>76</v>
      </c>
      <c r="AY123" s="229" t="s">
        <v>143</v>
      </c>
      <c r="BK123" s="231">
        <f>BK124+BK155+BK178+BK205+BK208</f>
        <v>0</v>
      </c>
    </row>
    <row r="124" spans="1:63" s="12" customFormat="1" ht="22.8" customHeight="1">
      <c r="A124" s="12"/>
      <c r="B124" s="218"/>
      <c r="C124" s="219"/>
      <c r="D124" s="220" t="s">
        <v>75</v>
      </c>
      <c r="E124" s="232" t="s">
        <v>998</v>
      </c>
      <c r="F124" s="232" t="s">
        <v>999</v>
      </c>
      <c r="G124" s="219"/>
      <c r="H124" s="219"/>
      <c r="I124" s="222"/>
      <c r="J124" s="233">
        <f>BK124</f>
        <v>0</v>
      </c>
      <c r="K124" s="219"/>
      <c r="L124" s="224"/>
      <c r="M124" s="225"/>
      <c r="N124" s="226"/>
      <c r="O124" s="226"/>
      <c r="P124" s="227">
        <f>SUM(P125:P154)</f>
        <v>0</v>
      </c>
      <c r="Q124" s="226"/>
      <c r="R124" s="227">
        <f>SUM(R125:R154)</f>
        <v>0.063695</v>
      </c>
      <c r="S124" s="226"/>
      <c r="T124" s="228">
        <f>SUM(T125:T154)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9" t="s">
        <v>86</v>
      </c>
      <c r="AT124" s="230" t="s">
        <v>75</v>
      </c>
      <c r="AU124" s="230" t="s">
        <v>84</v>
      </c>
      <c r="AY124" s="229" t="s">
        <v>143</v>
      </c>
      <c r="BK124" s="231">
        <f>SUM(BK125:BK154)</f>
        <v>0</v>
      </c>
    </row>
    <row r="125" spans="1:65" s="2" customFormat="1" ht="20.5" customHeight="1">
      <c r="A125" s="37"/>
      <c r="B125" s="38"/>
      <c r="C125" s="234" t="s">
        <v>84</v>
      </c>
      <c r="D125" s="234" t="s">
        <v>145</v>
      </c>
      <c r="E125" s="235" t="s">
        <v>1000</v>
      </c>
      <c r="F125" s="236" t="s">
        <v>1001</v>
      </c>
      <c r="G125" s="237" t="s">
        <v>247</v>
      </c>
      <c r="H125" s="238">
        <v>1</v>
      </c>
      <c r="I125" s="239"/>
      <c r="J125" s="240">
        <f>ROUND(I125*H125,2)</f>
        <v>0</v>
      </c>
      <c r="K125" s="236" t="s">
        <v>149</v>
      </c>
      <c r="L125" s="43"/>
      <c r="M125" s="241" t="s">
        <v>1</v>
      </c>
      <c r="N125" s="242" t="s">
        <v>41</v>
      </c>
      <c r="O125" s="90"/>
      <c r="P125" s="243">
        <f>O125*H125</f>
        <v>0</v>
      </c>
      <c r="Q125" s="243">
        <v>0.0005</v>
      </c>
      <c r="R125" s="243">
        <f>Q125*H125</f>
        <v>0.0005</v>
      </c>
      <c r="S125" s="243">
        <v>0</v>
      </c>
      <c r="T125" s="244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45" t="s">
        <v>244</v>
      </c>
      <c r="AT125" s="245" t="s">
        <v>145</v>
      </c>
      <c r="AU125" s="245" t="s">
        <v>86</v>
      </c>
      <c r="AY125" s="16" t="s">
        <v>143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16" t="s">
        <v>84</v>
      </c>
      <c r="BK125" s="246">
        <f>ROUND(I125*H125,2)</f>
        <v>0</v>
      </c>
      <c r="BL125" s="16" t="s">
        <v>244</v>
      </c>
      <c r="BM125" s="245" t="s">
        <v>1002</v>
      </c>
    </row>
    <row r="126" spans="1:47" s="2" customFormat="1" ht="12">
      <c r="A126" s="37"/>
      <c r="B126" s="38"/>
      <c r="C126" s="39"/>
      <c r="D126" s="247" t="s">
        <v>152</v>
      </c>
      <c r="E126" s="39"/>
      <c r="F126" s="248" t="s">
        <v>1003</v>
      </c>
      <c r="G126" s="39"/>
      <c r="H126" s="39"/>
      <c r="I126" s="143"/>
      <c r="J126" s="39"/>
      <c r="K126" s="39"/>
      <c r="L126" s="43"/>
      <c r="M126" s="249"/>
      <c r="N126" s="250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152</v>
      </c>
      <c r="AU126" s="16" t="s">
        <v>86</v>
      </c>
    </row>
    <row r="127" spans="1:65" s="2" customFormat="1" ht="20.5" customHeight="1">
      <c r="A127" s="37"/>
      <c r="B127" s="38"/>
      <c r="C127" s="234" t="s">
        <v>86</v>
      </c>
      <c r="D127" s="234" t="s">
        <v>145</v>
      </c>
      <c r="E127" s="235" t="s">
        <v>1004</v>
      </c>
      <c r="F127" s="236" t="s">
        <v>1005</v>
      </c>
      <c r="G127" s="237" t="s">
        <v>247</v>
      </c>
      <c r="H127" s="238">
        <v>1</v>
      </c>
      <c r="I127" s="239"/>
      <c r="J127" s="240">
        <f>ROUND(I127*H127,2)</f>
        <v>0</v>
      </c>
      <c r="K127" s="236" t="s">
        <v>149</v>
      </c>
      <c r="L127" s="43"/>
      <c r="M127" s="241" t="s">
        <v>1</v>
      </c>
      <c r="N127" s="242" t="s">
        <v>41</v>
      </c>
      <c r="O127" s="90"/>
      <c r="P127" s="243">
        <f>O127*H127</f>
        <v>0</v>
      </c>
      <c r="Q127" s="243">
        <v>0.0023</v>
      </c>
      <c r="R127" s="243">
        <f>Q127*H127</f>
        <v>0.0023</v>
      </c>
      <c r="S127" s="243">
        <v>0</v>
      </c>
      <c r="T127" s="244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45" t="s">
        <v>244</v>
      </c>
      <c r="AT127" s="245" t="s">
        <v>145</v>
      </c>
      <c r="AU127" s="245" t="s">
        <v>86</v>
      </c>
      <c r="AY127" s="16" t="s">
        <v>143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16" t="s">
        <v>84</v>
      </c>
      <c r="BK127" s="246">
        <f>ROUND(I127*H127,2)</f>
        <v>0</v>
      </c>
      <c r="BL127" s="16" t="s">
        <v>244</v>
      </c>
      <c r="BM127" s="245" t="s">
        <v>1006</v>
      </c>
    </row>
    <row r="128" spans="1:47" s="2" customFormat="1" ht="12">
      <c r="A128" s="37"/>
      <c r="B128" s="38"/>
      <c r="C128" s="39"/>
      <c r="D128" s="247" t="s">
        <v>152</v>
      </c>
      <c r="E128" s="39"/>
      <c r="F128" s="248" t="s">
        <v>1007</v>
      </c>
      <c r="G128" s="39"/>
      <c r="H128" s="39"/>
      <c r="I128" s="143"/>
      <c r="J128" s="39"/>
      <c r="K128" s="39"/>
      <c r="L128" s="43"/>
      <c r="M128" s="249"/>
      <c r="N128" s="250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152</v>
      </c>
      <c r="AU128" s="16" t="s">
        <v>86</v>
      </c>
    </row>
    <row r="129" spans="1:65" s="2" customFormat="1" ht="20.5" customHeight="1">
      <c r="A129" s="37"/>
      <c r="B129" s="38"/>
      <c r="C129" s="234" t="s">
        <v>161</v>
      </c>
      <c r="D129" s="234" t="s">
        <v>145</v>
      </c>
      <c r="E129" s="235" t="s">
        <v>1008</v>
      </c>
      <c r="F129" s="236" t="s">
        <v>1009</v>
      </c>
      <c r="G129" s="237" t="s">
        <v>260</v>
      </c>
      <c r="H129" s="238">
        <v>9</v>
      </c>
      <c r="I129" s="239"/>
      <c r="J129" s="240">
        <f>ROUND(I129*H129,2)</f>
        <v>0</v>
      </c>
      <c r="K129" s="236" t="s">
        <v>149</v>
      </c>
      <c r="L129" s="43"/>
      <c r="M129" s="241" t="s">
        <v>1</v>
      </c>
      <c r="N129" s="242" t="s">
        <v>41</v>
      </c>
      <c r="O129" s="90"/>
      <c r="P129" s="243">
        <f>O129*H129</f>
        <v>0</v>
      </c>
      <c r="Q129" s="243">
        <v>0.00142</v>
      </c>
      <c r="R129" s="243">
        <f>Q129*H129</f>
        <v>0.01278</v>
      </c>
      <c r="S129" s="243">
        <v>0</v>
      </c>
      <c r="T129" s="244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45" t="s">
        <v>244</v>
      </c>
      <c r="AT129" s="245" t="s">
        <v>145</v>
      </c>
      <c r="AU129" s="245" t="s">
        <v>86</v>
      </c>
      <c r="AY129" s="16" t="s">
        <v>143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16" t="s">
        <v>84</v>
      </c>
      <c r="BK129" s="246">
        <f>ROUND(I129*H129,2)</f>
        <v>0</v>
      </c>
      <c r="BL129" s="16" t="s">
        <v>244</v>
      </c>
      <c r="BM129" s="245" t="s">
        <v>1010</v>
      </c>
    </row>
    <row r="130" spans="1:47" s="2" customFormat="1" ht="12">
      <c r="A130" s="37"/>
      <c r="B130" s="38"/>
      <c r="C130" s="39"/>
      <c r="D130" s="247" t="s">
        <v>152</v>
      </c>
      <c r="E130" s="39"/>
      <c r="F130" s="248" t="s">
        <v>1011</v>
      </c>
      <c r="G130" s="39"/>
      <c r="H130" s="39"/>
      <c r="I130" s="143"/>
      <c r="J130" s="39"/>
      <c r="K130" s="39"/>
      <c r="L130" s="43"/>
      <c r="M130" s="249"/>
      <c r="N130" s="250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152</v>
      </c>
      <c r="AU130" s="16" t="s">
        <v>86</v>
      </c>
    </row>
    <row r="131" spans="1:65" s="2" customFormat="1" ht="20.5" customHeight="1">
      <c r="A131" s="37"/>
      <c r="B131" s="38"/>
      <c r="C131" s="234" t="s">
        <v>150</v>
      </c>
      <c r="D131" s="234" t="s">
        <v>145</v>
      </c>
      <c r="E131" s="235" t="s">
        <v>1012</v>
      </c>
      <c r="F131" s="236" t="s">
        <v>1013</v>
      </c>
      <c r="G131" s="237" t="s">
        <v>260</v>
      </c>
      <c r="H131" s="238">
        <v>2</v>
      </c>
      <c r="I131" s="239"/>
      <c r="J131" s="240">
        <f>ROUND(I131*H131,2)</f>
        <v>0</v>
      </c>
      <c r="K131" s="236" t="s">
        <v>149</v>
      </c>
      <c r="L131" s="43"/>
      <c r="M131" s="241" t="s">
        <v>1</v>
      </c>
      <c r="N131" s="242" t="s">
        <v>41</v>
      </c>
      <c r="O131" s="90"/>
      <c r="P131" s="243">
        <f>O131*H131</f>
        <v>0</v>
      </c>
      <c r="Q131" s="243">
        <v>0.00744</v>
      </c>
      <c r="R131" s="243">
        <f>Q131*H131</f>
        <v>0.01488</v>
      </c>
      <c r="S131" s="243">
        <v>0</v>
      </c>
      <c r="T131" s="244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45" t="s">
        <v>244</v>
      </c>
      <c r="AT131" s="245" t="s">
        <v>145</v>
      </c>
      <c r="AU131" s="245" t="s">
        <v>86</v>
      </c>
      <c r="AY131" s="16" t="s">
        <v>143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16" t="s">
        <v>84</v>
      </c>
      <c r="BK131" s="246">
        <f>ROUND(I131*H131,2)</f>
        <v>0</v>
      </c>
      <c r="BL131" s="16" t="s">
        <v>244</v>
      </c>
      <c r="BM131" s="245" t="s">
        <v>1014</v>
      </c>
    </row>
    <row r="132" spans="1:47" s="2" customFormat="1" ht="12">
      <c r="A132" s="37"/>
      <c r="B132" s="38"/>
      <c r="C132" s="39"/>
      <c r="D132" s="247" t="s">
        <v>152</v>
      </c>
      <c r="E132" s="39"/>
      <c r="F132" s="248" t="s">
        <v>1015</v>
      </c>
      <c r="G132" s="39"/>
      <c r="H132" s="39"/>
      <c r="I132" s="143"/>
      <c r="J132" s="39"/>
      <c r="K132" s="39"/>
      <c r="L132" s="43"/>
      <c r="M132" s="249"/>
      <c r="N132" s="250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152</v>
      </c>
      <c r="AU132" s="16" t="s">
        <v>86</v>
      </c>
    </row>
    <row r="133" spans="1:65" s="2" customFormat="1" ht="20.5" customHeight="1">
      <c r="A133" s="37"/>
      <c r="B133" s="38"/>
      <c r="C133" s="234" t="s">
        <v>176</v>
      </c>
      <c r="D133" s="234" t="s">
        <v>145</v>
      </c>
      <c r="E133" s="235" t="s">
        <v>1016</v>
      </c>
      <c r="F133" s="236" t="s">
        <v>1017</v>
      </c>
      <c r="G133" s="237" t="s">
        <v>260</v>
      </c>
      <c r="H133" s="238">
        <v>4</v>
      </c>
      <c r="I133" s="239"/>
      <c r="J133" s="240">
        <f>ROUND(I133*H133,2)</f>
        <v>0</v>
      </c>
      <c r="K133" s="236" t="s">
        <v>149</v>
      </c>
      <c r="L133" s="43"/>
      <c r="M133" s="241" t="s">
        <v>1</v>
      </c>
      <c r="N133" s="242" t="s">
        <v>41</v>
      </c>
      <c r="O133" s="90"/>
      <c r="P133" s="243">
        <f>O133*H133</f>
        <v>0</v>
      </c>
      <c r="Q133" s="243">
        <v>0.0069</v>
      </c>
      <c r="R133" s="243">
        <f>Q133*H133</f>
        <v>0.0276</v>
      </c>
      <c r="S133" s="243">
        <v>0</v>
      </c>
      <c r="T133" s="244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45" t="s">
        <v>244</v>
      </c>
      <c r="AT133" s="245" t="s">
        <v>145</v>
      </c>
      <c r="AU133" s="245" t="s">
        <v>86</v>
      </c>
      <c r="AY133" s="16" t="s">
        <v>143</v>
      </c>
      <c r="BE133" s="246">
        <f>IF(N133="základní",J133,0)</f>
        <v>0</v>
      </c>
      <c r="BF133" s="246">
        <f>IF(N133="snížená",J133,0)</f>
        <v>0</v>
      </c>
      <c r="BG133" s="246">
        <f>IF(N133="zákl. přenesená",J133,0)</f>
        <v>0</v>
      </c>
      <c r="BH133" s="246">
        <f>IF(N133="sníž. přenesená",J133,0)</f>
        <v>0</v>
      </c>
      <c r="BI133" s="246">
        <f>IF(N133="nulová",J133,0)</f>
        <v>0</v>
      </c>
      <c r="BJ133" s="16" t="s">
        <v>84</v>
      </c>
      <c r="BK133" s="246">
        <f>ROUND(I133*H133,2)</f>
        <v>0</v>
      </c>
      <c r="BL133" s="16" t="s">
        <v>244</v>
      </c>
      <c r="BM133" s="245" t="s">
        <v>1018</v>
      </c>
    </row>
    <row r="134" spans="1:47" s="2" customFormat="1" ht="12">
      <c r="A134" s="37"/>
      <c r="B134" s="38"/>
      <c r="C134" s="39"/>
      <c r="D134" s="247" t="s">
        <v>152</v>
      </c>
      <c r="E134" s="39"/>
      <c r="F134" s="248" t="s">
        <v>1019</v>
      </c>
      <c r="G134" s="39"/>
      <c r="H134" s="39"/>
      <c r="I134" s="143"/>
      <c r="J134" s="39"/>
      <c r="K134" s="39"/>
      <c r="L134" s="43"/>
      <c r="M134" s="249"/>
      <c r="N134" s="250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152</v>
      </c>
      <c r="AU134" s="16" t="s">
        <v>86</v>
      </c>
    </row>
    <row r="135" spans="1:65" s="2" customFormat="1" ht="20.5" customHeight="1">
      <c r="A135" s="37"/>
      <c r="B135" s="38"/>
      <c r="C135" s="234" t="s">
        <v>184</v>
      </c>
      <c r="D135" s="234" t="s">
        <v>145</v>
      </c>
      <c r="E135" s="235" t="s">
        <v>1020</v>
      </c>
      <c r="F135" s="236" t="s">
        <v>1021</v>
      </c>
      <c r="G135" s="237" t="s">
        <v>260</v>
      </c>
      <c r="H135" s="238">
        <v>6</v>
      </c>
      <c r="I135" s="239"/>
      <c r="J135" s="240">
        <f>ROUND(I135*H135,2)</f>
        <v>0</v>
      </c>
      <c r="K135" s="236" t="s">
        <v>149</v>
      </c>
      <c r="L135" s="43"/>
      <c r="M135" s="241" t="s">
        <v>1</v>
      </c>
      <c r="N135" s="242" t="s">
        <v>41</v>
      </c>
      <c r="O135" s="90"/>
      <c r="P135" s="243">
        <f>O135*H135</f>
        <v>0</v>
      </c>
      <c r="Q135" s="243">
        <v>0.00048</v>
      </c>
      <c r="R135" s="243">
        <f>Q135*H135</f>
        <v>0.00288</v>
      </c>
      <c r="S135" s="243">
        <v>0</v>
      </c>
      <c r="T135" s="244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45" t="s">
        <v>244</v>
      </c>
      <c r="AT135" s="245" t="s">
        <v>145</v>
      </c>
      <c r="AU135" s="245" t="s">
        <v>86</v>
      </c>
      <c r="AY135" s="16" t="s">
        <v>143</v>
      </c>
      <c r="BE135" s="246">
        <f>IF(N135="základní",J135,0)</f>
        <v>0</v>
      </c>
      <c r="BF135" s="246">
        <f>IF(N135="snížená",J135,0)</f>
        <v>0</v>
      </c>
      <c r="BG135" s="246">
        <f>IF(N135="zákl. přenesená",J135,0)</f>
        <v>0</v>
      </c>
      <c r="BH135" s="246">
        <f>IF(N135="sníž. přenesená",J135,0)</f>
        <v>0</v>
      </c>
      <c r="BI135" s="246">
        <f>IF(N135="nulová",J135,0)</f>
        <v>0</v>
      </c>
      <c r="BJ135" s="16" t="s">
        <v>84</v>
      </c>
      <c r="BK135" s="246">
        <f>ROUND(I135*H135,2)</f>
        <v>0</v>
      </c>
      <c r="BL135" s="16" t="s">
        <v>244</v>
      </c>
      <c r="BM135" s="245" t="s">
        <v>1022</v>
      </c>
    </row>
    <row r="136" spans="1:47" s="2" customFormat="1" ht="12">
      <c r="A136" s="37"/>
      <c r="B136" s="38"/>
      <c r="C136" s="39"/>
      <c r="D136" s="247" t="s">
        <v>152</v>
      </c>
      <c r="E136" s="39"/>
      <c r="F136" s="248" t="s">
        <v>1023</v>
      </c>
      <c r="G136" s="39"/>
      <c r="H136" s="39"/>
      <c r="I136" s="143"/>
      <c r="J136" s="39"/>
      <c r="K136" s="39"/>
      <c r="L136" s="43"/>
      <c r="M136" s="249"/>
      <c r="N136" s="250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152</v>
      </c>
      <c r="AU136" s="16" t="s">
        <v>86</v>
      </c>
    </row>
    <row r="137" spans="1:51" s="13" customFormat="1" ht="12">
      <c r="A137" s="13"/>
      <c r="B137" s="251"/>
      <c r="C137" s="252"/>
      <c r="D137" s="247" t="s">
        <v>154</v>
      </c>
      <c r="E137" s="253" t="s">
        <v>1</v>
      </c>
      <c r="F137" s="254" t="s">
        <v>1024</v>
      </c>
      <c r="G137" s="252"/>
      <c r="H137" s="255">
        <v>6</v>
      </c>
      <c r="I137" s="256"/>
      <c r="J137" s="252"/>
      <c r="K137" s="252"/>
      <c r="L137" s="257"/>
      <c r="M137" s="258"/>
      <c r="N137" s="259"/>
      <c r="O137" s="259"/>
      <c r="P137" s="259"/>
      <c r="Q137" s="259"/>
      <c r="R137" s="259"/>
      <c r="S137" s="259"/>
      <c r="T137" s="26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61" t="s">
        <v>154</v>
      </c>
      <c r="AU137" s="261" t="s">
        <v>86</v>
      </c>
      <c r="AV137" s="13" t="s">
        <v>86</v>
      </c>
      <c r="AW137" s="13" t="s">
        <v>32</v>
      </c>
      <c r="AX137" s="13" t="s">
        <v>84</v>
      </c>
      <c r="AY137" s="261" t="s">
        <v>143</v>
      </c>
    </row>
    <row r="138" spans="1:65" s="2" customFormat="1" ht="20.5" customHeight="1">
      <c r="A138" s="37"/>
      <c r="B138" s="38"/>
      <c r="C138" s="234" t="s">
        <v>190</v>
      </c>
      <c r="D138" s="234" t="s">
        <v>145</v>
      </c>
      <c r="E138" s="235" t="s">
        <v>1025</v>
      </c>
      <c r="F138" s="236" t="s">
        <v>1026</v>
      </c>
      <c r="G138" s="237" t="s">
        <v>260</v>
      </c>
      <c r="H138" s="238">
        <v>0.5</v>
      </c>
      <c r="I138" s="239"/>
      <c r="J138" s="240">
        <f>ROUND(I138*H138,2)</f>
        <v>0</v>
      </c>
      <c r="K138" s="236" t="s">
        <v>149</v>
      </c>
      <c r="L138" s="43"/>
      <c r="M138" s="241" t="s">
        <v>1</v>
      </c>
      <c r="N138" s="242" t="s">
        <v>41</v>
      </c>
      <c r="O138" s="90"/>
      <c r="P138" s="243">
        <f>O138*H138</f>
        <v>0</v>
      </c>
      <c r="Q138" s="243">
        <v>0.00071</v>
      </c>
      <c r="R138" s="243">
        <f>Q138*H138</f>
        <v>0.000355</v>
      </c>
      <c r="S138" s="243">
        <v>0</v>
      </c>
      <c r="T138" s="244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45" t="s">
        <v>244</v>
      </c>
      <c r="AT138" s="245" t="s">
        <v>145</v>
      </c>
      <c r="AU138" s="245" t="s">
        <v>86</v>
      </c>
      <c r="AY138" s="16" t="s">
        <v>143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16" t="s">
        <v>84</v>
      </c>
      <c r="BK138" s="246">
        <f>ROUND(I138*H138,2)</f>
        <v>0</v>
      </c>
      <c r="BL138" s="16" t="s">
        <v>244</v>
      </c>
      <c r="BM138" s="245" t="s">
        <v>1027</v>
      </c>
    </row>
    <row r="139" spans="1:47" s="2" customFormat="1" ht="12">
      <c r="A139" s="37"/>
      <c r="B139" s="38"/>
      <c r="C139" s="39"/>
      <c r="D139" s="247" t="s">
        <v>152</v>
      </c>
      <c r="E139" s="39"/>
      <c r="F139" s="248" t="s">
        <v>1028</v>
      </c>
      <c r="G139" s="39"/>
      <c r="H139" s="39"/>
      <c r="I139" s="143"/>
      <c r="J139" s="39"/>
      <c r="K139" s="39"/>
      <c r="L139" s="43"/>
      <c r="M139" s="249"/>
      <c r="N139" s="250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152</v>
      </c>
      <c r="AU139" s="16" t="s">
        <v>86</v>
      </c>
    </row>
    <row r="140" spans="1:65" s="2" customFormat="1" ht="20.5" customHeight="1">
      <c r="A140" s="37"/>
      <c r="B140" s="38"/>
      <c r="C140" s="234" t="s">
        <v>171</v>
      </c>
      <c r="D140" s="234" t="s">
        <v>145</v>
      </c>
      <c r="E140" s="235" t="s">
        <v>1029</v>
      </c>
      <c r="F140" s="236" t="s">
        <v>1030</v>
      </c>
      <c r="G140" s="237" t="s">
        <v>260</v>
      </c>
      <c r="H140" s="238">
        <v>1</v>
      </c>
      <c r="I140" s="239"/>
      <c r="J140" s="240">
        <f>ROUND(I140*H140,2)</f>
        <v>0</v>
      </c>
      <c r="K140" s="236" t="s">
        <v>149</v>
      </c>
      <c r="L140" s="43"/>
      <c r="M140" s="241" t="s">
        <v>1</v>
      </c>
      <c r="N140" s="242" t="s">
        <v>41</v>
      </c>
      <c r="O140" s="90"/>
      <c r="P140" s="243">
        <f>O140*H140</f>
        <v>0</v>
      </c>
      <c r="Q140" s="243">
        <v>0.00224</v>
      </c>
      <c r="R140" s="243">
        <f>Q140*H140</f>
        <v>0.00224</v>
      </c>
      <c r="S140" s="243">
        <v>0</v>
      </c>
      <c r="T140" s="244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45" t="s">
        <v>244</v>
      </c>
      <c r="AT140" s="245" t="s">
        <v>145</v>
      </c>
      <c r="AU140" s="245" t="s">
        <v>86</v>
      </c>
      <c r="AY140" s="16" t="s">
        <v>143</v>
      </c>
      <c r="BE140" s="246">
        <f>IF(N140="základní",J140,0)</f>
        <v>0</v>
      </c>
      <c r="BF140" s="246">
        <f>IF(N140="snížená",J140,0)</f>
        <v>0</v>
      </c>
      <c r="BG140" s="246">
        <f>IF(N140="zákl. přenesená",J140,0)</f>
        <v>0</v>
      </c>
      <c r="BH140" s="246">
        <f>IF(N140="sníž. přenesená",J140,0)</f>
        <v>0</v>
      </c>
      <c r="BI140" s="246">
        <f>IF(N140="nulová",J140,0)</f>
        <v>0</v>
      </c>
      <c r="BJ140" s="16" t="s">
        <v>84</v>
      </c>
      <c r="BK140" s="246">
        <f>ROUND(I140*H140,2)</f>
        <v>0</v>
      </c>
      <c r="BL140" s="16" t="s">
        <v>244</v>
      </c>
      <c r="BM140" s="245" t="s">
        <v>1031</v>
      </c>
    </row>
    <row r="141" spans="1:47" s="2" customFormat="1" ht="12">
      <c r="A141" s="37"/>
      <c r="B141" s="38"/>
      <c r="C141" s="39"/>
      <c r="D141" s="247" t="s">
        <v>152</v>
      </c>
      <c r="E141" s="39"/>
      <c r="F141" s="248" t="s">
        <v>1032</v>
      </c>
      <c r="G141" s="39"/>
      <c r="H141" s="39"/>
      <c r="I141" s="143"/>
      <c r="J141" s="39"/>
      <c r="K141" s="39"/>
      <c r="L141" s="43"/>
      <c r="M141" s="249"/>
      <c r="N141" s="250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6" t="s">
        <v>152</v>
      </c>
      <c r="AU141" s="16" t="s">
        <v>86</v>
      </c>
    </row>
    <row r="142" spans="1:65" s="2" customFormat="1" ht="20.5" customHeight="1">
      <c r="A142" s="37"/>
      <c r="B142" s="38"/>
      <c r="C142" s="234" t="s">
        <v>202</v>
      </c>
      <c r="D142" s="234" t="s">
        <v>145</v>
      </c>
      <c r="E142" s="235" t="s">
        <v>1033</v>
      </c>
      <c r="F142" s="236" t="s">
        <v>1034</v>
      </c>
      <c r="G142" s="237" t="s">
        <v>247</v>
      </c>
      <c r="H142" s="238">
        <v>4</v>
      </c>
      <c r="I142" s="239"/>
      <c r="J142" s="240">
        <f>ROUND(I142*H142,2)</f>
        <v>0</v>
      </c>
      <c r="K142" s="236" t="s">
        <v>149</v>
      </c>
      <c r="L142" s="43"/>
      <c r="M142" s="241" t="s">
        <v>1</v>
      </c>
      <c r="N142" s="242" t="s">
        <v>41</v>
      </c>
      <c r="O142" s="90"/>
      <c r="P142" s="243">
        <f>O142*H142</f>
        <v>0</v>
      </c>
      <c r="Q142" s="243">
        <v>0</v>
      </c>
      <c r="R142" s="243">
        <f>Q142*H142</f>
        <v>0</v>
      </c>
      <c r="S142" s="243">
        <v>0</v>
      </c>
      <c r="T142" s="244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45" t="s">
        <v>244</v>
      </c>
      <c r="AT142" s="245" t="s">
        <v>145</v>
      </c>
      <c r="AU142" s="245" t="s">
        <v>86</v>
      </c>
      <c r="AY142" s="16" t="s">
        <v>143</v>
      </c>
      <c r="BE142" s="246">
        <f>IF(N142="základní",J142,0)</f>
        <v>0</v>
      </c>
      <c r="BF142" s="246">
        <f>IF(N142="snížená",J142,0)</f>
        <v>0</v>
      </c>
      <c r="BG142" s="246">
        <f>IF(N142="zákl. přenesená",J142,0)</f>
        <v>0</v>
      </c>
      <c r="BH142" s="246">
        <f>IF(N142="sníž. přenesená",J142,0)</f>
        <v>0</v>
      </c>
      <c r="BI142" s="246">
        <f>IF(N142="nulová",J142,0)</f>
        <v>0</v>
      </c>
      <c r="BJ142" s="16" t="s">
        <v>84</v>
      </c>
      <c r="BK142" s="246">
        <f>ROUND(I142*H142,2)</f>
        <v>0</v>
      </c>
      <c r="BL142" s="16" t="s">
        <v>244</v>
      </c>
      <c r="BM142" s="245" t="s">
        <v>1035</v>
      </c>
    </row>
    <row r="143" spans="1:47" s="2" customFormat="1" ht="12">
      <c r="A143" s="37"/>
      <c r="B143" s="38"/>
      <c r="C143" s="39"/>
      <c r="D143" s="247" t="s">
        <v>152</v>
      </c>
      <c r="E143" s="39"/>
      <c r="F143" s="248" t="s">
        <v>1036</v>
      </c>
      <c r="G143" s="39"/>
      <c r="H143" s="39"/>
      <c r="I143" s="143"/>
      <c r="J143" s="39"/>
      <c r="K143" s="39"/>
      <c r="L143" s="43"/>
      <c r="M143" s="249"/>
      <c r="N143" s="250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152</v>
      </c>
      <c r="AU143" s="16" t="s">
        <v>86</v>
      </c>
    </row>
    <row r="144" spans="1:65" s="2" customFormat="1" ht="20.5" customHeight="1">
      <c r="A144" s="37"/>
      <c r="B144" s="38"/>
      <c r="C144" s="234" t="s">
        <v>207</v>
      </c>
      <c r="D144" s="234" t="s">
        <v>145</v>
      </c>
      <c r="E144" s="235" t="s">
        <v>1037</v>
      </c>
      <c r="F144" s="236" t="s">
        <v>1038</v>
      </c>
      <c r="G144" s="237" t="s">
        <v>247</v>
      </c>
      <c r="H144" s="238">
        <v>1</v>
      </c>
      <c r="I144" s="239"/>
      <c r="J144" s="240">
        <f>ROUND(I144*H144,2)</f>
        <v>0</v>
      </c>
      <c r="K144" s="236" t="s">
        <v>149</v>
      </c>
      <c r="L144" s="43"/>
      <c r="M144" s="241" t="s">
        <v>1</v>
      </c>
      <c r="N144" s="242" t="s">
        <v>41</v>
      </c>
      <c r="O144" s="90"/>
      <c r="P144" s="243">
        <f>O144*H144</f>
        <v>0</v>
      </c>
      <c r="Q144" s="243">
        <v>0</v>
      </c>
      <c r="R144" s="243">
        <f>Q144*H144</f>
        <v>0</v>
      </c>
      <c r="S144" s="243">
        <v>0</v>
      </c>
      <c r="T144" s="244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45" t="s">
        <v>244</v>
      </c>
      <c r="AT144" s="245" t="s">
        <v>145</v>
      </c>
      <c r="AU144" s="245" t="s">
        <v>86</v>
      </c>
      <c r="AY144" s="16" t="s">
        <v>143</v>
      </c>
      <c r="BE144" s="246">
        <f>IF(N144="základní",J144,0)</f>
        <v>0</v>
      </c>
      <c r="BF144" s="246">
        <f>IF(N144="snížená",J144,0)</f>
        <v>0</v>
      </c>
      <c r="BG144" s="246">
        <f>IF(N144="zákl. přenesená",J144,0)</f>
        <v>0</v>
      </c>
      <c r="BH144" s="246">
        <f>IF(N144="sníž. přenesená",J144,0)</f>
        <v>0</v>
      </c>
      <c r="BI144" s="246">
        <f>IF(N144="nulová",J144,0)</f>
        <v>0</v>
      </c>
      <c r="BJ144" s="16" t="s">
        <v>84</v>
      </c>
      <c r="BK144" s="246">
        <f>ROUND(I144*H144,2)</f>
        <v>0</v>
      </c>
      <c r="BL144" s="16" t="s">
        <v>244</v>
      </c>
      <c r="BM144" s="245" t="s">
        <v>1039</v>
      </c>
    </row>
    <row r="145" spans="1:47" s="2" customFormat="1" ht="12">
      <c r="A145" s="37"/>
      <c r="B145" s="38"/>
      <c r="C145" s="39"/>
      <c r="D145" s="247" t="s">
        <v>152</v>
      </c>
      <c r="E145" s="39"/>
      <c r="F145" s="248" t="s">
        <v>1040</v>
      </c>
      <c r="G145" s="39"/>
      <c r="H145" s="39"/>
      <c r="I145" s="143"/>
      <c r="J145" s="39"/>
      <c r="K145" s="39"/>
      <c r="L145" s="43"/>
      <c r="M145" s="249"/>
      <c r="N145" s="250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152</v>
      </c>
      <c r="AU145" s="16" t="s">
        <v>86</v>
      </c>
    </row>
    <row r="146" spans="1:65" s="2" customFormat="1" ht="20.5" customHeight="1">
      <c r="A146" s="37"/>
      <c r="B146" s="38"/>
      <c r="C146" s="234" t="s">
        <v>213</v>
      </c>
      <c r="D146" s="234" t="s">
        <v>145</v>
      </c>
      <c r="E146" s="235" t="s">
        <v>1041</v>
      </c>
      <c r="F146" s="236" t="s">
        <v>1042</v>
      </c>
      <c r="G146" s="237" t="s">
        <v>247</v>
      </c>
      <c r="H146" s="238">
        <v>1</v>
      </c>
      <c r="I146" s="239"/>
      <c r="J146" s="240">
        <f>ROUND(I146*H146,2)</f>
        <v>0</v>
      </c>
      <c r="K146" s="236" t="s">
        <v>149</v>
      </c>
      <c r="L146" s="43"/>
      <c r="M146" s="241" t="s">
        <v>1</v>
      </c>
      <c r="N146" s="242" t="s">
        <v>41</v>
      </c>
      <c r="O146" s="90"/>
      <c r="P146" s="243">
        <f>O146*H146</f>
        <v>0</v>
      </c>
      <c r="Q146" s="243">
        <v>0</v>
      </c>
      <c r="R146" s="243">
        <f>Q146*H146</f>
        <v>0</v>
      </c>
      <c r="S146" s="243">
        <v>0</v>
      </c>
      <c r="T146" s="244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45" t="s">
        <v>244</v>
      </c>
      <c r="AT146" s="245" t="s">
        <v>145</v>
      </c>
      <c r="AU146" s="245" t="s">
        <v>86</v>
      </c>
      <c r="AY146" s="16" t="s">
        <v>143</v>
      </c>
      <c r="BE146" s="246">
        <f>IF(N146="základní",J146,0)</f>
        <v>0</v>
      </c>
      <c r="BF146" s="246">
        <f>IF(N146="snížená",J146,0)</f>
        <v>0</v>
      </c>
      <c r="BG146" s="246">
        <f>IF(N146="zákl. přenesená",J146,0)</f>
        <v>0</v>
      </c>
      <c r="BH146" s="246">
        <f>IF(N146="sníž. přenesená",J146,0)</f>
        <v>0</v>
      </c>
      <c r="BI146" s="246">
        <f>IF(N146="nulová",J146,0)</f>
        <v>0</v>
      </c>
      <c r="BJ146" s="16" t="s">
        <v>84</v>
      </c>
      <c r="BK146" s="246">
        <f>ROUND(I146*H146,2)</f>
        <v>0</v>
      </c>
      <c r="BL146" s="16" t="s">
        <v>244</v>
      </c>
      <c r="BM146" s="245" t="s">
        <v>1043</v>
      </c>
    </row>
    <row r="147" spans="1:47" s="2" customFormat="1" ht="12">
      <c r="A147" s="37"/>
      <c r="B147" s="38"/>
      <c r="C147" s="39"/>
      <c r="D147" s="247" t="s">
        <v>152</v>
      </c>
      <c r="E147" s="39"/>
      <c r="F147" s="248" t="s">
        <v>1044</v>
      </c>
      <c r="G147" s="39"/>
      <c r="H147" s="39"/>
      <c r="I147" s="143"/>
      <c r="J147" s="39"/>
      <c r="K147" s="39"/>
      <c r="L147" s="43"/>
      <c r="M147" s="249"/>
      <c r="N147" s="250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6" t="s">
        <v>152</v>
      </c>
      <c r="AU147" s="16" t="s">
        <v>86</v>
      </c>
    </row>
    <row r="148" spans="1:65" s="2" customFormat="1" ht="20.5" customHeight="1">
      <c r="A148" s="37"/>
      <c r="B148" s="38"/>
      <c r="C148" s="234" t="s">
        <v>219</v>
      </c>
      <c r="D148" s="234" t="s">
        <v>145</v>
      </c>
      <c r="E148" s="235" t="s">
        <v>1045</v>
      </c>
      <c r="F148" s="236" t="s">
        <v>1046</v>
      </c>
      <c r="G148" s="237" t="s">
        <v>247</v>
      </c>
      <c r="H148" s="238">
        <v>1</v>
      </c>
      <c r="I148" s="239"/>
      <c r="J148" s="240">
        <f>ROUND(I148*H148,2)</f>
        <v>0</v>
      </c>
      <c r="K148" s="236" t="s">
        <v>149</v>
      </c>
      <c r="L148" s="43"/>
      <c r="M148" s="241" t="s">
        <v>1</v>
      </c>
      <c r="N148" s="242" t="s">
        <v>41</v>
      </c>
      <c r="O148" s="90"/>
      <c r="P148" s="243">
        <f>O148*H148</f>
        <v>0</v>
      </c>
      <c r="Q148" s="243">
        <v>0.00016</v>
      </c>
      <c r="R148" s="243">
        <f>Q148*H148</f>
        <v>0.00016</v>
      </c>
      <c r="S148" s="243">
        <v>0</v>
      </c>
      <c r="T148" s="244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45" t="s">
        <v>244</v>
      </c>
      <c r="AT148" s="245" t="s">
        <v>145</v>
      </c>
      <c r="AU148" s="245" t="s">
        <v>86</v>
      </c>
      <c r="AY148" s="16" t="s">
        <v>143</v>
      </c>
      <c r="BE148" s="246">
        <f>IF(N148="základní",J148,0)</f>
        <v>0</v>
      </c>
      <c r="BF148" s="246">
        <f>IF(N148="snížená",J148,0)</f>
        <v>0</v>
      </c>
      <c r="BG148" s="246">
        <f>IF(N148="zákl. přenesená",J148,0)</f>
        <v>0</v>
      </c>
      <c r="BH148" s="246">
        <f>IF(N148="sníž. přenesená",J148,0)</f>
        <v>0</v>
      </c>
      <c r="BI148" s="246">
        <f>IF(N148="nulová",J148,0)</f>
        <v>0</v>
      </c>
      <c r="BJ148" s="16" t="s">
        <v>84</v>
      </c>
      <c r="BK148" s="246">
        <f>ROUND(I148*H148,2)</f>
        <v>0</v>
      </c>
      <c r="BL148" s="16" t="s">
        <v>244</v>
      </c>
      <c r="BM148" s="245" t="s">
        <v>1047</v>
      </c>
    </row>
    <row r="149" spans="1:47" s="2" customFormat="1" ht="12">
      <c r="A149" s="37"/>
      <c r="B149" s="38"/>
      <c r="C149" s="39"/>
      <c r="D149" s="247" t="s">
        <v>152</v>
      </c>
      <c r="E149" s="39"/>
      <c r="F149" s="248" t="s">
        <v>1048</v>
      </c>
      <c r="G149" s="39"/>
      <c r="H149" s="39"/>
      <c r="I149" s="143"/>
      <c r="J149" s="39"/>
      <c r="K149" s="39"/>
      <c r="L149" s="43"/>
      <c r="M149" s="249"/>
      <c r="N149" s="250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152</v>
      </c>
      <c r="AU149" s="16" t="s">
        <v>86</v>
      </c>
    </row>
    <row r="150" spans="1:65" s="2" customFormat="1" ht="20.5" customHeight="1">
      <c r="A150" s="37"/>
      <c r="B150" s="38"/>
      <c r="C150" s="234" t="s">
        <v>224</v>
      </c>
      <c r="D150" s="234" t="s">
        <v>145</v>
      </c>
      <c r="E150" s="235" t="s">
        <v>1049</v>
      </c>
      <c r="F150" s="236" t="s">
        <v>1050</v>
      </c>
      <c r="G150" s="237" t="s">
        <v>260</v>
      </c>
      <c r="H150" s="238">
        <v>22.5</v>
      </c>
      <c r="I150" s="239"/>
      <c r="J150" s="240">
        <f>ROUND(I150*H150,2)</f>
        <v>0</v>
      </c>
      <c r="K150" s="236" t="s">
        <v>149</v>
      </c>
      <c r="L150" s="43"/>
      <c r="M150" s="241" t="s">
        <v>1</v>
      </c>
      <c r="N150" s="242" t="s">
        <v>41</v>
      </c>
      <c r="O150" s="90"/>
      <c r="P150" s="243">
        <f>O150*H150</f>
        <v>0</v>
      </c>
      <c r="Q150" s="243">
        <v>0</v>
      </c>
      <c r="R150" s="243">
        <f>Q150*H150</f>
        <v>0</v>
      </c>
      <c r="S150" s="243">
        <v>0</v>
      </c>
      <c r="T150" s="244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45" t="s">
        <v>244</v>
      </c>
      <c r="AT150" s="245" t="s">
        <v>145</v>
      </c>
      <c r="AU150" s="245" t="s">
        <v>86</v>
      </c>
      <c r="AY150" s="16" t="s">
        <v>143</v>
      </c>
      <c r="BE150" s="246">
        <f>IF(N150="základní",J150,0)</f>
        <v>0</v>
      </c>
      <c r="BF150" s="246">
        <f>IF(N150="snížená",J150,0)</f>
        <v>0</v>
      </c>
      <c r="BG150" s="246">
        <f>IF(N150="zákl. přenesená",J150,0)</f>
        <v>0</v>
      </c>
      <c r="BH150" s="246">
        <f>IF(N150="sníž. přenesená",J150,0)</f>
        <v>0</v>
      </c>
      <c r="BI150" s="246">
        <f>IF(N150="nulová",J150,0)</f>
        <v>0</v>
      </c>
      <c r="BJ150" s="16" t="s">
        <v>84</v>
      </c>
      <c r="BK150" s="246">
        <f>ROUND(I150*H150,2)</f>
        <v>0</v>
      </c>
      <c r="BL150" s="16" t="s">
        <v>244</v>
      </c>
      <c r="BM150" s="245" t="s">
        <v>1051</v>
      </c>
    </row>
    <row r="151" spans="1:47" s="2" customFormat="1" ht="12">
      <c r="A151" s="37"/>
      <c r="B151" s="38"/>
      <c r="C151" s="39"/>
      <c r="D151" s="247" t="s">
        <v>152</v>
      </c>
      <c r="E151" s="39"/>
      <c r="F151" s="248" t="s">
        <v>1052</v>
      </c>
      <c r="G151" s="39"/>
      <c r="H151" s="39"/>
      <c r="I151" s="143"/>
      <c r="J151" s="39"/>
      <c r="K151" s="39"/>
      <c r="L151" s="43"/>
      <c r="M151" s="249"/>
      <c r="N151" s="250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152</v>
      </c>
      <c r="AU151" s="16" t="s">
        <v>86</v>
      </c>
    </row>
    <row r="152" spans="1:51" s="13" customFormat="1" ht="12">
      <c r="A152" s="13"/>
      <c r="B152" s="251"/>
      <c r="C152" s="252"/>
      <c r="D152" s="247" t="s">
        <v>154</v>
      </c>
      <c r="E152" s="253" t="s">
        <v>1</v>
      </c>
      <c r="F152" s="254" t="s">
        <v>1053</v>
      </c>
      <c r="G152" s="252"/>
      <c r="H152" s="255">
        <v>22.5</v>
      </c>
      <c r="I152" s="256"/>
      <c r="J152" s="252"/>
      <c r="K152" s="252"/>
      <c r="L152" s="257"/>
      <c r="M152" s="258"/>
      <c r="N152" s="259"/>
      <c r="O152" s="259"/>
      <c r="P152" s="259"/>
      <c r="Q152" s="259"/>
      <c r="R152" s="259"/>
      <c r="S152" s="259"/>
      <c r="T152" s="26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1" t="s">
        <v>154</v>
      </c>
      <c r="AU152" s="261" t="s">
        <v>86</v>
      </c>
      <c r="AV152" s="13" t="s">
        <v>86</v>
      </c>
      <c r="AW152" s="13" t="s">
        <v>32</v>
      </c>
      <c r="AX152" s="13" t="s">
        <v>84</v>
      </c>
      <c r="AY152" s="261" t="s">
        <v>143</v>
      </c>
    </row>
    <row r="153" spans="1:65" s="2" customFormat="1" ht="20.5" customHeight="1">
      <c r="A153" s="37"/>
      <c r="B153" s="38"/>
      <c r="C153" s="234" t="s">
        <v>231</v>
      </c>
      <c r="D153" s="234" t="s">
        <v>145</v>
      </c>
      <c r="E153" s="235" t="s">
        <v>1054</v>
      </c>
      <c r="F153" s="236" t="s">
        <v>1055</v>
      </c>
      <c r="G153" s="237" t="s">
        <v>170</v>
      </c>
      <c r="H153" s="238">
        <v>0.064</v>
      </c>
      <c r="I153" s="239"/>
      <c r="J153" s="240">
        <f>ROUND(I153*H153,2)</f>
        <v>0</v>
      </c>
      <c r="K153" s="236" t="s">
        <v>149</v>
      </c>
      <c r="L153" s="43"/>
      <c r="M153" s="241" t="s">
        <v>1</v>
      </c>
      <c r="N153" s="242" t="s">
        <v>41</v>
      </c>
      <c r="O153" s="90"/>
      <c r="P153" s="243">
        <f>O153*H153</f>
        <v>0</v>
      </c>
      <c r="Q153" s="243">
        <v>0</v>
      </c>
      <c r="R153" s="243">
        <f>Q153*H153</f>
        <v>0</v>
      </c>
      <c r="S153" s="243">
        <v>0</v>
      </c>
      <c r="T153" s="244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45" t="s">
        <v>244</v>
      </c>
      <c r="AT153" s="245" t="s">
        <v>145</v>
      </c>
      <c r="AU153" s="245" t="s">
        <v>86</v>
      </c>
      <c r="AY153" s="16" t="s">
        <v>143</v>
      </c>
      <c r="BE153" s="246">
        <f>IF(N153="základní",J153,0)</f>
        <v>0</v>
      </c>
      <c r="BF153" s="246">
        <f>IF(N153="snížená",J153,0)</f>
        <v>0</v>
      </c>
      <c r="BG153" s="246">
        <f>IF(N153="zákl. přenesená",J153,0)</f>
        <v>0</v>
      </c>
      <c r="BH153" s="246">
        <f>IF(N153="sníž. přenesená",J153,0)</f>
        <v>0</v>
      </c>
      <c r="BI153" s="246">
        <f>IF(N153="nulová",J153,0)</f>
        <v>0</v>
      </c>
      <c r="BJ153" s="16" t="s">
        <v>84</v>
      </c>
      <c r="BK153" s="246">
        <f>ROUND(I153*H153,2)</f>
        <v>0</v>
      </c>
      <c r="BL153" s="16" t="s">
        <v>244</v>
      </c>
      <c r="BM153" s="245" t="s">
        <v>1056</v>
      </c>
    </row>
    <row r="154" spans="1:47" s="2" customFormat="1" ht="12">
      <c r="A154" s="37"/>
      <c r="B154" s="38"/>
      <c r="C154" s="39"/>
      <c r="D154" s="247" t="s">
        <v>152</v>
      </c>
      <c r="E154" s="39"/>
      <c r="F154" s="248" t="s">
        <v>1057</v>
      </c>
      <c r="G154" s="39"/>
      <c r="H154" s="39"/>
      <c r="I154" s="143"/>
      <c r="J154" s="39"/>
      <c r="K154" s="39"/>
      <c r="L154" s="43"/>
      <c r="M154" s="249"/>
      <c r="N154" s="250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152</v>
      </c>
      <c r="AU154" s="16" t="s">
        <v>86</v>
      </c>
    </row>
    <row r="155" spans="1:63" s="12" customFormat="1" ht="22.8" customHeight="1">
      <c r="A155" s="12"/>
      <c r="B155" s="218"/>
      <c r="C155" s="219"/>
      <c r="D155" s="220" t="s">
        <v>75</v>
      </c>
      <c r="E155" s="232" t="s">
        <v>1058</v>
      </c>
      <c r="F155" s="232" t="s">
        <v>1059</v>
      </c>
      <c r="G155" s="219"/>
      <c r="H155" s="219"/>
      <c r="I155" s="222"/>
      <c r="J155" s="233">
        <f>BK155</f>
        <v>0</v>
      </c>
      <c r="K155" s="219"/>
      <c r="L155" s="224"/>
      <c r="M155" s="225"/>
      <c r="N155" s="226"/>
      <c r="O155" s="226"/>
      <c r="P155" s="227">
        <f>SUM(P156:P177)</f>
        <v>0</v>
      </c>
      <c r="Q155" s="226"/>
      <c r="R155" s="227">
        <f>SUM(R156:R177)</f>
        <v>0.11180000000000001</v>
      </c>
      <c r="S155" s="226"/>
      <c r="T155" s="228">
        <f>SUM(T156:T177)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9" t="s">
        <v>86</v>
      </c>
      <c r="AT155" s="230" t="s">
        <v>75</v>
      </c>
      <c r="AU155" s="230" t="s">
        <v>84</v>
      </c>
      <c r="AY155" s="229" t="s">
        <v>143</v>
      </c>
      <c r="BK155" s="231">
        <f>SUM(BK156:BK177)</f>
        <v>0</v>
      </c>
    </row>
    <row r="156" spans="1:65" s="2" customFormat="1" ht="41.5" customHeight="1">
      <c r="A156" s="37"/>
      <c r="B156" s="38"/>
      <c r="C156" s="234" t="s">
        <v>8</v>
      </c>
      <c r="D156" s="234" t="s">
        <v>145</v>
      </c>
      <c r="E156" s="235" t="s">
        <v>1060</v>
      </c>
      <c r="F156" s="236" t="s">
        <v>1061</v>
      </c>
      <c r="G156" s="237" t="s">
        <v>247</v>
      </c>
      <c r="H156" s="238">
        <v>2</v>
      </c>
      <c r="I156" s="239"/>
      <c r="J156" s="240">
        <f>ROUND(I156*H156,2)</f>
        <v>0</v>
      </c>
      <c r="K156" s="236" t="s">
        <v>149</v>
      </c>
      <c r="L156" s="43"/>
      <c r="M156" s="241" t="s">
        <v>1</v>
      </c>
      <c r="N156" s="242" t="s">
        <v>41</v>
      </c>
      <c r="O156" s="90"/>
      <c r="P156" s="243">
        <f>O156*H156</f>
        <v>0</v>
      </c>
      <c r="Q156" s="243">
        <v>0.00183</v>
      </c>
      <c r="R156" s="243">
        <f>Q156*H156</f>
        <v>0.00366</v>
      </c>
      <c r="S156" s="243">
        <v>0</v>
      </c>
      <c r="T156" s="244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45" t="s">
        <v>244</v>
      </c>
      <c r="AT156" s="245" t="s">
        <v>145</v>
      </c>
      <c r="AU156" s="245" t="s">
        <v>86</v>
      </c>
      <c r="AY156" s="16" t="s">
        <v>143</v>
      </c>
      <c r="BE156" s="246">
        <f>IF(N156="základní",J156,0)</f>
        <v>0</v>
      </c>
      <c r="BF156" s="246">
        <f>IF(N156="snížená",J156,0)</f>
        <v>0</v>
      </c>
      <c r="BG156" s="246">
        <f>IF(N156="zákl. přenesená",J156,0)</f>
        <v>0</v>
      </c>
      <c r="BH156" s="246">
        <f>IF(N156="sníž. přenesená",J156,0)</f>
        <v>0</v>
      </c>
      <c r="BI156" s="246">
        <f>IF(N156="nulová",J156,0)</f>
        <v>0</v>
      </c>
      <c r="BJ156" s="16" t="s">
        <v>84</v>
      </c>
      <c r="BK156" s="246">
        <f>ROUND(I156*H156,2)</f>
        <v>0</v>
      </c>
      <c r="BL156" s="16" t="s">
        <v>244</v>
      </c>
      <c r="BM156" s="245" t="s">
        <v>1062</v>
      </c>
    </row>
    <row r="157" spans="1:47" s="2" customFormat="1" ht="12">
      <c r="A157" s="37"/>
      <c r="B157" s="38"/>
      <c r="C157" s="39"/>
      <c r="D157" s="247" t="s">
        <v>152</v>
      </c>
      <c r="E157" s="39"/>
      <c r="F157" s="248" t="s">
        <v>1063</v>
      </c>
      <c r="G157" s="39"/>
      <c r="H157" s="39"/>
      <c r="I157" s="143"/>
      <c r="J157" s="39"/>
      <c r="K157" s="39"/>
      <c r="L157" s="43"/>
      <c r="M157" s="249"/>
      <c r="N157" s="250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152</v>
      </c>
      <c r="AU157" s="16" t="s">
        <v>86</v>
      </c>
    </row>
    <row r="158" spans="1:65" s="2" customFormat="1" ht="20.5" customHeight="1">
      <c r="A158" s="37"/>
      <c r="B158" s="38"/>
      <c r="C158" s="234" t="s">
        <v>244</v>
      </c>
      <c r="D158" s="234" t="s">
        <v>145</v>
      </c>
      <c r="E158" s="235" t="s">
        <v>1064</v>
      </c>
      <c r="F158" s="236" t="s">
        <v>1065</v>
      </c>
      <c r="G158" s="237" t="s">
        <v>260</v>
      </c>
      <c r="H158" s="238">
        <v>32</v>
      </c>
      <c r="I158" s="239"/>
      <c r="J158" s="240">
        <f>ROUND(I158*H158,2)</f>
        <v>0</v>
      </c>
      <c r="K158" s="236" t="s">
        <v>149</v>
      </c>
      <c r="L158" s="43"/>
      <c r="M158" s="241" t="s">
        <v>1</v>
      </c>
      <c r="N158" s="242" t="s">
        <v>41</v>
      </c>
      <c r="O158" s="90"/>
      <c r="P158" s="243">
        <f>O158*H158</f>
        <v>0</v>
      </c>
      <c r="Q158" s="243">
        <v>0.00085</v>
      </c>
      <c r="R158" s="243">
        <f>Q158*H158</f>
        <v>0.0272</v>
      </c>
      <c r="S158" s="243">
        <v>0</v>
      </c>
      <c r="T158" s="244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45" t="s">
        <v>244</v>
      </c>
      <c r="AT158" s="245" t="s">
        <v>145</v>
      </c>
      <c r="AU158" s="245" t="s">
        <v>86</v>
      </c>
      <c r="AY158" s="16" t="s">
        <v>143</v>
      </c>
      <c r="BE158" s="246">
        <f>IF(N158="základní",J158,0)</f>
        <v>0</v>
      </c>
      <c r="BF158" s="246">
        <f>IF(N158="snížená",J158,0)</f>
        <v>0</v>
      </c>
      <c r="BG158" s="246">
        <f>IF(N158="zákl. přenesená",J158,0)</f>
        <v>0</v>
      </c>
      <c r="BH158" s="246">
        <f>IF(N158="sníž. přenesená",J158,0)</f>
        <v>0</v>
      </c>
      <c r="BI158" s="246">
        <f>IF(N158="nulová",J158,0)</f>
        <v>0</v>
      </c>
      <c r="BJ158" s="16" t="s">
        <v>84</v>
      </c>
      <c r="BK158" s="246">
        <f>ROUND(I158*H158,2)</f>
        <v>0</v>
      </c>
      <c r="BL158" s="16" t="s">
        <v>244</v>
      </c>
      <c r="BM158" s="245" t="s">
        <v>1066</v>
      </c>
    </row>
    <row r="159" spans="1:47" s="2" customFormat="1" ht="12">
      <c r="A159" s="37"/>
      <c r="B159" s="38"/>
      <c r="C159" s="39"/>
      <c r="D159" s="247" t="s">
        <v>152</v>
      </c>
      <c r="E159" s="39"/>
      <c r="F159" s="248" t="s">
        <v>1067</v>
      </c>
      <c r="G159" s="39"/>
      <c r="H159" s="39"/>
      <c r="I159" s="143"/>
      <c r="J159" s="39"/>
      <c r="K159" s="39"/>
      <c r="L159" s="43"/>
      <c r="M159" s="249"/>
      <c r="N159" s="250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152</v>
      </c>
      <c r="AU159" s="16" t="s">
        <v>86</v>
      </c>
    </row>
    <row r="160" spans="1:65" s="2" customFormat="1" ht="20.5" customHeight="1">
      <c r="A160" s="37"/>
      <c r="B160" s="38"/>
      <c r="C160" s="234" t="s">
        <v>251</v>
      </c>
      <c r="D160" s="234" t="s">
        <v>145</v>
      </c>
      <c r="E160" s="235" t="s">
        <v>1068</v>
      </c>
      <c r="F160" s="236" t="s">
        <v>1069</v>
      </c>
      <c r="G160" s="237" t="s">
        <v>260</v>
      </c>
      <c r="H160" s="238">
        <v>52</v>
      </c>
      <c r="I160" s="239"/>
      <c r="J160" s="240">
        <f>ROUND(I160*H160,2)</f>
        <v>0</v>
      </c>
      <c r="K160" s="236" t="s">
        <v>149</v>
      </c>
      <c r="L160" s="43"/>
      <c r="M160" s="241" t="s">
        <v>1</v>
      </c>
      <c r="N160" s="242" t="s">
        <v>41</v>
      </c>
      <c r="O160" s="90"/>
      <c r="P160" s="243">
        <f>O160*H160</f>
        <v>0</v>
      </c>
      <c r="Q160" s="243">
        <v>0.00098</v>
      </c>
      <c r="R160" s="243">
        <f>Q160*H160</f>
        <v>0.05096</v>
      </c>
      <c r="S160" s="243">
        <v>0</v>
      </c>
      <c r="T160" s="244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45" t="s">
        <v>244</v>
      </c>
      <c r="AT160" s="245" t="s">
        <v>145</v>
      </c>
      <c r="AU160" s="245" t="s">
        <v>86</v>
      </c>
      <c r="AY160" s="16" t="s">
        <v>143</v>
      </c>
      <c r="BE160" s="246">
        <f>IF(N160="základní",J160,0)</f>
        <v>0</v>
      </c>
      <c r="BF160" s="246">
        <f>IF(N160="snížená",J160,0)</f>
        <v>0</v>
      </c>
      <c r="BG160" s="246">
        <f>IF(N160="zákl. přenesená",J160,0)</f>
        <v>0</v>
      </c>
      <c r="BH160" s="246">
        <f>IF(N160="sníž. přenesená",J160,0)</f>
        <v>0</v>
      </c>
      <c r="BI160" s="246">
        <f>IF(N160="nulová",J160,0)</f>
        <v>0</v>
      </c>
      <c r="BJ160" s="16" t="s">
        <v>84</v>
      </c>
      <c r="BK160" s="246">
        <f>ROUND(I160*H160,2)</f>
        <v>0</v>
      </c>
      <c r="BL160" s="16" t="s">
        <v>244</v>
      </c>
      <c r="BM160" s="245" t="s">
        <v>1070</v>
      </c>
    </row>
    <row r="161" spans="1:47" s="2" customFormat="1" ht="12">
      <c r="A161" s="37"/>
      <c r="B161" s="38"/>
      <c r="C161" s="39"/>
      <c r="D161" s="247" t="s">
        <v>152</v>
      </c>
      <c r="E161" s="39"/>
      <c r="F161" s="248" t="s">
        <v>1071</v>
      </c>
      <c r="G161" s="39"/>
      <c r="H161" s="39"/>
      <c r="I161" s="143"/>
      <c r="J161" s="39"/>
      <c r="K161" s="39"/>
      <c r="L161" s="43"/>
      <c r="M161" s="249"/>
      <c r="N161" s="250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152</v>
      </c>
      <c r="AU161" s="16" t="s">
        <v>86</v>
      </c>
    </row>
    <row r="162" spans="1:51" s="13" customFormat="1" ht="12">
      <c r="A162" s="13"/>
      <c r="B162" s="251"/>
      <c r="C162" s="252"/>
      <c r="D162" s="247" t="s">
        <v>154</v>
      </c>
      <c r="E162" s="253" t="s">
        <v>1</v>
      </c>
      <c r="F162" s="254" t="s">
        <v>1072</v>
      </c>
      <c r="G162" s="252"/>
      <c r="H162" s="255">
        <v>52</v>
      </c>
      <c r="I162" s="256"/>
      <c r="J162" s="252"/>
      <c r="K162" s="252"/>
      <c r="L162" s="257"/>
      <c r="M162" s="258"/>
      <c r="N162" s="259"/>
      <c r="O162" s="259"/>
      <c r="P162" s="259"/>
      <c r="Q162" s="259"/>
      <c r="R162" s="259"/>
      <c r="S162" s="259"/>
      <c r="T162" s="26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1" t="s">
        <v>154</v>
      </c>
      <c r="AU162" s="261" t="s">
        <v>86</v>
      </c>
      <c r="AV162" s="13" t="s">
        <v>86</v>
      </c>
      <c r="AW162" s="13" t="s">
        <v>32</v>
      </c>
      <c r="AX162" s="13" t="s">
        <v>84</v>
      </c>
      <c r="AY162" s="261" t="s">
        <v>143</v>
      </c>
    </row>
    <row r="163" spans="1:65" s="2" customFormat="1" ht="41.5" customHeight="1">
      <c r="A163" s="37"/>
      <c r="B163" s="38"/>
      <c r="C163" s="234" t="s">
        <v>257</v>
      </c>
      <c r="D163" s="234" t="s">
        <v>145</v>
      </c>
      <c r="E163" s="235" t="s">
        <v>1073</v>
      </c>
      <c r="F163" s="236" t="s">
        <v>1074</v>
      </c>
      <c r="G163" s="237" t="s">
        <v>260</v>
      </c>
      <c r="H163" s="238">
        <v>32</v>
      </c>
      <c r="I163" s="239"/>
      <c r="J163" s="240">
        <f>ROUND(I163*H163,2)</f>
        <v>0</v>
      </c>
      <c r="K163" s="236" t="s">
        <v>149</v>
      </c>
      <c r="L163" s="43"/>
      <c r="M163" s="241" t="s">
        <v>1</v>
      </c>
      <c r="N163" s="242" t="s">
        <v>41</v>
      </c>
      <c r="O163" s="90"/>
      <c r="P163" s="243">
        <f>O163*H163</f>
        <v>0</v>
      </c>
      <c r="Q163" s="243">
        <v>4E-05</v>
      </c>
      <c r="R163" s="243">
        <f>Q163*H163</f>
        <v>0.00128</v>
      </c>
      <c r="S163" s="243">
        <v>0</v>
      </c>
      <c r="T163" s="244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45" t="s">
        <v>244</v>
      </c>
      <c r="AT163" s="245" t="s">
        <v>145</v>
      </c>
      <c r="AU163" s="245" t="s">
        <v>86</v>
      </c>
      <c r="AY163" s="16" t="s">
        <v>143</v>
      </c>
      <c r="BE163" s="246">
        <f>IF(N163="základní",J163,0)</f>
        <v>0</v>
      </c>
      <c r="BF163" s="246">
        <f>IF(N163="snížená",J163,0)</f>
        <v>0</v>
      </c>
      <c r="BG163" s="246">
        <f>IF(N163="zákl. přenesená",J163,0)</f>
        <v>0</v>
      </c>
      <c r="BH163" s="246">
        <f>IF(N163="sníž. přenesená",J163,0)</f>
        <v>0</v>
      </c>
      <c r="BI163" s="246">
        <f>IF(N163="nulová",J163,0)</f>
        <v>0</v>
      </c>
      <c r="BJ163" s="16" t="s">
        <v>84</v>
      </c>
      <c r="BK163" s="246">
        <f>ROUND(I163*H163,2)</f>
        <v>0</v>
      </c>
      <c r="BL163" s="16" t="s">
        <v>244</v>
      </c>
      <c r="BM163" s="245" t="s">
        <v>1075</v>
      </c>
    </row>
    <row r="164" spans="1:47" s="2" customFormat="1" ht="12">
      <c r="A164" s="37"/>
      <c r="B164" s="38"/>
      <c r="C164" s="39"/>
      <c r="D164" s="247" t="s">
        <v>152</v>
      </c>
      <c r="E164" s="39"/>
      <c r="F164" s="248" t="s">
        <v>1076</v>
      </c>
      <c r="G164" s="39"/>
      <c r="H164" s="39"/>
      <c r="I164" s="143"/>
      <c r="J164" s="39"/>
      <c r="K164" s="39"/>
      <c r="L164" s="43"/>
      <c r="M164" s="249"/>
      <c r="N164" s="250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152</v>
      </c>
      <c r="AU164" s="16" t="s">
        <v>86</v>
      </c>
    </row>
    <row r="165" spans="1:51" s="13" customFormat="1" ht="12">
      <c r="A165" s="13"/>
      <c r="B165" s="251"/>
      <c r="C165" s="252"/>
      <c r="D165" s="247" t="s">
        <v>154</v>
      </c>
      <c r="E165" s="253" t="s">
        <v>1</v>
      </c>
      <c r="F165" s="254" t="s">
        <v>344</v>
      </c>
      <c r="G165" s="252"/>
      <c r="H165" s="255">
        <v>32</v>
      </c>
      <c r="I165" s="256"/>
      <c r="J165" s="252"/>
      <c r="K165" s="252"/>
      <c r="L165" s="257"/>
      <c r="M165" s="258"/>
      <c r="N165" s="259"/>
      <c r="O165" s="259"/>
      <c r="P165" s="259"/>
      <c r="Q165" s="259"/>
      <c r="R165" s="259"/>
      <c r="S165" s="259"/>
      <c r="T165" s="26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1" t="s">
        <v>154</v>
      </c>
      <c r="AU165" s="261" t="s">
        <v>86</v>
      </c>
      <c r="AV165" s="13" t="s">
        <v>86</v>
      </c>
      <c r="AW165" s="13" t="s">
        <v>32</v>
      </c>
      <c r="AX165" s="13" t="s">
        <v>84</v>
      </c>
      <c r="AY165" s="261" t="s">
        <v>143</v>
      </c>
    </row>
    <row r="166" spans="1:65" s="2" customFormat="1" ht="41.5" customHeight="1">
      <c r="A166" s="37"/>
      <c r="B166" s="38"/>
      <c r="C166" s="234" t="s">
        <v>264</v>
      </c>
      <c r="D166" s="234" t="s">
        <v>145</v>
      </c>
      <c r="E166" s="235" t="s">
        <v>1077</v>
      </c>
      <c r="F166" s="236" t="s">
        <v>1078</v>
      </c>
      <c r="G166" s="237" t="s">
        <v>260</v>
      </c>
      <c r="H166" s="238">
        <v>52</v>
      </c>
      <c r="I166" s="239"/>
      <c r="J166" s="240">
        <f>ROUND(I166*H166,2)</f>
        <v>0</v>
      </c>
      <c r="K166" s="236" t="s">
        <v>149</v>
      </c>
      <c r="L166" s="43"/>
      <c r="M166" s="241" t="s">
        <v>1</v>
      </c>
      <c r="N166" s="242" t="s">
        <v>41</v>
      </c>
      <c r="O166" s="90"/>
      <c r="P166" s="243">
        <f>O166*H166</f>
        <v>0</v>
      </c>
      <c r="Q166" s="243">
        <v>0.0002</v>
      </c>
      <c r="R166" s="243">
        <f>Q166*H166</f>
        <v>0.010400000000000001</v>
      </c>
      <c r="S166" s="243">
        <v>0</v>
      </c>
      <c r="T166" s="244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45" t="s">
        <v>244</v>
      </c>
      <c r="AT166" s="245" t="s">
        <v>145</v>
      </c>
      <c r="AU166" s="245" t="s">
        <v>86</v>
      </c>
      <c r="AY166" s="16" t="s">
        <v>143</v>
      </c>
      <c r="BE166" s="246">
        <f>IF(N166="základní",J166,0)</f>
        <v>0</v>
      </c>
      <c r="BF166" s="246">
        <f>IF(N166="snížená",J166,0)</f>
        <v>0</v>
      </c>
      <c r="BG166" s="246">
        <f>IF(N166="zákl. přenesená",J166,0)</f>
        <v>0</v>
      </c>
      <c r="BH166" s="246">
        <f>IF(N166="sníž. přenesená",J166,0)</f>
        <v>0</v>
      </c>
      <c r="BI166" s="246">
        <f>IF(N166="nulová",J166,0)</f>
        <v>0</v>
      </c>
      <c r="BJ166" s="16" t="s">
        <v>84</v>
      </c>
      <c r="BK166" s="246">
        <f>ROUND(I166*H166,2)</f>
        <v>0</v>
      </c>
      <c r="BL166" s="16" t="s">
        <v>244</v>
      </c>
      <c r="BM166" s="245" t="s">
        <v>1079</v>
      </c>
    </row>
    <row r="167" spans="1:47" s="2" customFormat="1" ht="12">
      <c r="A167" s="37"/>
      <c r="B167" s="38"/>
      <c r="C167" s="39"/>
      <c r="D167" s="247" t="s">
        <v>152</v>
      </c>
      <c r="E167" s="39"/>
      <c r="F167" s="248" t="s">
        <v>1080</v>
      </c>
      <c r="G167" s="39"/>
      <c r="H167" s="39"/>
      <c r="I167" s="143"/>
      <c r="J167" s="39"/>
      <c r="K167" s="39"/>
      <c r="L167" s="43"/>
      <c r="M167" s="249"/>
      <c r="N167" s="250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152</v>
      </c>
      <c r="AU167" s="16" t="s">
        <v>86</v>
      </c>
    </row>
    <row r="168" spans="1:65" s="2" customFormat="1" ht="20.5" customHeight="1">
      <c r="A168" s="37"/>
      <c r="B168" s="38"/>
      <c r="C168" s="234" t="s">
        <v>271</v>
      </c>
      <c r="D168" s="234" t="s">
        <v>145</v>
      </c>
      <c r="E168" s="235" t="s">
        <v>1081</v>
      </c>
      <c r="F168" s="236" t="s">
        <v>1082</v>
      </c>
      <c r="G168" s="237" t="s">
        <v>247</v>
      </c>
      <c r="H168" s="238">
        <v>10</v>
      </c>
      <c r="I168" s="239"/>
      <c r="J168" s="240">
        <f>ROUND(I168*H168,2)</f>
        <v>0</v>
      </c>
      <c r="K168" s="236" t="s">
        <v>149</v>
      </c>
      <c r="L168" s="43"/>
      <c r="M168" s="241" t="s">
        <v>1</v>
      </c>
      <c r="N168" s="242" t="s">
        <v>41</v>
      </c>
      <c r="O168" s="90"/>
      <c r="P168" s="243">
        <f>O168*H168</f>
        <v>0</v>
      </c>
      <c r="Q168" s="243">
        <v>0</v>
      </c>
      <c r="R168" s="243">
        <f>Q168*H168</f>
        <v>0</v>
      </c>
      <c r="S168" s="243">
        <v>0</v>
      </c>
      <c r="T168" s="244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45" t="s">
        <v>244</v>
      </c>
      <c r="AT168" s="245" t="s">
        <v>145</v>
      </c>
      <c r="AU168" s="245" t="s">
        <v>86</v>
      </c>
      <c r="AY168" s="16" t="s">
        <v>143</v>
      </c>
      <c r="BE168" s="246">
        <f>IF(N168="základní",J168,0)</f>
        <v>0</v>
      </c>
      <c r="BF168" s="246">
        <f>IF(N168="snížená",J168,0)</f>
        <v>0</v>
      </c>
      <c r="BG168" s="246">
        <f>IF(N168="zákl. přenesená",J168,0)</f>
        <v>0</v>
      </c>
      <c r="BH168" s="246">
        <f>IF(N168="sníž. přenesená",J168,0)</f>
        <v>0</v>
      </c>
      <c r="BI168" s="246">
        <f>IF(N168="nulová",J168,0)</f>
        <v>0</v>
      </c>
      <c r="BJ168" s="16" t="s">
        <v>84</v>
      </c>
      <c r="BK168" s="246">
        <f>ROUND(I168*H168,2)</f>
        <v>0</v>
      </c>
      <c r="BL168" s="16" t="s">
        <v>244</v>
      </c>
      <c r="BM168" s="245" t="s">
        <v>1083</v>
      </c>
    </row>
    <row r="169" spans="1:47" s="2" customFormat="1" ht="12">
      <c r="A169" s="37"/>
      <c r="B169" s="38"/>
      <c r="C169" s="39"/>
      <c r="D169" s="247" t="s">
        <v>152</v>
      </c>
      <c r="E169" s="39"/>
      <c r="F169" s="248" t="s">
        <v>1084</v>
      </c>
      <c r="G169" s="39"/>
      <c r="H169" s="39"/>
      <c r="I169" s="143"/>
      <c r="J169" s="39"/>
      <c r="K169" s="39"/>
      <c r="L169" s="43"/>
      <c r="M169" s="249"/>
      <c r="N169" s="250"/>
      <c r="O169" s="90"/>
      <c r="P169" s="90"/>
      <c r="Q169" s="90"/>
      <c r="R169" s="90"/>
      <c r="S169" s="90"/>
      <c r="T169" s="91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6" t="s">
        <v>152</v>
      </c>
      <c r="AU169" s="16" t="s">
        <v>86</v>
      </c>
    </row>
    <row r="170" spans="1:65" s="2" customFormat="1" ht="20.5" customHeight="1">
      <c r="A170" s="37"/>
      <c r="B170" s="38"/>
      <c r="C170" s="234" t="s">
        <v>7</v>
      </c>
      <c r="D170" s="234" t="s">
        <v>145</v>
      </c>
      <c r="E170" s="235" t="s">
        <v>1085</v>
      </c>
      <c r="F170" s="236" t="s">
        <v>1086</v>
      </c>
      <c r="G170" s="237" t="s">
        <v>247</v>
      </c>
      <c r="H170" s="238">
        <v>2</v>
      </c>
      <c r="I170" s="239"/>
      <c r="J170" s="240">
        <f>ROUND(I170*H170,2)</f>
        <v>0</v>
      </c>
      <c r="K170" s="236" t="s">
        <v>149</v>
      </c>
      <c r="L170" s="43"/>
      <c r="M170" s="241" t="s">
        <v>1</v>
      </c>
      <c r="N170" s="242" t="s">
        <v>41</v>
      </c>
      <c r="O170" s="90"/>
      <c r="P170" s="243">
        <f>O170*H170</f>
        <v>0</v>
      </c>
      <c r="Q170" s="243">
        <v>0.00075</v>
      </c>
      <c r="R170" s="243">
        <f>Q170*H170</f>
        <v>0.0015</v>
      </c>
      <c r="S170" s="243">
        <v>0</v>
      </c>
      <c r="T170" s="244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45" t="s">
        <v>244</v>
      </c>
      <c r="AT170" s="245" t="s">
        <v>145</v>
      </c>
      <c r="AU170" s="245" t="s">
        <v>86</v>
      </c>
      <c r="AY170" s="16" t="s">
        <v>143</v>
      </c>
      <c r="BE170" s="246">
        <f>IF(N170="základní",J170,0)</f>
        <v>0</v>
      </c>
      <c r="BF170" s="246">
        <f>IF(N170="snížená",J170,0)</f>
        <v>0</v>
      </c>
      <c r="BG170" s="246">
        <f>IF(N170="zákl. přenesená",J170,0)</f>
        <v>0</v>
      </c>
      <c r="BH170" s="246">
        <f>IF(N170="sníž. přenesená",J170,0)</f>
        <v>0</v>
      </c>
      <c r="BI170" s="246">
        <f>IF(N170="nulová",J170,0)</f>
        <v>0</v>
      </c>
      <c r="BJ170" s="16" t="s">
        <v>84</v>
      </c>
      <c r="BK170" s="246">
        <f>ROUND(I170*H170,2)</f>
        <v>0</v>
      </c>
      <c r="BL170" s="16" t="s">
        <v>244</v>
      </c>
      <c r="BM170" s="245" t="s">
        <v>1087</v>
      </c>
    </row>
    <row r="171" spans="1:47" s="2" customFormat="1" ht="12">
      <c r="A171" s="37"/>
      <c r="B171" s="38"/>
      <c r="C171" s="39"/>
      <c r="D171" s="247" t="s">
        <v>152</v>
      </c>
      <c r="E171" s="39"/>
      <c r="F171" s="248" t="s">
        <v>1088</v>
      </c>
      <c r="G171" s="39"/>
      <c r="H171" s="39"/>
      <c r="I171" s="143"/>
      <c r="J171" s="39"/>
      <c r="K171" s="39"/>
      <c r="L171" s="43"/>
      <c r="M171" s="249"/>
      <c r="N171" s="250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152</v>
      </c>
      <c r="AU171" s="16" t="s">
        <v>86</v>
      </c>
    </row>
    <row r="172" spans="1:65" s="2" customFormat="1" ht="20.5" customHeight="1">
      <c r="A172" s="37"/>
      <c r="B172" s="38"/>
      <c r="C172" s="234" t="s">
        <v>282</v>
      </c>
      <c r="D172" s="234" t="s">
        <v>145</v>
      </c>
      <c r="E172" s="235" t="s">
        <v>1089</v>
      </c>
      <c r="F172" s="236" t="s">
        <v>1090</v>
      </c>
      <c r="G172" s="237" t="s">
        <v>260</v>
      </c>
      <c r="H172" s="238">
        <v>84</v>
      </c>
      <c r="I172" s="239"/>
      <c r="J172" s="240">
        <f>ROUND(I172*H172,2)</f>
        <v>0</v>
      </c>
      <c r="K172" s="236" t="s">
        <v>149</v>
      </c>
      <c r="L172" s="43"/>
      <c r="M172" s="241" t="s">
        <v>1</v>
      </c>
      <c r="N172" s="242" t="s">
        <v>41</v>
      </c>
      <c r="O172" s="90"/>
      <c r="P172" s="243">
        <f>O172*H172</f>
        <v>0</v>
      </c>
      <c r="Q172" s="243">
        <v>0.00019</v>
      </c>
      <c r="R172" s="243">
        <f>Q172*H172</f>
        <v>0.015960000000000002</v>
      </c>
      <c r="S172" s="243">
        <v>0</v>
      </c>
      <c r="T172" s="244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45" t="s">
        <v>244</v>
      </c>
      <c r="AT172" s="245" t="s">
        <v>145</v>
      </c>
      <c r="AU172" s="245" t="s">
        <v>86</v>
      </c>
      <c r="AY172" s="16" t="s">
        <v>143</v>
      </c>
      <c r="BE172" s="246">
        <f>IF(N172="základní",J172,0)</f>
        <v>0</v>
      </c>
      <c r="BF172" s="246">
        <f>IF(N172="snížená",J172,0)</f>
        <v>0</v>
      </c>
      <c r="BG172" s="246">
        <f>IF(N172="zákl. přenesená",J172,0)</f>
        <v>0</v>
      </c>
      <c r="BH172" s="246">
        <f>IF(N172="sníž. přenesená",J172,0)</f>
        <v>0</v>
      </c>
      <c r="BI172" s="246">
        <f>IF(N172="nulová",J172,0)</f>
        <v>0</v>
      </c>
      <c r="BJ172" s="16" t="s">
        <v>84</v>
      </c>
      <c r="BK172" s="246">
        <f>ROUND(I172*H172,2)</f>
        <v>0</v>
      </c>
      <c r="BL172" s="16" t="s">
        <v>244</v>
      </c>
      <c r="BM172" s="245" t="s">
        <v>1091</v>
      </c>
    </row>
    <row r="173" spans="1:47" s="2" customFormat="1" ht="12">
      <c r="A173" s="37"/>
      <c r="B173" s="38"/>
      <c r="C173" s="39"/>
      <c r="D173" s="247" t="s">
        <v>152</v>
      </c>
      <c r="E173" s="39"/>
      <c r="F173" s="248" t="s">
        <v>1092</v>
      </c>
      <c r="G173" s="39"/>
      <c r="H173" s="39"/>
      <c r="I173" s="143"/>
      <c r="J173" s="39"/>
      <c r="K173" s="39"/>
      <c r="L173" s="43"/>
      <c r="M173" s="249"/>
      <c r="N173" s="250"/>
      <c r="O173" s="90"/>
      <c r="P173" s="90"/>
      <c r="Q173" s="90"/>
      <c r="R173" s="90"/>
      <c r="S173" s="90"/>
      <c r="T173" s="91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152</v>
      </c>
      <c r="AU173" s="16" t="s">
        <v>86</v>
      </c>
    </row>
    <row r="174" spans="1:65" s="2" customFormat="1" ht="20.5" customHeight="1">
      <c r="A174" s="37"/>
      <c r="B174" s="38"/>
      <c r="C174" s="234" t="s">
        <v>289</v>
      </c>
      <c r="D174" s="234" t="s">
        <v>145</v>
      </c>
      <c r="E174" s="235" t="s">
        <v>1093</v>
      </c>
      <c r="F174" s="236" t="s">
        <v>1094</v>
      </c>
      <c r="G174" s="237" t="s">
        <v>260</v>
      </c>
      <c r="H174" s="238">
        <v>84</v>
      </c>
      <c r="I174" s="239"/>
      <c r="J174" s="240">
        <f>ROUND(I174*H174,2)</f>
        <v>0</v>
      </c>
      <c r="K174" s="236" t="s">
        <v>149</v>
      </c>
      <c r="L174" s="43"/>
      <c r="M174" s="241" t="s">
        <v>1</v>
      </c>
      <c r="N174" s="242" t="s">
        <v>41</v>
      </c>
      <c r="O174" s="90"/>
      <c r="P174" s="243">
        <f>O174*H174</f>
        <v>0</v>
      </c>
      <c r="Q174" s="243">
        <v>1E-05</v>
      </c>
      <c r="R174" s="243">
        <f>Q174*H174</f>
        <v>0.00084</v>
      </c>
      <c r="S174" s="243">
        <v>0</v>
      </c>
      <c r="T174" s="244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45" t="s">
        <v>244</v>
      </c>
      <c r="AT174" s="245" t="s">
        <v>145</v>
      </c>
      <c r="AU174" s="245" t="s">
        <v>86</v>
      </c>
      <c r="AY174" s="16" t="s">
        <v>143</v>
      </c>
      <c r="BE174" s="246">
        <f>IF(N174="základní",J174,0)</f>
        <v>0</v>
      </c>
      <c r="BF174" s="246">
        <f>IF(N174="snížená",J174,0)</f>
        <v>0</v>
      </c>
      <c r="BG174" s="246">
        <f>IF(N174="zákl. přenesená",J174,0)</f>
        <v>0</v>
      </c>
      <c r="BH174" s="246">
        <f>IF(N174="sníž. přenesená",J174,0)</f>
        <v>0</v>
      </c>
      <c r="BI174" s="246">
        <f>IF(N174="nulová",J174,0)</f>
        <v>0</v>
      </c>
      <c r="BJ174" s="16" t="s">
        <v>84</v>
      </c>
      <c r="BK174" s="246">
        <f>ROUND(I174*H174,2)</f>
        <v>0</v>
      </c>
      <c r="BL174" s="16" t="s">
        <v>244</v>
      </c>
      <c r="BM174" s="245" t="s">
        <v>1095</v>
      </c>
    </row>
    <row r="175" spans="1:47" s="2" customFormat="1" ht="12">
      <c r="A175" s="37"/>
      <c r="B175" s="38"/>
      <c r="C175" s="39"/>
      <c r="D175" s="247" t="s">
        <v>152</v>
      </c>
      <c r="E175" s="39"/>
      <c r="F175" s="248" t="s">
        <v>1096</v>
      </c>
      <c r="G175" s="39"/>
      <c r="H175" s="39"/>
      <c r="I175" s="143"/>
      <c r="J175" s="39"/>
      <c r="K175" s="39"/>
      <c r="L175" s="43"/>
      <c r="M175" s="249"/>
      <c r="N175" s="250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152</v>
      </c>
      <c r="AU175" s="16" t="s">
        <v>86</v>
      </c>
    </row>
    <row r="176" spans="1:65" s="2" customFormat="1" ht="20.5" customHeight="1">
      <c r="A176" s="37"/>
      <c r="B176" s="38"/>
      <c r="C176" s="234" t="s">
        <v>295</v>
      </c>
      <c r="D176" s="234" t="s">
        <v>145</v>
      </c>
      <c r="E176" s="235" t="s">
        <v>1097</v>
      </c>
      <c r="F176" s="236" t="s">
        <v>1098</v>
      </c>
      <c r="G176" s="237" t="s">
        <v>170</v>
      </c>
      <c r="H176" s="238">
        <v>0.112</v>
      </c>
      <c r="I176" s="239"/>
      <c r="J176" s="240">
        <f>ROUND(I176*H176,2)</f>
        <v>0</v>
      </c>
      <c r="K176" s="236" t="s">
        <v>149</v>
      </c>
      <c r="L176" s="43"/>
      <c r="M176" s="241" t="s">
        <v>1</v>
      </c>
      <c r="N176" s="242" t="s">
        <v>41</v>
      </c>
      <c r="O176" s="90"/>
      <c r="P176" s="243">
        <f>O176*H176</f>
        <v>0</v>
      </c>
      <c r="Q176" s="243">
        <v>0</v>
      </c>
      <c r="R176" s="243">
        <f>Q176*H176</f>
        <v>0</v>
      </c>
      <c r="S176" s="243">
        <v>0</v>
      </c>
      <c r="T176" s="244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45" t="s">
        <v>244</v>
      </c>
      <c r="AT176" s="245" t="s">
        <v>145</v>
      </c>
      <c r="AU176" s="245" t="s">
        <v>86</v>
      </c>
      <c r="AY176" s="16" t="s">
        <v>143</v>
      </c>
      <c r="BE176" s="246">
        <f>IF(N176="základní",J176,0)</f>
        <v>0</v>
      </c>
      <c r="BF176" s="246">
        <f>IF(N176="snížená",J176,0)</f>
        <v>0</v>
      </c>
      <c r="BG176" s="246">
        <f>IF(N176="zákl. přenesená",J176,0)</f>
        <v>0</v>
      </c>
      <c r="BH176" s="246">
        <f>IF(N176="sníž. přenesená",J176,0)</f>
        <v>0</v>
      </c>
      <c r="BI176" s="246">
        <f>IF(N176="nulová",J176,0)</f>
        <v>0</v>
      </c>
      <c r="BJ176" s="16" t="s">
        <v>84</v>
      </c>
      <c r="BK176" s="246">
        <f>ROUND(I176*H176,2)</f>
        <v>0</v>
      </c>
      <c r="BL176" s="16" t="s">
        <v>244</v>
      </c>
      <c r="BM176" s="245" t="s">
        <v>1099</v>
      </c>
    </row>
    <row r="177" spans="1:47" s="2" customFormat="1" ht="12">
      <c r="A177" s="37"/>
      <c r="B177" s="38"/>
      <c r="C177" s="39"/>
      <c r="D177" s="247" t="s">
        <v>152</v>
      </c>
      <c r="E177" s="39"/>
      <c r="F177" s="248" t="s">
        <v>1100</v>
      </c>
      <c r="G177" s="39"/>
      <c r="H177" s="39"/>
      <c r="I177" s="143"/>
      <c r="J177" s="39"/>
      <c r="K177" s="39"/>
      <c r="L177" s="43"/>
      <c r="M177" s="249"/>
      <c r="N177" s="250"/>
      <c r="O177" s="90"/>
      <c r="P177" s="90"/>
      <c r="Q177" s="90"/>
      <c r="R177" s="90"/>
      <c r="S177" s="90"/>
      <c r="T177" s="91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152</v>
      </c>
      <c r="AU177" s="16" t="s">
        <v>86</v>
      </c>
    </row>
    <row r="178" spans="1:63" s="12" customFormat="1" ht="22.8" customHeight="1">
      <c r="A178" s="12"/>
      <c r="B178" s="218"/>
      <c r="C178" s="219"/>
      <c r="D178" s="220" t="s">
        <v>75</v>
      </c>
      <c r="E178" s="232" t="s">
        <v>601</v>
      </c>
      <c r="F178" s="232" t="s">
        <v>602</v>
      </c>
      <c r="G178" s="219"/>
      <c r="H178" s="219"/>
      <c r="I178" s="222"/>
      <c r="J178" s="233">
        <f>BK178</f>
        <v>0</v>
      </c>
      <c r="K178" s="219"/>
      <c r="L178" s="224"/>
      <c r="M178" s="225"/>
      <c r="N178" s="226"/>
      <c r="O178" s="226"/>
      <c r="P178" s="227">
        <f>SUM(P179:P204)</f>
        <v>0</v>
      </c>
      <c r="Q178" s="226"/>
      <c r="R178" s="227">
        <f>SUM(R179:R204)</f>
        <v>0.15553</v>
      </c>
      <c r="S178" s="226"/>
      <c r="T178" s="228">
        <f>SUM(T179:T204)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29" t="s">
        <v>86</v>
      </c>
      <c r="AT178" s="230" t="s">
        <v>75</v>
      </c>
      <c r="AU178" s="230" t="s">
        <v>84</v>
      </c>
      <c r="AY178" s="229" t="s">
        <v>143</v>
      </c>
      <c r="BK178" s="231">
        <f>SUM(BK179:BK204)</f>
        <v>0</v>
      </c>
    </row>
    <row r="179" spans="1:65" s="2" customFormat="1" ht="31" customHeight="1">
      <c r="A179" s="37"/>
      <c r="B179" s="38"/>
      <c r="C179" s="234" t="s">
        <v>301</v>
      </c>
      <c r="D179" s="234" t="s">
        <v>145</v>
      </c>
      <c r="E179" s="235" t="s">
        <v>1101</v>
      </c>
      <c r="F179" s="236" t="s">
        <v>1102</v>
      </c>
      <c r="G179" s="237" t="s">
        <v>606</v>
      </c>
      <c r="H179" s="238">
        <v>1</v>
      </c>
      <c r="I179" s="239"/>
      <c r="J179" s="240">
        <f>ROUND(I179*H179,2)</f>
        <v>0</v>
      </c>
      <c r="K179" s="236" t="s">
        <v>149</v>
      </c>
      <c r="L179" s="43"/>
      <c r="M179" s="241" t="s">
        <v>1</v>
      </c>
      <c r="N179" s="242" t="s">
        <v>41</v>
      </c>
      <c r="O179" s="90"/>
      <c r="P179" s="243">
        <f>O179*H179</f>
        <v>0</v>
      </c>
      <c r="Q179" s="243">
        <v>0.01697</v>
      </c>
      <c r="R179" s="243">
        <f>Q179*H179</f>
        <v>0.01697</v>
      </c>
      <c r="S179" s="243">
        <v>0</v>
      </c>
      <c r="T179" s="244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45" t="s">
        <v>244</v>
      </c>
      <c r="AT179" s="245" t="s">
        <v>145</v>
      </c>
      <c r="AU179" s="245" t="s">
        <v>86</v>
      </c>
      <c r="AY179" s="16" t="s">
        <v>143</v>
      </c>
      <c r="BE179" s="246">
        <f>IF(N179="základní",J179,0)</f>
        <v>0</v>
      </c>
      <c r="BF179" s="246">
        <f>IF(N179="snížená",J179,0)</f>
        <v>0</v>
      </c>
      <c r="BG179" s="246">
        <f>IF(N179="zákl. přenesená",J179,0)</f>
        <v>0</v>
      </c>
      <c r="BH179" s="246">
        <f>IF(N179="sníž. přenesená",J179,0)</f>
        <v>0</v>
      </c>
      <c r="BI179" s="246">
        <f>IF(N179="nulová",J179,0)</f>
        <v>0</v>
      </c>
      <c r="BJ179" s="16" t="s">
        <v>84</v>
      </c>
      <c r="BK179" s="246">
        <f>ROUND(I179*H179,2)</f>
        <v>0</v>
      </c>
      <c r="BL179" s="16" t="s">
        <v>244</v>
      </c>
      <c r="BM179" s="245" t="s">
        <v>1103</v>
      </c>
    </row>
    <row r="180" spans="1:47" s="2" customFormat="1" ht="12">
      <c r="A180" s="37"/>
      <c r="B180" s="38"/>
      <c r="C180" s="39"/>
      <c r="D180" s="247" t="s">
        <v>152</v>
      </c>
      <c r="E180" s="39"/>
      <c r="F180" s="248" t="s">
        <v>1104</v>
      </c>
      <c r="G180" s="39"/>
      <c r="H180" s="39"/>
      <c r="I180" s="143"/>
      <c r="J180" s="39"/>
      <c r="K180" s="39"/>
      <c r="L180" s="43"/>
      <c r="M180" s="249"/>
      <c r="N180" s="250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152</v>
      </c>
      <c r="AU180" s="16" t="s">
        <v>86</v>
      </c>
    </row>
    <row r="181" spans="1:65" s="2" customFormat="1" ht="31" customHeight="1">
      <c r="A181" s="37"/>
      <c r="B181" s="38"/>
      <c r="C181" s="234" t="s">
        <v>307</v>
      </c>
      <c r="D181" s="234" t="s">
        <v>145</v>
      </c>
      <c r="E181" s="235" t="s">
        <v>1105</v>
      </c>
      <c r="F181" s="236" t="s">
        <v>1106</v>
      </c>
      <c r="G181" s="237" t="s">
        <v>606</v>
      </c>
      <c r="H181" s="238">
        <v>1</v>
      </c>
      <c r="I181" s="239"/>
      <c r="J181" s="240">
        <f>ROUND(I181*H181,2)</f>
        <v>0</v>
      </c>
      <c r="K181" s="236" t="s">
        <v>149</v>
      </c>
      <c r="L181" s="43"/>
      <c r="M181" s="241" t="s">
        <v>1</v>
      </c>
      <c r="N181" s="242" t="s">
        <v>41</v>
      </c>
      <c r="O181" s="90"/>
      <c r="P181" s="243">
        <f>O181*H181</f>
        <v>0</v>
      </c>
      <c r="Q181" s="243">
        <v>0.01769</v>
      </c>
      <c r="R181" s="243">
        <f>Q181*H181</f>
        <v>0.01769</v>
      </c>
      <c r="S181" s="243">
        <v>0</v>
      </c>
      <c r="T181" s="244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45" t="s">
        <v>244</v>
      </c>
      <c r="AT181" s="245" t="s">
        <v>145</v>
      </c>
      <c r="AU181" s="245" t="s">
        <v>86</v>
      </c>
      <c r="AY181" s="16" t="s">
        <v>143</v>
      </c>
      <c r="BE181" s="246">
        <f>IF(N181="základní",J181,0)</f>
        <v>0</v>
      </c>
      <c r="BF181" s="246">
        <f>IF(N181="snížená",J181,0)</f>
        <v>0</v>
      </c>
      <c r="BG181" s="246">
        <f>IF(N181="zákl. přenesená",J181,0)</f>
        <v>0</v>
      </c>
      <c r="BH181" s="246">
        <f>IF(N181="sníž. přenesená",J181,0)</f>
        <v>0</v>
      </c>
      <c r="BI181" s="246">
        <f>IF(N181="nulová",J181,0)</f>
        <v>0</v>
      </c>
      <c r="BJ181" s="16" t="s">
        <v>84</v>
      </c>
      <c r="BK181" s="246">
        <f>ROUND(I181*H181,2)</f>
        <v>0</v>
      </c>
      <c r="BL181" s="16" t="s">
        <v>244</v>
      </c>
      <c r="BM181" s="245" t="s">
        <v>1107</v>
      </c>
    </row>
    <row r="182" spans="1:47" s="2" customFormat="1" ht="12">
      <c r="A182" s="37"/>
      <c r="B182" s="38"/>
      <c r="C182" s="39"/>
      <c r="D182" s="247" t="s">
        <v>152</v>
      </c>
      <c r="E182" s="39"/>
      <c r="F182" s="248" t="s">
        <v>1108</v>
      </c>
      <c r="G182" s="39"/>
      <c r="H182" s="39"/>
      <c r="I182" s="143"/>
      <c r="J182" s="39"/>
      <c r="K182" s="39"/>
      <c r="L182" s="43"/>
      <c r="M182" s="249"/>
      <c r="N182" s="250"/>
      <c r="O182" s="90"/>
      <c r="P182" s="90"/>
      <c r="Q182" s="90"/>
      <c r="R182" s="90"/>
      <c r="S182" s="90"/>
      <c r="T182" s="91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16" t="s">
        <v>152</v>
      </c>
      <c r="AU182" s="16" t="s">
        <v>86</v>
      </c>
    </row>
    <row r="183" spans="1:65" s="2" customFormat="1" ht="31" customHeight="1">
      <c r="A183" s="37"/>
      <c r="B183" s="38"/>
      <c r="C183" s="234" t="s">
        <v>312</v>
      </c>
      <c r="D183" s="234" t="s">
        <v>145</v>
      </c>
      <c r="E183" s="235" t="s">
        <v>1109</v>
      </c>
      <c r="F183" s="236" t="s">
        <v>1110</v>
      </c>
      <c r="G183" s="237" t="s">
        <v>606</v>
      </c>
      <c r="H183" s="238">
        <v>1</v>
      </c>
      <c r="I183" s="239"/>
      <c r="J183" s="240">
        <f>ROUND(I183*H183,2)</f>
        <v>0</v>
      </c>
      <c r="K183" s="236" t="s">
        <v>149</v>
      </c>
      <c r="L183" s="43"/>
      <c r="M183" s="241" t="s">
        <v>1</v>
      </c>
      <c r="N183" s="242" t="s">
        <v>41</v>
      </c>
      <c r="O183" s="90"/>
      <c r="P183" s="243">
        <f>O183*H183</f>
        <v>0</v>
      </c>
      <c r="Q183" s="243">
        <v>0.01647</v>
      </c>
      <c r="R183" s="243">
        <f>Q183*H183</f>
        <v>0.01647</v>
      </c>
      <c r="S183" s="243">
        <v>0</v>
      </c>
      <c r="T183" s="244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45" t="s">
        <v>244</v>
      </c>
      <c r="AT183" s="245" t="s">
        <v>145</v>
      </c>
      <c r="AU183" s="245" t="s">
        <v>86</v>
      </c>
      <c r="AY183" s="16" t="s">
        <v>143</v>
      </c>
      <c r="BE183" s="246">
        <f>IF(N183="základní",J183,0)</f>
        <v>0</v>
      </c>
      <c r="BF183" s="246">
        <f>IF(N183="snížená",J183,0)</f>
        <v>0</v>
      </c>
      <c r="BG183" s="246">
        <f>IF(N183="zákl. přenesená",J183,0)</f>
        <v>0</v>
      </c>
      <c r="BH183" s="246">
        <f>IF(N183="sníž. přenesená",J183,0)</f>
        <v>0</v>
      </c>
      <c r="BI183" s="246">
        <f>IF(N183="nulová",J183,0)</f>
        <v>0</v>
      </c>
      <c r="BJ183" s="16" t="s">
        <v>84</v>
      </c>
      <c r="BK183" s="246">
        <f>ROUND(I183*H183,2)</f>
        <v>0</v>
      </c>
      <c r="BL183" s="16" t="s">
        <v>244</v>
      </c>
      <c r="BM183" s="245" t="s">
        <v>1111</v>
      </c>
    </row>
    <row r="184" spans="1:47" s="2" customFormat="1" ht="12">
      <c r="A184" s="37"/>
      <c r="B184" s="38"/>
      <c r="C184" s="39"/>
      <c r="D184" s="247" t="s">
        <v>152</v>
      </c>
      <c r="E184" s="39"/>
      <c r="F184" s="248" t="s">
        <v>1112</v>
      </c>
      <c r="G184" s="39"/>
      <c r="H184" s="39"/>
      <c r="I184" s="143"/>
      <c r="J184" s="39"/>
      <c r="K184" s="39"/>
      <c r="L184" s="43"/>
      <c r="M184" s="249"/>
      <c r="N184" s="250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152</v>
      </c>
      <c r="AU184" s="16" t="s">
        <v>86</v>
      </c>
    </row>
    <row r="185" spans="1:65" s="2" customFormat="1" ht="20.5" customHeight="1">
      <c r="A185" s="37"/>
      <c r="B185" s="38"/>
      <c r="C185" s="234" t="s">
        <v>319</v>
      </c>
      <c r="D185" s="234" t="s">
        <v>145</v>
      </c>
      <c r="E185" s="235" t="s">
        <v>1113</v>
      </c>
      <c r="F185" s="236" t="s">
        <v>1114</v>
      </c>
      <c r="G185" s="237" t="s">
        <v>606</v>
      </c>
      <c r="H185" s="238">
        <v>1</v>
      </c>
      <c r="I185" s="239"/>
      <c r="J185" s="240">
        <f>ROUND(I185*H185,2)</f>
        <v>0</v>
      </c>
      <c r="K185" s="236" t="s">
        <v>149</v>
      </c>
      <c r="L185" s="43"/>
      <c r="M185" s="241" t="s">
        <v>1</v>
      </c>
      <c r="N185" s="242" t="s">
        <v>41</v>
      </c>
      <c r="O185" s="90"/>
      <c r="P185" s="243">
        <f>O185*H185</f>
        <v>0</v>
      </c>
      <c r="Q185" s="243">
        <v>0.04853</v>
      </c>
      <c r="R185" s="243">
        <f>Q185*H185</f>
        <v>0.04853</v>
      </c>
      <c r="S185" s="243">
        <v>0</v>
      </c>
      <c r="T185" s="244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45" t="s">
        <v>244</v>
      </c>
      <c r="AT185" s="245" t="s">
        <v>145</v>
      </c>
      <c r="AU185" s="245" t="s">
        <v>86</v>
      </c>
      <c r="AY185" s="16" t="s">
        <v>143</v>
      </c>
      <c r="BE185" s="246">
        <f>IF(N185="základní",J185,0)</f>
        <v>0</v>
      </c>
      <c r="BF185" s="246">
        <f>IF(N185="snížená",J185,0)</f>
        <v>0</v>
      </c>
      <c r="BG185" s="246">
        <f>IF(N185="zákl. přenesená",J185,0)</f>
        <v>0</v>
      </c>
      <c r="BH185" s="246">
        <f>IF(N185="sníž. přenesená",J185,0)</f>
        <v>0</v>
      </c>
      <c r="BI185" s="246">
        <f>IF(N185="nulová",J185,0)</f>
        <v>0</v>
      </c>
      <c r="BJ185" s="16" t="s">
        <v>84</v>
      </c>
      <c r="BK185" s="246">
        <f>ROUND(I185*H185,2)</f>
        <v>0</v>
      </c>
      <c r="BL185" s="16" t="s">
        <v>244</v>
      </c>
      <c r="BM185" s="245" t="s">
        <v>1115</v>
      </c>
    </row>
    <row r="186" spans="1:47" s="2" customFormat="1" ht="12">
      <c r="A186" s="37"/>
      <c r="B186" s="38"/>
      <c r="C186" s="39"/>
      <c r="D186" s="247" t="s">
        <v>152</v>
      </c>
      <c r="E186" s="39"/>
      <c r="F186" s="248" t="s">
        <v>1116</v>
      </c>
      <c r="G186" s="39"/>
      <c r="H186" s="39"/>
      <c r="I186" s="143"/>
      <c r="J186" s="39"/>
      <c r="K186" s="39"/>
      <c r="L186" s="43"/>
      <c r="M186" s="249"/>
      <c r="N186" s="250"/>
      <c r="O186" s="90"/>
      <c r="P186" s="90"/>
      <c r="Q186" s="90"/>
      <c r="R186" s="90"/>
      <c r="S186" s="90"/>
      <c r="T186" s="9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152</v>
      </c>
      <c r="AU186" s="16" t="s">
        <v>86</v>
      </c>
    </row>
    <row r="187" spans="1:65" s="2" customFormat="1" ht="41.5" customHeight="1">
      <c r="A187" s="37"/>
      <c r="B187" s="38"/>
      <c r="C187" s="234" t="s">
        <v>324</v>
      </c>
      <c r="D187" s="234" t="s">
        <v>145</v>
      </c>
      <c r="E187" s="235" t="s">
        <v>1117</v>
      </c>
      <c r="F187" s="236" t="s">
        <v>1118</v>
      </c>
      <c r="G187" s="237" t="s">
        <v>606</v>
      </c>
      <c r="H187" s="238">
        <v>1</v>
      </c>
      <c r="I187" s="239"/>
      <c r="J187" s="240">
        <f>ROUND(I187*H187,2)</f>
        <v>0</v>
      </c>
      <c r="K187" s="236" t="s">
        <v>149</v>
      </c>
      <c r="L187" s="43"/>
      <c r="M187" s="241" t="s">
        <v>1</v>
      </c>
      <c r="N187" s="242" t="s">
        <v>41</v>
      </c>
      <c r="O187" s="90"/>
      <c r="P187" s="243">
        <f>O187*H187</f>
        <v>0</v>
      </c>
      <c r="Q187" s="243">
        <v>0.03649</v>
      </c>
      <c r="R187" s="243">
        <f>Q187*H187</f>
        <v>0.03649</v>
      </c>
      <c r="S187" s="243">
        <v>0</v>
      </c>
      <c r="T187" s="244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45" t="s">
        <v>244</v>
      </c>
      <c r="AT187" s="245" t="s">
        <v>145</v>
      </c>
      <c r="AU187" s="245" t="s">
        <v>86</v>
      </c>
      <c r="AY187" s="16" t="s">
        <v>143</v>
      </c>
      <c r="BE187" s="246">
        <f>IF(N187="základní",J187,0)</f>
        <v>0</v>
      </c>
      <c r="BF187" s="246">
        <f>IF(N187="snížená",J187,0)</f>
        <v>0</v>
      </c>
      <c r="BG187" s="246">
        <f>IF(N187="zákl. přenesená",J187,0)</f>
        <v>0</v>
      </c>
      <c r="BH187" s="246">
        <f>IF(N187="sníž. přenesená",J187,0)</f>
        <v>0</v>
      </c>
      <c r="BI187" s="246">
        <f>IF(N187="nulová",J187,0)</f>
        <v>0</v>
      </c>
      <c r="BJ187" s="16" t="s">
        <v>84</v>
      </c>
      <c r="BK187" s="246">
        <f>ROUND(I187*H187,2)</f>
        <v>0</v>
      </c>
      <c r="BL187" s="16" t="s">
        <v>244</v>
      </c>
      <c r="BM187" s="245" t="s">
        <v>1119</v>
      </c>
    </row>
    <row r="188" spans="1:47" s="2" customFormat="1" ht="12">
      <c r="A188" s="37"/>
      <c r="B188" s="38"/>
      <c r="C188" s="39"/>
      <c r="D188" s="247" t="s">
        <v>152</v>
      </c>
      <c r="E188" s="39"/>
      <c r="F188" s="248" t="s">
        <v>1120</v>
      </c>
      <c r="G188" s="39"/>
      <c r="H188" s="39"/>
      <c r="I188" s="143"/>
      <c r="J188" s="39"/>
      <c r="K188" s="39"/>
      <c r="L188" s="43"/>
      <c r="M188" s="249"/>
      <c r="N188" s="250"/>
      <c r="O188" s="90"/>
      <c r="P188" s="90"/>
      <c r="Q188" s="90"/>
      <c r="R188" s="90"/>
      <c r="S188" s="90"/>
      <c r="T188" s="91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6" t="s">
        <v>152</v>
      </c>
      <c r="AU188" s="16" t="s">
        <v>86</v>
      </c>
    </row>
    <row r="189" spans="1:65" s="2" customFormat="1" ht="20.5" customHeight="1">
      <c r="A189" s="37"/>
      <c r="B189" s="38"/>
      <c r="C189" s="234" t="s">
        <v>329</v>
      </c>
      <c r="D189" s="234" t="s">
        <v>145</v>
      </c>
      <c r="E189" s="235" t="s">
        <v>1121</v>
      </c>
      <c r="F189" s="236" t="s">
        <v>1122</v>
      </c>
      <c r="G189" s="237" t="s">
        <v>606</v>
      </c>
      <c r="H189" s="238">
        <v>2</v>
      </c>
      <c r="I189" s="239"/>
      <c r="J189" s="240">
        <f>ROUND(I189*H189,2)</f>
        <v>0</v>
      </c>
      <c r="K189" s="236" t="s">
        <v>149</v>
      </c>
      <c r="L189" s="43"/>
      <c r="M189" s="241" t="s">
        <v>1</v>
      </c>
      <c r="N189" s="242" t="s">
        <v>41</v>
      </c>
      <c r="O189" s="90"/>
      <c r="P189" s="243">
        <f>O189*H189</f>
        <v>0</v>
      </c>
      <c r="Q189" s="243">
        <v>0.00043</v>
      </c>
      <c r="R189" s="243">
        <f>Q189*H189</f>
        <v>0.00086</v>
      </c>
      <c r="S189" s="243">
        <v>0</v>
      </c>
      <c r="T189" s="244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45" t="s">
        <v>244</v>
      </c>
      <c r="AT189" s="245" t="s">
        <v>145</v>
      </c>
      <c r="AU189" s="245" t="s">
        <v>86</v>
      </c>
      <c r="AY189" s="16" t="s">
        <v>143</v>
      </c>
      <c r="BE189" s="246">
        <f>IF(N189="základní",J189,0)</f>
        <v>0</v>
      </c>
      <c r="BF189" s="246">
        <f>IF(N189="snížená",J189,0)</f>
        <v>0</v>
      </c>
      <c r="BG189" s="246">
        <f>IF(N189="zákl. přenesená",J189,0)</f>
        <v>0</v>
      </c>
      <c r="BH189" s="246">
        <f>IF(N189="sníž. přenesená",J189,0)</f>
        <v>0</v>
      </c>
      <c r="BI189" s="246">
        <f>IF(N189="nulová",J189,0)</f>
        <v>0</v>
      </c>
      <c r="BJ189" s="16" t="s">
        <v>84</v>
      </c>
      <c r="BK189" s="246">
        <f>ROUND(I189*H189,2)</f>
        <v>0</v>
      </c>
      <c r="BL189" s="16" t="s">
        <v>244</v>
      </c>
      <c r="BM189" s="245" t="s">
        <v>1123</v>
      </c>
    </row>
    <row r="190" spans="1:47" s="2" customFormat="1" ht="12">
      <c r="A190" s="37"/>
      <c r="B190" s="38"/>
      <c r="C190" s="39"/>
      <c r="D190" s="247" t="s">
        <v>152</v>
      </c>
      <c r="E190" s="39"/>
      <c r="F190" s="248" t="s">
        <v>1124</v>
      </c>
      <c r="G190" s="39"/>
      <c r="H190" s="39"/>
      <c r="I190" s="143"/>
      <c r="J190" s="39"/>
      <c r="K190" s="39"/>
      <c r="L190" s="43"/>
      <c r="M190" s="249"/>
      <c r="N190" s="250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152</v>
      </c>
      <c r="AU190" s="16" t="s">
        <v>86</v>
      </c>
    </row>
    <row r="191" spans="1:65" s="2" customFormat="1" ht="20.5" customHeight="1">
      <c r="A191" s="37"/>
      <c r="B191" s="38"/>
      <c r="C191" s="262" t="s">
        <v>385</v>
      </c>
      <c r="D191" s="262" t="s">
        <v>167</v>
      </c>
      <c r="E191" s="263" t="s">
        <v>1125</v>
      </c>
      <c r="F191" s="264" t="s">
        <v>1126</v>
      </c>
      <c r="G191" s="265" t="s">
        <v>247</v>
      </c>
      <c r="H191" s="266">
        <v>1</v>
      </c>
      <c r="I191" s="267"/>
      <c r="J191" s="268">
        <f>ROUND(I191*H191,2)</f>
        <v>0</v>
      </c>
      <c r="K191" s="264" t="s">
        <v>149</v>
      </c>
      <c r="L191" s="269"/>
      <c r="M191" s="270" t="s">
        <v>1</v>
      </c>
      <c r="N191" s="271" t="s">
        <v>41</v>
      </c>
      <c r="O191" s="90"/>
      <c r="P191" s="243">
        <f>O191*H191</f>
        <v>0</v>
      </c>
      <c r="Q191" s="243">
        <v>0.0087</v>
      </c>
      <c r="R191" s="243">
        <f>Q191*H191</f>
        <v>0.0087</v>
      </c>
      <c r="S191" s="243">
        <v>0</v>
      </c>
      <c r="T191" s="244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45" t="s">
        <v>344</v>
      </c>
      <c r="AT191" s="245" t="s">
        <v>167</v>
      </c>
      <c r="AU191" s="245" t="s">
        <v>86</v>
      </c>
      <c r="AY191" s="16" t="s">
        <v>143</v>
      </c>
      <c r="BE191" s="246">
        <f>IF(N191="základní",J191,0)</f>
        <v>0</v>
      </c>
      <c r="BF191" s="246">
        <f>IF(N191="snížená",J191,0)</f>
        <v>0</v>
      </c>
      <c r="BG191" s="246">
        <f>IF(N191="zákl. přenesená",J191,0)</f>
        <v>0</v>
      </c>
      <c r="BH191" s="246">
        <f>IF(N191="sníž. přenesená",J191,0)</f>
        <v>0</v>
      </c>
      <c r="BI191" s="246">
        <f>IF(N191="nulová",J191,0)</f>
        <v>0</v>
      </c>
      <c r="BJ191" s="16" t="s">
        <v>84</v>
      </c>
      <c r="BK191" s="246">
        <f>ROUND(I191*H191,2)</f>
        <v>0</v>
      </c>
      <c r="BL191" s="16" t="s">
        <v>244</v>
      </c>
      <c r="BM191" s="245" t="s">
        <v>1127</v>
      </c>
    </row>
    <row r="192" spans="1:47" s="2" customFormat="1" ht="12">
      <c r="A192" s="37"/>
      <c r="B192" s="38"/>
      <c r="C192" s="39"/>
      <c r="D192" s="247" t="s">
        <v>152</v>
      </c>
      <c r="E192" s="39"/>
      <c r="F192" s="248" t="s">
        <v>1126</v>
      </c>
      <c r="G192" s="39"/>
      <c r="H192" s="39"/>
      <c r="I192" s="143"/>
      <c r="J192" s="39"/>
      <c r="K192" s="39"/>
      <c r="L192" s="43"/>
      <c r="M192" s="249"/>
      <c r="N192" s="250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152</v>
      </c>
      <c r="AU192" s="16" t="s">
        <v>86</v>
      </c>
    </row>
    <row r="193" spans="1:65" s="2" customFormat="1" ht="31" customHeight="1">
      <c r="A193" s="37"/>
      <c r="B193" s="38"/>
      <c r="C193" s="234" t="s">
        <v>338</v>
      </c>
      <c r="D193" s="234" t="s">
        <v>145</v>
      </c>
      <c r="E193" s="235" t="s">
        <v>1128</v>
      </c>
      <c r="F193" s="236" t="s">
        <v>1129</v>
      </c>
      <c r="G193" s="237" t="s">
        <v>247</v>
      </c>
      <c r="H193" s="238">
        <v>1</v>
      </c>
      <c r="I193" s="239"/>
      <c r="J193" s="240">
        <f>ROUND(I193*H193,2)</f>
        <v>0</v>
      </c>
      <c r="K193" s="236" t="s">
        <v>149</v>
      </c>
      <c r="L193" s="43"/>
      <c r="M193" s="241" t="s">
        <v>1</v>
      </c>
      <c r="N193" s="242" t="s">
        <v>41</v>
      </c>
      <c r="O193" s="90"/>
      <c r="P193" s="243">
        <f>O193*H193</f>
        <v>0</v>
      </c>
      <c r="Q193" s="243">
        <v>0.00142</v>
      </c>
      <c r="R193" s="243">
        <f>Q193*H193</f>
        <v>0.00142</v>
      </c>
      <c r="S193" s="243">
        <v>0</v>
      </c>
      <c r="T193" s="244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45" t="s">
        <v>244</v>
      </c>
      <c r="AT193" s="245" t="s">
        <v>145</v>
      </c>
      <c r="AU193" s="245" t="s">
        <v>86</v>
      </c>
      <c r="AY193" s="16" t="s">
        <v>143</v>
      </c>
      <c r="BE193" s="246">
        <f>IF(N193="základní",J193,0)</f>
        <v>0</v>
      </c>
      <c r="BF193" s="246">
        <f>IF(N193="snížená",J193,0)</f>
        <v>0</v>
      </c>
      <c r="BG193" s="246">
        <f>IF(N193="zákl. přenesená",J193,0)</f>
        <v>0</v>
      </c>
      <c r="BH193" s="246">
        <f>IF(N193="sníž. přenesená",J193,0)</f>
        <v>0</v>
      </c>
      <c r="BI193" s="246">
        <f>IF(N193="nulová",J193,0)</f>
        <v>0</v>
      </c>
      <c r="BJ193" s="16" t="s">
        <v>84</v>
      </c>
      <c r="BK193" s="246">
        <f>ROUND(I193*H193,2)</f>
        <v>0</v>
      </c>
      <c r="BL193" s="16" t="s">
        <v>244</v>
      </c>
      <c r="BM193" s="245" t="s">
        <v>1130</v>
      </c>
    </row>
    <row r="194" spans="1:47" s="2" customFormat="1" ht="12">
      <c r="A194" s="37"/>
      <c r="B194" s="38"/>
      <c r="C194" s="39"/>
      <c r="D194" s="247" t="s">
        <v>152</v>
      </c>
      <c r="E194" s="39"/>
      <c r="F194" s="248" t="s">
        <v>1131</v>
      </c>
      <c r="G194" s="39"/>
      <c r="H194" s="39"/>
      <c r="I194" s="143"/>
      <c r="J194" s="39"/>
      <c r="K194" s="39"/>
      <c r="L194" s="43"/>
      <c r="M194" s="249"/>
      <c r="N194" s="250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152</v>
      </c>
      <c r="AU194" s="16" t="s">
        <v>86</v>
      </c>
    </row>
    <row r="195" spans="1:65" s="2" customFormat="1" ht="31" customHeight="1">
      <c r="A195" s="37"/>
      <c r="B195" s="38"/>
      <c r="C195" s="234" t="s">
        <v>344</v>
      </c>
      <c r="D195" s="234" t="s">
        <v>145</v>
      </c>
      <c r="E195" s="235" t="s">
        <v>1132</v>
      </c>
      <c r="F195" s="236" t="s">
        <v>1133</v>
      </c>
      <c r="G195" s="237" t="s">
        <v>606</v>
      </c>
      <c r="H195" s="238">
        <v>2</v>
      </c>
      <c r="I195" s="239"/>
      <c r="J195" s="240">
        <f>ROUND(I195*H195,2)</f>
        <v>0</v>
      </c>
      <c r="K195" s="236" t="s">
        <v>149</v>
      </c>
      <c r="L195" s="43"/>
      <c r="M195" s="241" t="s">
        <v>1</v>
      </c>
      <c r="N195" s="242" t="s">
        <v>41</v>
      </c>
      <c r="O195" s="90"/>
      <c r="P195" s="243">
        <f>O195*H195</f>
        <v>0</v>
      </c>
      <c r="Q195" s="243">
        <v>0.00208</v>
      </c>
      <c r="R195" s="243">
        <f>Q195*H195</f>
        <v>0.00416</v>
      </c>
      <c r="S195" s="243">
        <v>0</v>
      </c>
      <c r="T195" s="244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45" t="s">
        <v>244</v>
      </c>
      <c r="AT195" s="245" t="s">
        <v>145</v>
      </c>
      <c r="AU195" s="245" t="s">
        <v>86</v>
      </c>
      <c r="AY195" s="16" t="s">
        <v>143</v>
      </c>
      <c r="BE195" s="246">
        <f>IF(N195="základní",J195,0)</f>
        <v>0</v>
      </c>
      <c r="BF195" s="246">
        <f>IF(N195="snížená",J195,0)</f>
        <v>0</v>
      </c>
      <c r="BG195" s="246">
        <f>IF(N195="zákl. přenesená",J195,0)</f>
        <v>0</v>
      </c>
      <c r="BH195" s="246">
        <f>IF(N195="sníž. přenesená",J195,0)</f>
        <v>0</v>
      </c>
      <c r="BI195" s="246">
        <f>IF(N195="nulová",J195,0)</f>
        <v>0</v>
      </c>
      <c r="BJ195" s="16" t="s">
        <v>84</v>
      </c>
      <c r="BK195" s="246">
        <f>ROUND(I195*H195,2)</f>
        <v>0</v>
      </c>
      <c r="BL195" s="16" t="s">
        <v>244</v>
      </c>
      <c r="BM195" s="245" t="s">
        <v>1134</v>
      </c>
    </row>
    <row r="196" spans="1:47" s="2" customFormat="1" ht="12">
      <c r="A196" s="37"/>
      <c r="B196" s="38"/>
      <c r="C196" s="39"/>
      <c r="D196" s="247" t="s">
        <v>152</v>
      </c>
      <c r="E196" s="39"/>
      <c r="F196" s="248" t="s">
        <v>1135</v>
      </c>
      <c r="G196" s="39"/>
      <c r="H196" s="39"/>
      <c r="I196" s="143"/>
      <c r="J196" s="39"/>
      <c r="K196" s="39"/>
      <c r="L196" s="43"/>
      <c r="M196" s="249"/>
      <c r="N196" s="250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152</v>
      </c>
      <c r="AU196" s="16" t="s">
        <v>86</v>
      </c>
    </row>
    <row r="197" spans="1:65" s="2" customFormat="1" ht="20.5" customHeight="1">
      <c r="A197" s="37"/>
      <c r="B197" s="38"/>
      <c r="C197" s="234" t="s">
        <v>351</v>
      </c>
      <c r="D197" s="234" t="s">
        <v>145</v>
      </c>
      <c r="E197" s="235" t="s">
        <v>1136</v>
      </c>
      <c r="F197" s="236" t="s">
        <v>1137</v>
      </c>
      <c r="G197" s="237" t="s">
        <v>606</v>
      </c>
      <c r="H197" s="238">
        <v>1</v>
      </c>
      <c r="I197" s="239"/>
      <c r="J197" s="240">
        <f>ROUND(I197*H197,2)</f>
        <v>0</v>
      </c>
      <c r="K197" s="236" t="s">
        <v>149</v>
      </c>
      <c r="L197" s="43"/>
      <c r="M197" s="241" t="s">
        <v>1</v>
      </c>
      <c r="N197" s="242" t="s">
        <v>41</v>
      </c>
      <c r="O197" s="90"/>
      <c r="P197" s="243">
        <f>O197*H197</f>
        <v>0</v>
      </c>
      <c r="Q197" s="243">
        <v>0.00184</v>
      </c>
      <c r="R197" s="243">
        <f>Q197*H197</f>
        <v>0.00184</v>
      </c>
      <c r="S197" s="243">
        <v>0</v>
      </c>
      <c r="T197" s="244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45" t="s">
        <v>244</v>
      </c>
      <c r="AT197" s="245" t="s">
        <v>145</v>
      </c>
      <c r="AU197" s="245" t="s">
        <v>86</v>
      </c>
      <c r="AY197" s="16" t="s">
        <v>143</v>
      </c>
      <c r="BE197" s="246">
        <f>IF(N197="základní",J197,0)</f>
        <v>0</v>
      </c>
      <c r="BF197" s="246">
        <f>IF(N197="snížená",J197,0)</f>
        <v>0</v>
      </c>
      <c r="BG197" s="246">
        <f>IF(N197="zákl. přenesená",J197,0)</f>
        <v>0</v>
      </c>
      <c r="BH197" s="246">
        <f>IF(N197="sníž. přenesená",J197,0)</f>
        <v>0</v>
      </c>
      <c r="BI197" s="246">
        <f>IF(N197="nulová",J197,0)</f>
        <v>0</v>
      </c>
      <c r="BJ197" s="16" t="s">
        <v>84</v>
      </c>
      <c r="BK197" s="246">
        <f>ROUND(I197*H197,2)</f>
        <v>0</v>
      </c>
      <c r="BL197" s="16" t="s">
        <v>244</v>
      </c>
      <c r="BM197" s="245" t="s">
        <v>1138</v>
      </c>
    </row>
    <row r="198" spans="1:47" s="2" customFormat="1" ht="12">
      <c r="A198" s="37"/>
      <c r="B198" s="38"/>
      <c r="C198" s="39"/>
      <c r="D198" s="247" t="s">
        <v>152</v>
      </c>
      <c r="E198" s="39"/>
      <c r="F198" s="248" t="s">
        <v>1139</v>
      </c>
      <c r="G198" s="39"/>
      <c r="H198" s="39"/>
      <c r="I198" s="143"/>
      <c r="J198" s="39"/>
      <c r="K198" s="39"/>
      <c r="L198" s="43"/>
      <c r="M198" s="249"/>
      <c r="N198" s="250"/>
      <c r="O198" s="90"/>
      <c r="P198" s="90"/>
      <c r="Q198" s="90"/>
      <c r="R198" s="90"/>
      <c r="S198" s="90"/>
      <c r="T198" s="91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6" t="s">
        <v>152</v>
      </c>
      <c r="AU198" s="16" t="s">
        <v>86</v>
      </c>
    </row>
    <row r="199" spans="1:65" s="2" customFormat="1" ht="20.5" customHeight="1">
      <c r="A199" s="37"/>
      <c r="B199" s="38"/>
      <c r="C199" s="234" t="s">
        <v>357</v>
      </c>
      <c r="D199" s="234" t="s">
        <v>145</v>
      </c>
      <c r="E199" s="235" t="s">
        <v>1140</v>
      </c>
      <c r="F199" s="236" t="s">
        <v>1141</v>
      </c>
      <c r="G199" s="237" t="s">
        <v>606</v>
      </c>
      <c r="H199" s="238">
        <v>1</v>
      </c>
      <c r="I199" s="239"/>
      <c r="J199" s="240">
        <f>ROUND(I199*H199,2)</f>
        <v>0</v>
      </c>
      <c r="K199" s="236" t="s">
        <v>149</v>
      </c>
      <c r="L199" s="43"/>
      <c r="M199" s="241" t="s">
        <v>1</v>
      </c>
      <c r="N199" s="242" t="s">
        <v>41</v>
      </c>
      <c r="O199" s="90"/>
      <c r="P199" s="243">
        <f>O199*H199</f>
        <v>0</v>
      </c>
      <c r="Q199" s="243">
        <v>0.00184</v>
      </c>
      <c r="R199" s="243">
        <f>Q199*H199</f>
        <v>0.00184</v>
      </c>
      <c r="S199" s="243">
        <v>0</v>
      </c>
      <c r="T199" s="244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45" t="s">
        <v>244</v>
      </c>
      <c r="AT199" s="245" t="s">
        <v>145</v>
      </c>
      <c r="AU199" s="245" t="s">
        <v>86</v>
      </c>
      <c r="AY199" s="16" t="s">
        <v>143</v>
      </c>
      <c r="BE199" s="246">
        <f>IF(N199="základní",J199,0)</f>
        <v>0</v>
      </c>
      <c r="BF199" s="246">
        <f>IF(N199="snížená",J199,0)</f>
        <v>0</v>
      </c>
      <c r="BG199" s="246">
        <f>IF(N199="zákl. přenesená",J199,0)</f>
        <v>0</v>
      </c>
      <c r="BH199" s="246">
        <f>IF(N199="sníž. přenesená",J199,0)</f>
        <v>0</v>
      </c>
      <c r="BI199" s="246">
        <f>IF(N199="nulová",J199,0)</f>
        <v>0</v>
      </c>
      <c r="BJ199" s="16" t="s">
        <v>84</v>
      </c>
      <c r="BK199" s="246">
        <f>ROUND(I199*H199,2)</f>
        <v>0</v>
      </c>
      <c r="BL199" s="16" t="s">
        <v>244</v>
      </c>
      <c r="BM199" s="245" t="s">
        <v>1142</v>
      </c>
    </row>
    <row r="200" spans="1:47" s="2" customFormat="1" ht="12">
      <c r="A200" s="37"/>
      <c r="B200" s="38"/>
      <c r="C200" s="39"/>
      <c r="D200" s="247" t="s">
        <v>152</v>
      </c>
      <c r="E200" s="39"/>
      <c r="F200" s="248" t="s">
        <v>1143</v>
      </c>
      <c r="G200" s="39"/>
      <c r="H200" s="39"/>
      <c r="I200" s="143"/>
      <c r="J200" s="39"/>
      <c r="K200" s="39"/>
      <c r="L200" s="43"/>
      <c r="M200" s="249"/>
      <c r="N200" s="250"/>
      <c r="O200" s="90"/>
      <c r="P200" s="90"/>
      <c r="Q200" s="90"/>
      <c r="R200" s="90"/>
      <c r="S200" s="90"/>
      <c r="T200" s="91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T200" s="16" t="s">
        <v>152</v>
      </c>
      <c r="AU200" s="16" t="s">
        <v>86</v>
      </c>
    </row>
    <row r="201" spans="1:65" s="2" customFormat="1" ht="20.5" customHeight="1">
      <c r="A201" s="37"/>
      <c r="B201" s="38"/>
      <c r="C201" s="234" t="s">
        <v>362</v>
      </c>
      <c r="D201" s="234" t="s">
        <v>145</v>
      </c>
      <c r="E201" s="235" t="s">
        <v>1144</v>
      </c>
      <c r="F201" s="236" t="s">
        <v>1145</v>
      </c>
      <c r="G201" s="237" t="s">
        <v>247</v>
      </c>
      <c r="H201" s="238">
        <v>2</v>
      </c>
      <c r="I201" s="239"/>
      <c r="J201" s="240">
        <f>ROUND(I201*H201,2)</f>
        <v>0</v>
      </c>
      <c r="K201" s="236" t="s">
        <v>149</v>
      </c>
      <c r="L201" s="43"/>
      <c r="M201" s="241" t="s">
        <v>1</v>
      </c>
      <c r="N201" s="242" t="s">
        <v>41</v>
      </c>
      <c r="O201" s="90"/>
      <c r="P201" s="243">
        <f>O201*H201</f>
        <v>0</v>
      </c>
      <c r="Q201" s="243">
        <v>0.00028</v>
      </c>
      <c r="R201" s="243">
        <f>Q201*H201</f>
        <v>0.00056</v>
      </c>
      <c r="S201" s="243">
        <v>0</v>
      </c>
      <c r="T201" s="244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45" t="s">
        <v>244</v>
      </c>
      <c r="AT201" s="245" t="s">
        <v>145</v>
      </c>
      <c r="AU201" s="245" t="s">
        <v>86</v>
      </c>
      <c r="AY201" s="16" t="s">
        <v>143</v>
      </c>
      <c r="BE201" s="246">
        <f>IF(N201="základní",J201,0)</f>
        <v>0</v>
      </c>
      <c r="BF201" s="246">
        <f>IF(N201="snížená",J201,0)</f>
        <v>0</v>
      </c>
      <c r="BG201" s="246">
        <f>IF(N201="zákl. přenesená",J201,0)</f>
        <v>0</v>
      </c>
      <c r="BH201" s="246">
        <f>IF(N201="sníž. přenesená",J201,0)</f>
        <v>0</v>
      </c>
      <c r="BI201" s="246">
        <f>IF(N201="nulová",J201,0)</f>
        <v>0</v>
      </c>
      <c r="BJ201" s="16" t="s">
        <v>84</v>
      </c>
      <c r="BK201" s="246">
        <f>ROUND(I201*H201,2)</f>
        <v>0</v>
      </c>
      <c r="BL201" s="16" t="s">
        <v>244</v>
      </c>
      <c r="BM201" s="245" t="s">
        <v>1146</v>
      </c>
    </row>
    <row r="202" spans="1:47" s="2" customFormat="1" ht="12">
      <c r="A202" s="37"/>
      <c r="B202" s="38"/>
      <c r="C202" s="39"/>
      <c r="D202" s="247" t="s">
        <v>152</v>
      </c>
      <c r="E202" s="39"/>
      <c r="F202" s="248" t="s">
        <v>1147</v>
      </c>
      <c r="G202" s="39"/>
      <c r="H202" s="39"/>
      <c r="I202" s="143"/>
      <c r="J202" s="39"/>
      <c r="K202" s="39"/>
      <c r="L202" s="43"/>
      <c r="M202" s="249"/>
      <c r="N202" s="250"/>
      <c r="O202" s="90"/>
      <c r="P202" s="90"/>
      <c r="Q202" s="90"/>
      <c r="R202" s="90"/>
      <c r="S202" s="90"/>
      <c r="T202" s="91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152</v>
      </c>
      <c r="AU202" s="16" t="s">
        <v>86</v>
      </c>
    </row>
    <row r="203" spans="1:65" s="2" customFormat="1" ht="20.5" customHeight="1">
      <c r="A203" s="37"/>
      <c r="B203" s="38"/>
      <c r="C203" s="234" t="s">
        <v>367</v>
      </c>
      <c r="D203" s="234" t="s">
        <v>145</v>
      </c>
      <c r="E203" s="235" t="s">
        <v>1148</v>
      </c>
      <c r="F203" s="236" t="s">
        <v>1149</v>
      </c>
      <c r="G203" s="237" t="s">
        <v>170</v>
      </c>
      <c r="H203" s="238">
        <v>0.156</v>
      </c>
      <c r="I203" s="239"/>
      <c r="J203" s="240">
        <f>ROUND(I203*H203,2)</f>
        <v>0</v>
      </c>
      <c r="K203" s="236" t="s">
        <v>149</v>
      </c>
      <c r="L203" s="43"/>
      <c r="M203" s="241" t="s">
        <v>1</v>
      </c>
      <c r="N203" s="242" t="s">
        <v>41</v>
      </c>
      <c r="O203" s="90"/>
      <c r="P203" s="243">
        <f>O203*H203</f>
        <v>0</v>
      </c>
      <c r="Q203" s="243">
        <v>0</v>
      </c>
      <c r="R203" s="243">
        <f>Q203*H203</f>
        <v>0</v>
      </c>
      <c r="S203" s="243">
        <v>0</v>
      </c>
      <c r="T203" s="244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45" t="s">
        <v>244</v>
      </c>
      <c r="AT203" s="245" t="s">
        <v>145</v>
      </c>
      <c r="AU203" s="245" t="s">
        <v>86</v>
      </c>
      <c r="AY203" s="16" t="s">
        <v>143</v>
      </c>
      <c r="BE203" s="246">
        <f>IF(N203="základní",J203,0)</f>
        <v>0</v>
      </c>
      <c r="BF203" s="246">
        <f>IF(N203="snížená",J203,0)</f>
        <v>0</v>
      </c>
      <c r="BG203" s="246">
        <f>IF(N203="zákl. přenesená",J203,0)</f>
        <v>0</v>
      </c>
      <c r="BH203" s="246">
        <f>IF(N203="sníž. přenesená",J203,0)</f>
        <v>0</v>
      </c>
      <c r="BI203" s="246">
        <f>IF(N203="nulová",J203,0)</f>
        <v>0</v>
      </c>
      <c r="BJ203" s="16" t="s">
        <v>84</v>
      </c>
      <c r="BK203" s="246">
        <f>ROUND(I203*H203,2)</f>
        <v>0</v>
      </c>
      <c r="BL203" s="16" t="s">
        <v>244</v>
      </c>
      <c r="BM203" s="245" t="s">
        <v>1150</v>
      </c>
    </row>
    <row r="204" spans="1:47" s="2" customFormat="1" ht="12">
      <c r="A204" s="37"/>
      <c r="B204" s="38"/>
      <c r="C204" s="39"/>
      <c r="D204" s="247" t="s">
        <v>152</v>
      </c>
      <c r="E204" s="39"/>
      <c r="F204" s="248" t="s">
        <v>1151</v>
      </c>
      <c r="G204" s="39"/>
      <c r="H204" s="39"/>
      <c r="I204" s="143"/>
      <c r="J204" s="39"/>
      <c r="K204" s="39"/>
      <c r="L204" s="43"/>
      <c r="M204" s="249"/>
      <c r="N204" s="250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152</v>
      </c>
      <c r="AU204" s="16" t="s">
        <v>86</v>
      </c>
    </row>
    <row r="205" spans="1:63" s="12" customFormat="1" ht="22.8" customHeight="1">
      <c r="A205" s="12"/>
      <c r="B205" s="218"/>
      <c r="C205" s="219"/>
      <c r="D205" s="220" t="s">
        <v>75</v>
      </c>
      <c r="E205" s="232" t="s">
        <v>1152</v>
      </c>
      <c r="F205" s="232" t="s">
        <v>1153</v>
      </c>
      <c r="G205" s="219"/>
      <c r="H205" s="219"/>
      <c r="I205" s="222"/>
      <c r="J205" s="233">
        <f>BK205</f>
        <v>0</v>
      </c>
      <c r="K205" s="219"/>
      <c r="L205" s="224"/>
      <c r="M205" s="225"/>
      <c r="N205" s="226"/>
      <c r="O205" s="226"/>
      <c r="P205" s="227">
        <f>SUM(P206:P207)</f>
        <v>0</v>
      </c>
      <c r="Q205" s="226"/>
      <c r="R205" s="227">
        <f>SUM(R206:R207)</f>
        <v>0.0092</v>
      </c>
      <c r="S205" s="226"/>
      <c r="T205" s="228">
        <f>SUM(T206:T207)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29" t="s">
        <v>86</v>
      </c>
      <c r="AT205" s="230" t="s">
        <v>75</v>
      </c>
      <c r="AU205" s="230" t="s">
        <v>84</v>
      </c>
      <c r="AY205" s="229" t="s">
        <v>143</v>
      </c>
      <c r="BK205" s="231">
        <f>SUM(BK206:BK207)</f>
        <v>0</v>
      </c>
    </row>
    <row r="206" spans="1:65" s="2" customFormat="1" ht="31" customHeight="1">
      <c r="A206" s="37"/>
      <c r="B206" s="38"/>
      <c r="C206" s="234" t="s">
        <v>373</v>
      </c>
      <c r="D206" s="234" t="s">
        <v>145</v>
      </c>
      <c r="E206" s="235" t="s">
        <v>1154</v>
      </c>
      <c r="F206" s="236" t="s">
        <v>1155</v>
      </c>
      <c r="G206" s="237" t="s">
        <v>606</v>
      </c>
      <c r="H206" s="238">
        <v>1</v>
      </c>
      <c r="I206" s="239"/>
      <c r="J206" s="240">
        <f>ROUND(I206*H206,2)</f>
        <v>0</v>
      </c>
      <c r="K206" s="236" t="s">
        <v>149</v>
      </c>
      <c r="L206" s="43"/>
      <c r="M206" s="241" t="s">
        <v>1</v>
      </c>
      <c r="N206" s="242" t="s">
        <v>41</v>
      </c>
      <c r="O206" s="90"/>
      <c r="P206" s="243">
        <f>O206*H206</f>
        <v>0</v>
      </c>
      <c r="Q206" s="243">
        <v>0.0092</v>
      </c>
      <c r="R206" s="243">
        <f>Q206*H206</f>
        <v>0.0092</v>
      </c>
      <c r="S206" s="243">
        <v>0</v>
      </c>
      <c r="T206" s="244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45" t="s">
        <v>244</v>
      </c>
      <c r="AT206" s="245" t="s">
        <v>145</v>
      </c>
      <c r="AU206" s="245" t="s">
        <v>86</v>
      </c>
      <c r="AY206" s="16" t="s">
        <v>143</v>
      </c>
      <c r="BE206" s="246">
        <f>IF(N206="základní",J206,0)</f>
        <v>0</v>
      </c>
      <c r="BF206" s="246">
        <f>IF(N206="snížená",J206,0)</f>
        <v>0</v>
      </c>
      <c r="BG206" s="246">
        <f>IF(N206="zákl. přenesená",J206,0)</f>
        <v>0</v>
      </c>
      <c r="BH206" s="246">
        <f>IF(N206="sníž. přenesená",J206,0)</f>
        <v>0</v>
      </c>
      <c r="BI206" s="246">
        <f>IF(N206="nulová",J206,0)</f>
        <v>0</v>
      </c>
      <c r="BJ206" s="16" t="s">
        <v>84</v>
      </c>
      <c r="BK206" s="246">
        <f>ROUND(I206*H206,2)</f>
        <v>0</v>
      </c>
      <c r="BL206" s="16" t="s">
        <v>244</v>
      </c>
      <c r="BM206" s="245" t="s">
        <v>1156</v>
      </c>
    </row>
    <row r="207" spans="1:47" s="2" customFormat="1" ht="12">
      <c r="A207" s="37"/>
      <c r="B207" s="38"/>
      <c r="C207" s="39"/>
      <c r="D207" s="247" t="s">
        <v>152</v>
      </c>
      <c r="E207" s="39"/>
      <c r="F207" s="248" t="s">
        <v>1157</v>
      </c>
      <c r="G207" s="39"/>
      <c r="H207" s="39"/>
      <c r="I207" s="143"/>
      <c r="J207" s="39"/>
      <c r="K207" s="39"/>
      <c r="L207" s="43"/>
      <c r="M207" s="249"/>
      <c r="N207" s="250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6" t="s">
        <v>152</v>
      </c>
      <c r="AU207" s="16" t="s">
        <v>86</v>
      </c>
    </row>
    <row r="208" spans="1:63" s="12" customFormat="1" ht="22.8" customHeight="1">
      <c r="A208" s="12"/>
      <c r="B208" s="218"/>
      <c r="C208" s="219"/>
      <c r="D208" s="220" t="s">
        <v>75</v>
      </c>
      <c r="E208" s="232" t="s">
        <v>1158</v>
      </c>
      <c r="F208" s="232" t="s">
        <v>1159</v>
      </c>
      <c r="G208" s="219"/>
      <c r="H208" s="219"/>
      <c r="I208" s="222"/>
      <c r="J208" s="233">
        <f>BK208</f>
        <v>0</v>
      </c>
      <c r="K208" s="219"/>
      <c r="L208" s="224"/>
      <c r="M208" s="225"/>
      <c r="N208" s="226"/>
      <c r="O208" s="226"/>
      <c r="P208" s="227">
        <f>SUM(P209:P210)</f>
        <v>0</v>
      </c>
      <c r="Q208" s="226"/>
      <c r="R208" s="227">
        <f>SUM(R209:R210)</f>
        <v>0.00188</v>
      </c>
      <c r="S208" s="226"/>
      <c r="T208" s="228">
        <f>SUM(T209:T210)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29" t="s">
        <v>86</v>
      </c>
      <c r="AT208" s="230" t="s">
        <v>75</v>
      </c>
      <c r="AU208" s="230" t="s">
        <v>84</v>
      </c>
      <c r="AY208" s="229" t="s">
        <v>143</v>
      </c>
      <c r="BK208" s="231">
        <f>SUM(BK209:BK210)</f>
        <v>0</v>
      </c>
    </row>
    <row r="209" spans="1:65" s="2" customFormat="1" ht="31" customHeight="1">
      <c r="A209" s="37"/>
      <c r="B209" s="38"/>
      <c r="C209" s="234" t="s">
        <v>379</v>
      </c>
      <c r="D209" s="234" t="s">
        <v>145</v>
      </c>
      <c r="E209" s="235" t="s">
        <v>1160</v>
      </c>
      <c r="F209" s="236" t="s">
        <v>1161</v>
      </c>
      <c r="G209" s="237" t="s">
        <v>606</v>
      </c>
      <c r="H209" s="238">
        <v>1</v>
      </c>
      <c r="I209" s="239"/>
      <c r="J209" s="240">
        <f>ROUND(I209*H209,2)</f>
        <v>0</v>
      </c>
      <c r="K209" s="236" t="s">
        <v>149</v>
      </c>
      <c r="L209" s="43"/>
      <c r="M209" s="241" t="s">
        <v>1</v>
      </c>
      <c r="N209" s="242" t="s">
        <v>41</v>
      </c>
      <c r="O209" s="90"/>
      <c r="P209" s="243">
        <f>O209*H209</f>
        <v>0</v>
      </c>
      <c r="Q209" s="243">
        <v>0.00188</v>
      </c>
      <c r="R209" s="243">
        <f>Q209*H209</f>
        <v>0.00188</v>
      </c>
      <c r="S209" s="243">
        <v>0</v>
      </c>
      <c r="T209" s="244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45" t="s">
        <v>244</v>
      </c>
      <c r="AT209" s="245" t="s">
        <v>145</v>
      </c>
      <c r="AU209" s="245" t="s">
        <v>86</v>
      </c>
      <c r="AY209" s="16" t="s">
        <v>143</v>
      </c>
      <c r="BE209" s="246">
        <f>IF(N209="základní",J209,0)</f>
        <v>0</v>
      </c>
      <c r="BF209" s="246">
        <f>IF(N209="snížená",J209,0)</f>
        <v>0</v>
      </c>
      <c r="BG209" s="246">
        <f>IF(N209="zákl. přenesená",J209,0)</f>
        <v>0</v>
      </c>
      <c r="BH209" s="246">
        <f>IF(N209="sníž. přenesená",J209,0)</f>
        <v>0</v>
      </c>
      <c r="BI209" s="246">
        <f>IF(N209="nulová",J209,0)</f>
        <v>0</v>
      </c>
      <c r="BJ209" s="16" t="s">
        <v>84</v>
      </c>
      <c r="BK209" s="246">
        <f>ROUND(I209*H209,2)</f>
        <v>0</v>
      </c>
      <c r="BL209" s="16" t="s">
        <v>244</v>
      </c>
      <c r="BM209" s="245" t="s">
        <v>1162</v>
      </c>
    </row>
    <row r="210" spans="1:47" s="2" customFormat="1" ht="12">
      <c r="A210" s="37"/>
      <c r="B210" s="38"/>
      <c r="C210" s="39"/>
      <c r="D210" s="247" t="s">
        <v>152</v>
      </c>
      <c r="E210" s="39"/>
      <c r="F210" s="248" t="s">
        <v>1163</v>
      </c>
      <c r="G210" s="39"/>
      <c r="H210" s="39"/>
      <c r="I210" s="143"/>
      <c r="J210" s="39"/>
      <c r="K210" s="39"/>
      <c r="L210" s="43"/>
      <c r="M210" s="287"/>
      <c r="N210" s="288"/>
      <c r="O210" s="289"/>
      <c r="P210" s="289"/>
      <c r="Q210" s="289"/>
      <c r="R210" s="289"/>
      <c r="S210" s="289"/>
      <c r="T210" s="290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6" t="s">
        <v>152</v>
      </c>
      <c r="AU210" s="16" t="s">
        <v>86</v>
      </c>
    </row>
    <row r="211" spans="1:31" s="2" customFormat="1" ht="6.95" customHeight="1">
      <c r="A211" s="37"/>
      <c r="B211" s="65"/>
      <c r="C211" s="66"/>
      <c r="D211" s="66"/>
      <c r="E211" s="66"/>
      <c r="F211" s="66"/>
      <c r="G211" s="66"/>
      <c r="H211" s="66"/>
      <c r="I211" s="182"/>
      <c r="J211" s="66"/>
      <c r="K211" s="66"/>
      <c r="L211" s="43"/>
      <c r="M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</row>
  </sheetData>
  <sheetProtection password="CC35" sheet="1" objects="1" scenarios="1" formatColumns="0" formatRows="0" autoFilter="0"/>
  <autoFilter ref="C121:K210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4" width="2.8515625" style="1" customWidth="1"/>
    <col min="5" max="5" width="11.421875" style="1" customWidth="1"/>
    <col min="6" max="6" width="33.8515625" style="1" customWidth="1"/>
    <col min="7" max="7" width="4.7109375" style="1" customWidth="1"/>
    <col min="8" max="8" width="7.7109375" style="1" customWidth="1"/>
    <col min="9" max="9" width="13.421875" style="135" customWidth="1"/>
    <col min="10" max="11" width="13.421875" style="1" customWidth="1"/>
    <col min="12" max="12" width="6.140625" style="1" customWidth="1"/>
    <col min="13" max="13" width="7.140625" style="1" hidden="1" customWidth="1"/>
    <col min="14" max="14" width="8.8515625" style="1" hidden="1" customWidth="1"/>
    <col min="15" max="20" width="9.421875" style="1" hidden="1" customWidth="1"/>
    <col min="21" max="21" width="10.8515625" style="1" hidden="1" customWidth="1"/>
    <col min="22" max="22" width="8.140625" style="1" customWidth="1"/>
    <col min="23" max="23" width="10.8515625" style="1" customWidth="1"/>
    <col min="24" max="24" width="8.140625" style="1" customWidth="1"/>
    <col min="25" max="25" width="10.00390625" style="1" customWidth="1"/>
    <col min="26" max="26" width="7.28125" style="1" customWidth="1"/>
    <col min="27" max="27" width="10.00390625" style="1" customWidth="1"/>
    <col min="28" max="28" width="10.8515625" style="1" customWidth="1"/>
    <col min="29" max="29" width="7.28125" style="1" customWidth="1"/>
    <col min="30" max="30" width="10.00390625" style="1" customWidth="1"/>
    <col min="31" max="31" width="10.8515625" style="1" customWidth="1"/>
    <col min="44" max="65" width="8.8515625" style="1" hidden="1" customWidth="1"/>
  </cols>
  <sheetData>
    <row r="1" ht="12"/>
    <row r="2" spans="9:46" s="1" customFormat="1" ht="36.95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92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86</v>
      </c>
    </row>
    <row r="4" spans="2:46" s="1" customFormat="1" ht="24.95" customHeight="1">
      <c r="B4" s="19"/>
      <c r="D4" s="139" t="s">
        <v>96</v>
      </c>
      <c r="I4" s="135"/>
      <c r="L4" s="19"/>
      <c r="M4" s="140" t="s">
        <v>10</v>
      </c>
      <c r="AT4" s="16" t="s">
        <v>4</v>
      </c>
    </row>
    <row r="5" spans="2:12" s="1" customFormat="1" ht="6.95" customHeight="1">
      <c r="B5" s="19"/>
      <c r="I5" s="135"/>
      <c r="L5" s="19"/>
    </row>
    <row r="6" spans="2:12" s="1" customFormat="1" ht="12" customHeight="1">
      <c r="B6" s="19"/>
      <c r="D6" s="141" t="s">
        <v>16</v>
      </c>
      <c r="I6" s="135"/>
      <c r="L6" s="19"/>
    </row>
    <row r="7" spans="2:12" s="1" customFormat="1" ht="14.5" customHeight="1">
      <c r="B7" s="19"/>
      <c r="E7" s="142" t="str">
        <f>'Rekapitulace stavby'!K6</f>
        <v>Přístavba skladu hadic Hasičská stanice Šluknov</v>
      </c>
      <c r="F7" s="141"/>
      <c r="G7" s="141"/>
      <c r="H7" s="141"/>
      <c r="I7" s="135"/>
      <c r="L7" s="19"/>
    </row>
    <row r="8" spans="1:31" s="2" customFormat="1" ht="12" customHeight="1">
      <c r="A8" s="37"/>
      <c r="B8" s="43"/>
      <c r="C8" s="37"/>
      <c r="D8" s="141" t="s">
        <v>97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4.5" customHeight="1">
      <c r="A9" s="37"/>
      <c r="B9" s="43"/>
      <c r="C9" s="37"/>
      <c r="D9" s="37"/>
      <c r="E9" s="144" t="s">
        <v>1164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1" t="s">
        <v>18</v>
      </c>
      <c r="E11" s="37"/>
      <c r="F11" s="145" t="s">
        <v>1</v>
      </c>
      <c r="G11" s="37"/>
      <c r="H11" s="37"/>
      <c r="I11" s="146" t="s">
        <v>19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1" t="s">
        <v>20</v>
      </c>
      <c r="E12" s="37"/>
      <c r="F12" s="145" t="s">
        <v>21</v>
      </c>
      <c r="G12" s="37"/>
      <c r="H12" s="37"/>
      <c r="I12" s="146" t="s">
        <v>22</v>
      </c>
      <c r="J12" s="147" t="str">
        <f>'Rekapitulace stavby'!AN8</f>
        <v>4. 3. 2020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1" t="s">
        <v>24</v>
      </c>
      <c r="E14" s="37"/>
      <c r="F14" s="37"/>
      <c r="G14" s="37"/>
      <c r="H14" s="37"/>
      <c r="I14" s="146" t="s">
        <v>25</v>
      </c>
      <c r="J14" s="145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5" t="s">
        <v>26</v>
      </c>
      <c r="F15" s="37"/>
      <c r="G15" s="37"/>
      <c r="H15" s="37"/>
      <c r="I15" s="146" t="s">
        <v>27</v>
      </c>
      <c r="J15" s="145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1" t="s">
        <v>28</v>
      </c>
      <c r="E17" s="37"/>
      <c r="F17" s="37"/>
      <c r="G17" s="37"/>
      <c r="H17" s="37"/>
      <c r="I17" s="146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1" t="s">
        <v>30</v>
      </c>
      <c r="E20" s="37"/>
      <c r="F20" s="37"/>
      <c r="G20" s="37"/>
      <c r="H20" s="37"/>
      <c r="I20" s="146" t="s">
        <v>25</v>
      </c>
      <c r="J20" s="145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5" t="s">
        <v>31</v>
      </c>
      <c r="F21" s="37"/>
      <c r="G21" s="37"/>
      <c r="H21" s="37"/>
      <c r="I21" s="146" t="s">
        <v>27</v>
      </c>
      <c r="J21" s="145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1" t="s">
        <v>33</v>
      </c>
      <c r="E23" s="37"/>
      <c r="F23" s="37"/>
      <c r="G23" s="37"/>
      <c r="H23" s="37"/>
      <c r="I23" s="146" t="s">
        <v>25</v>
      </c>
      <c r="J23" s="145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5" t="s">
        <v>34</v>
      </c>
      <c r="F24" s="37"/>
      <c r="G24" s="37"/>
      <c r="H24" s="37"/>
      <c r="I24" s="146" t="s">
        <v>27</v>
      </c>
      <c r="J24" s="145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1" t="s">
        <v>35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5" t="s">
        <v>36</v>
      </c>
      <c r="E30" s="37"/>
      <c r="F30" s="37"/>
      <c r="G30" s="37"/>
      <c r="H30" s="37"/>
      <c r="I30" s="143"/>
      <c r="J30" s="156">
        <f>ROUND(J120,2)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7" t="s">
        <v>38</v>
      </c>
      <c r="G32" s="37"/>
      <c r="H32" s="37"/>
      <c r="I32" s="158" t="s">
        <v>37</v>
      </c>
      <c r="J32" s="157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9" t="s">
        <v>40</v>
      </c>
      <c r="E33" s="141" t="s">
        <v>41</v>
      </c>
      <c r="F33" s="160">
        <f>ROUND((SUM(BE120:BE148)),2)</f>
        <v>0</v>
      </c>
      <c r="G33" s="37"/>
      <c r="H33" s="37"/>
      <c r="I33" s="161">
        <v>0.21</v>
      </c>
      <c r="J33" s="160">
        <f>ROUND(((SUM(BE120:BE148))*I33),2)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1" t="s">
        <v>42</v>
      </c>
      <c r="F34" s="160">
        <f>ROUND((SUM(BF120:BF148)),2)</f>
        <v>0</v>
      </c>
      <c r="G34" s="37"/>
      <c r="H34" s="37"/>
      <c r="I34" s="161">
        <v>0.15</v>
      </c>
      <c r="J34" s="160">
        <f>ROUND(((SUM(BF120:BF148))*I34),2)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1" t="s">
        <v>43</v>
      </c>
      <c r="F35" s="160">
        <f>ROUND((SUM(BG120:BG148)),2)</f>
        <v>0</v>
      </c>
      <c r="G35" s="37"/>
      <c r="H35" s="37"/>
      <c r="I35" s="161">
        <v>0.21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1" t="s">
        <v>44</v>
      </c>
      <c r="F36" s="160">
        <f>ROUND((SUM(BH120:BH148)),2)</f>
        <v>0</v>
      </c>
      <c r="G36" s="37"/>
      <c r="H36" s="37"/>
      <c r="I36" s="161">
        <v>0.15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1" t="s">
        <v>45</v>
      </c>
      <c r="F37" s="160">
        <f>ROUND((SUM(BI120:BI148)),2)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2"/>
      <c r="D39" s="163" t="s">
        <v>46</v>
      </c>
      <c r="E39" s="164"/>
      <c r="F39" s="164"/>
      <c r="G39" s="165" t="s">
        <v>47</v>
      </c>
      <c r="H39" s="166" t="s">
        <v>48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I41" s="135"/>
      <c r="L41" s="19"/>
    </row>
    <row r="42" spans="2:12" s="1" customFormat="1" ht="14.4" customHeight="1">
      <c r="B42" s="19"/>
      <c r="I42" s="135"/>
      <c r="L42" s="19"/>
    </row>
    <row r="43" spans="2:12" s="1" customFormat="1" ht="14.4" customHeight="1">
      <c r="B43" s="19"/>
      <c r="I43" s="135"/>
      <c r="L43" s="19"/>
    </row>
    <row r="44" spans="2:12" s="1" customFormat="1" ht="14.4" customHeight="1">
      <c r="B44" s="19"/>
      <c r="I44" s="135"/>
      <c r="L44" s="19"/>
    </row>
    <row r="45" spans="2:12" s="1" customFormat="1" ht="14.4" customHeight="1">
      <c r="B45" s="19"/>
      <c r="I45" s="135"/>
      <c r="L45" s="19"/>
    </row>
    <row r="46" spans="2:12" s="1" customFormat="1" ht="14.4" customHeight="1">
      <c r="B46" s="19"/>
      <c r="I46" s="135"/>
      <c r="L46" s="19"/>
    </row>
    <row r="47" spans="2:12" s="1" customFormat="1" ht="14.4" customHeight="1">
      <c r="B47" s="19"/>
      <c r="I47" s="135"/>
      <c r="L47" s="19"/>
    </row>
    <row r="48" spans="2:12" s="1" customFormat="1" ht="14.4" customHeight="1">
      <c r="B48" s="19"/>
      <c r="I48" s="135"/>
      <c r="L48" s="19"/>
    </row>
    <row r="49" spans="2:12" s="1" customFormat="1" ht="14.4" customHeight="1">
      <c r="B49" s="19"/>
      <c r="I49" s="135"/>
      <c r="L49" s="19"/>
    </row>
    <row r="50" spans="2:12" s="2" customFormat="1" ht="14.4" customHeight="1">
      <c r="B50" s="62"/>
      <c r="D50" s="170" t="s">
        <v>49</v>
      </c>
      <c r="E50" s="171"/>
      <c r="F50" s="171"/>
      <c r="G50" s="170" t="s">
        <v>50</v>
      </c>
      <c r="H50" s="171"/>
      <c r="I50" s="172"/>
      <c r="J50" s="171"/>
      <c r="K50" s="17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51</v>
      </c>
      <c r="E61" s="174"/>
      <c r="F61" s="175" t="s">
        <v>52</v>
      </c>
      <c r="G61" s="173" t="s">
        <v>51</v>
      </c>
      <c r="H61" s="174"/>
      <c r="I61" s="176"/>
      <c r="J61" s="177" t="s">
        <v>52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0" t="s">
        <v>53</v>
      </c>
      <c r="E65" s="178"/>
      <c r="F65" s="178"/>
      <c r="G65" s="170" t="s">
        <v>54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51</v>
      </c>
      <c r="E76" s="174"/>
      <c r="F76" s="175" t="s">
        <v>52</v>
      </c>
      <c r="G76" s="173" t="s">
        <v>51</v>
      </c>
      <c r="H76" s="174"/>
      <c r="I76" s="176"/>
      <c r="J76" s="177" t="s">
        <v>52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99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4.5" customHeight="1">
      <c r="A85" s="37"/>
      <c r="B85" s="38"/>
      <c r="C85" s="39"/>
      <c r="D85" s="39"/>
      <c r="E85" s="186" t="str">
        <f>E7</f>
        <v>Přístavba skladu hadic Hasičská stanice Šluknov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97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4.5" customHeight="1">
      <c r="A87" s="37"/>
      <c r="B87" s="38"/>
      <c r="C87" s="39"/>
      <c r="D87" s="39"/>
      <c r="E87" s="75" t="str">
        <f>E9</f>
        <v>03 - UT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Šluknov</v>
      </c>
      <c r="G89" s="39"/>
      <c r="H89" s="39"/>
      <c r="I89" s="146" t="s">
        <v>22</v>
      </c>
      <c r="J89" s="78" t="str">
        <f>IF(J12="","",J12)</f>
        <v>4. 3. 2020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4.9" customHeight="1">
      <c r="A91" s="37"/>
      <c r="B91" s="38"/>
      <c r="C91" s="31" t="s">
        <v>24</v>
      </c>
      <c r="D91" s="39"/>
      <c r="E91" s="39"/>
      <c r="F91" s="26" t="str">
        <f>E15</f>
        <v>Město Šluknov</v>
      </c>
      <c r="G91" s="39"/>
      <c r="H91" s="39"/>
      <c r="I91" s="146" t="s">
        <v>30</v>
      </c>
      <c r="J91" s="35" t="str">
        <f>E21</f>
        <v>M. Richter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4.9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146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7" t="s">
        <v>100</v>
      </c>
      <c r="D94" s="188"/>
      <c r="E94" s="188"/>
      <c r="F94" s="188"/>
      <c r="G94" s="188"/>
      <c r="H94" s="188"/>
      <c r="I94" s="189"/>
      <c r="J94" s="190" t="s">
        <v>101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91" t="s">
        <v>102</v>
      </c>
      <c r="D96" s="39"/>
      <c r="E96" s="39"/>
      <c r="F96" s="39"/>
      <c r="G96" s="39"/>
      <c r="H96" s="39"/>
      <c r="I96" s="143"/>
      <c r="J96" s="109">
        <f>J120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103</v>
      </c>
    </row>
    <row r="97" spans="1:31" s="9" customFormat="1" ht="24.95" customHeight="1">
      <c r="A97" s="9"/>
      <c r="B97" s="192"/>
      <c r="C97" s="193"/>
      <c r="D97" s="194" t="s">
        <v>113</v>
      </c>
      <c r="E97" s="195"/>
      <c r="F97" s="195"/>
      <c r="G97" s="195"/>
      <c r="H97" s="195"/>
      <c r="I97" s="196"/>
      <c r="J97" s="197">
        <f>J121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9"/>
      <c r="C98" s="200"/>
      <c r="D98" s="201" t="s">
        <v>1165</v>
      </c>
      <c r="E98" s="202"/>
      <c r="F98" s="202"/>
      <c r="G98" s="202"/>
      <c r="H98" s="202"/>
      <c r="I98" s="203"/>
      <c r="J98" s="204">
        <f>J122</f>
        <v>0</v>
      </c>
      <c r="K98" s="200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9"/>
      <c r="C99" s="200"/>
      <c r="D99" s="201" t="s">
        <v>1166</v>
      </c>
      <c r="E99" s="202"/>
      <c r="F99" s="202"/>
      <c r="G99" s="202"/>
      <c r="H99" s="202"/>
      <c r="I99" s="203"/>
      <c r="J99" s="204">
        <f>J131</f>
        <v>0</v>
      </c>
      <c r="K99" s="200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9"/>
      <c r="C100" s="200"/>
      <c r="D100" s="201" t="s">
        <v>1167</v>
      </c>
      <c r="E100" s="202"/>
      <c r="F100" s="202"/>
      <c r="G100" s="202"/>
      <c r="H100" s="202"/>
      <c r="I100" s="203"/>
      <c r="J100" s="204">
        <f>J140</f>
        <v>0</v>
      </c>
      <c r="K100" s="200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7"/>
      <c r="B101" s="38"/>
      <c r="C101" s="39"/>
      <c r="D101" s="39"/>
      <c r="E101" s="39"/>
      <c r="F101" s="39"/>
      <c r="G101" s="39"/>
      <c r="H101" s="39"/>
      <c r="I101" s="143"/>
      <c r="J101" s="39"/>
      <c r="K101" s="39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6.95" customHeight="1">
      <c r="A102" s="37"/>
      <c r="B102" s="65"/>
      <c r="C102" s="66"/>
      <c r="D102" s="66"/>
      <c r="E102" s="66"/>
      <c r="F102" s="66"/>
      <c r="G102" s="66"/>
      <c r="H102" s="66"/>
      <c r="I102" s="182"/>
      <c r="J102" s="66"/>
      <c r="K102" s="66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6" spans="1:31" s="2" customFormat="1" ht="6.95" customHeight="1">
      <c r="A106" s="37"/>
      <c r="B106" s="67"/>
      <c r="C106" s="68"/>
      <c r="D106" s="68"/>
      <c r="E106" s="68"/>
      <c r="F106" s="68"/>
      <c r="G106" s="68"/>
      <c r="H106" s="68"/>
      <c r="I106" s="185"/>
      <c r="J106" s="68"/>
      <c r="K106" s="68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4.95" customHeight="1">
      <c r="A107" s="37"/>
      <c r="B107" s="38"/>
      <c r="C107" s="22" t="s">
        <v>128</v>
      </c>
      <c r="D107" s="39"/>
      <c r="E107" s="39"/>
      <c r="F107" s="39"/>
      <c r="G107" s="39"/>
      <c r="H107" s="39"/>
      <c r="I107" s="143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38"/>
      <c r="C108" s="39"/>
      <c r="D108" s="39"/>
      <c r="E108" s="39"/>
      <c r="F108" s="39"/>
      <c r="G108" s="39"/>
      <c r="H108" s="39"/>
      <c r="I108" s="143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16</v>
      </c>
      <c r="D109" s="39"/>
      <c r="E109" s="39"/>
      <c r="F109" s="39"/>
      <c r="G109" s="39"/>
      <c r="H109" s="39"/>
      <c r="I109" s="143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4.5" customHeight="1">
      <c r="A110" s="37"/>
      <c r="B110" s="38"/>
      <c r="C110" s="39"/>
      <c r="D110" s="39"/>
      <c r="E110" s="186" t="str">
        <f>E7</f>
        <v>Přístavba skladu hadic Hasičská stanice Šluknov</v>
      </c>
      <c r="F110" s="31"/>
      <c r="G110" s="31"/>
      <c r="H110" s="31"/>
      <c r="I110" s="14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97</v>
      </c>
      <c r="D111" s="39"/>
      <c r="E111" s="39"/>
      <c r="F111" s="39"/>
      <c r="G111" s="39"/>
      <c r="H111" s="39"/>
      <c r="I111" s="14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4.5" customHeight="1">
      <c r="A112" s="37"/>
      <c r="B112" s="38"/>
      <c r="C112" s="39"/>
      <c r="D112" s="39"/>
      <c r="E112" s="75" t="str">
        <f>E9</f>
        <v>03 - UT</v>
      </c>
      <c r="F112" s="39"/>
      <c r="G112" s="39"/>
      <c r="H112" s="39"/>
      <c r="I112" s="14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143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20</v>
      </c>
      <c r="D114" s="39"/>
      <c r="E114" s="39"/>
      <c r="F114" s="26" t="str">
        <f>F12</f>
        <v>Šluknov</v>
      </c>
      <c r="G114" s="39"/>
      <c r="H114" s="39"/>
      <c r="I114" s="146" t="s">
        <v>22</v>
      </c>
      <c r="J114" s="78" t="str">
        <f>IF(J12="","",J12)</f>
        <v>4. 3. 2020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14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4.9" customHeight="1">
      <c r="A116" s="37"/>
      <c r="B116" s="38"/>
      <c r="C116" s="31" t="s">
        <v>24</v>
      </c>
      <c r="D116" s="39"/>
      <c r="E116" s="39"/>
      <c r="F116" s="26" t="str">
        <f>E15</f>
        <v>Město Šluknov</v>
      </c>
      <c r="G116" s="39"/>
      <c r="H116" s="39"/>
      <c r="I116" s="146" t="s">
        <v>30</v>
      </c>
      <c r="J116" s="35" t="str">
        <f>E21</f>
        <v>M. Richter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4.9" customHeight="1">
      <c r="A117" s="37"/>
      <c r="B117" s="38"/>
      <c r="C117" s="31" t="s">
        <v>28</v>
      </c>
      <c r="D117" s="39"/>
      <c r="E117" s="39"/>
      <c r="F117" s="26" t="str">
        <f>IF(E18="","",E18)</f>
        <v>Vyplň údaj</v>
      </c>
      <c r="G117" s="39"/>
      <c r="H117" s="39"/>
      <c r="I117" s="146" t="s">
        <v>33</v>
      </c>
      <c r="J117" s="35" t="str">
        <f>E24</f>
        <v>J. Nešněra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0.3" customHeight="1">
      <c r="A118" s="37"/>
      <c r="B118" s="38"/>
      <c r="C118" s="39"/>
      <c r="D118" s="39"/>
      <c r="E118" s="39"/>
      <c r="F118" s="39"/>
      <c r="G118" s="39"/>
      <c r="H118" s="39"/>
      <c r="I118" s="143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11" customFormat="1" ht="29.25" customHeight="1">
      <c r="A119" s="206"/>
      <c r="B119" s="207"/>
      <c r="C119" s="208" t="s">
        <v>129</v>
      </c>
      <c r="D119" s="209" t="s">
        <v>61</v>
      </c>
      <c r="E119" s="209" t="s">
        <v>57</v>
      </c>
      <c r="F119" s="209" t="s">
        <v>58</v>
      </c>
      <c r="G119" s="209" t="s">
        <v>130</v>
      </c>
      <c r="H119" s="209" t="s">
        <v>131</v>
      </c>
      <c r="I119" s="210" t="s">
        <v>132</v>
      </c>
      <c r="J119" s="209" t="s">
        <v>101</v>
      </c>
      <c r="K119" s="211" t="s">
        <v>133</v>
      </c>
      <c r="L119" s="212"/>
      <c r="M119" s="99" t="s">
        <v>1</v>
      </c>
      <c r="N119" s="100" t="s">
        <v>40</v>
      </c>
      <c r="O119" s="100" t="s">
        <v>134</v>
      </c>
      <c r="P119" s="100" t="s">
        <v>135</v>
      </c>
      <c r="Q119" s="100" t="s">
        <v>136</v>
      </c>
      <c r="R119" s="100" t="s">
        <v>137</v>
      </c>
      <c r="S119" s="100" t="s">
        <v>138</v>
      </c>
      <c r="T119" s="101" t="s">
        <v>139</v>
      </c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/>
    </row>
    <row r="120" spans="1:63" s="2" customFormat="1" ht="22.8" customHeight="1">
      <c r="A120" s="37"/>
      <c r="B120" s="38"/>
      <c r="C120" s="106" t="s">
        <v>140</v>
      </c>
      <c r="D120" s="39"/>
      <c r="E120" s="39"/>
      <c r="F120" s="39"/>
      <c r="G120" s="39"/>
      <c r="H120" s="39"/>
      <c r="I120" s="143"/>
      <c r="J120" s="213">
        <f>BK120</f>
        <v>0</v>
      </c>
      <c r="K120" s="39"/>
      <c r="L120" s="43"/>
      <c r="M120" s="102"/>
      <c r="N120" s="214"/>
      <c r="O120" s="103"/>
      <c r="P120" s="215">
        <f>P121</f>
        <v>0</v>
      </c>
      <c r="Q120" s="103"/>
      <c r="R120" s="215">
        <f>R121</f>
        <v>0.10113</v>
      </c>
      <c r="S120" s="103"/>
      <c r="T120" s="216">
        <f>T121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75</v>
      </c>
      <c r="AU120" s="16" t="s">
        <v>103</v>
      </c>
      <c r="BK120" s="217">
        <f>BK121</f>
        <v>0</v>
      </c>
    </row>
    <row r="121" spans="1:63" s="12" customFormat="1" ht="25.9" customHeight="1">
      <c r="A121" s="12"/>
      <c r="B121" s="218"/>
      <c r="C121" s="219"/>
      <c r="D121" s="220" t="s">
        <v>75</v>
      </c>
      <c r="E121" s="221" t="s">
        <v>526</v>
      </c>
      <c r="F121" s="221" t="s">
        <v>527</v>
      </c>
      <c r="G121" s="219"/>
      <c r="H121" s="219"/>
      <c r="I121" s="222"/>
      <c r="J121" s="223">
        <f>BK121</f>
        <v>0</v>
      </c>
      <c r="K121" s="219"/>
      <c r="L121" s="224"/>
      <c r="M121" s="225"/>
      <c r="N121" s="226"/>
      <c r="O121" s="226"/>
      <c r="P121" s="227">
        <f>P122+P131+P140</f>
        <v>0</v>
      </c>
      <c r="Q121" s="226"/>
      <c r="R121" s="227">
        <f>R122+R131+R140</f>
        <v>0.10113</v>
      </c>
      <c r="S121" s="226"/>
      <c r="T121" s="228">
        <f>T122+T131+T140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9" t="s">
        <v>86</v>
      </c>
      <c r="AT121" s="230" t="s">
        <v>75</v>
      </c>
      <c r="AU121" s="230" t="s">
        <v>76</v>
      </c>
      <c r="AY121" s="229" t="s">
        <v>143</v>
      </c>
      <c r="BK121" s="231">
        <f>BK122+BK131+BK140</f>
        <v>0</v>
      </c>
    </row>
    <row r="122" spans="1:63" s="12" customFormat="1" ht="22.8" customHeight="1">
      <c r="A122" s="12"/>
      <c r="B122" s="218"/>
      <c r="C122" s="219"/>
      <c r="D122" s="220" t="s">
        <v>75</v>
      </c>
      <c r="E122" s="232" t="s">
        <v>1168</v>
      </c>
      <c r="F122" s="232" t="s">
        <v>1169</v>
      </c>
      <c r="G122" s="219"/>
      <c r="H122" s="219"/>
      <c r="I122" s="222"/>
      <c r="J122" s="233">
        <f>BK122</f>
        <v>0</v>
      </c>
      <c r="K122" s="219"/>
      <c r="L122" s="224"/>
      <c r="M122" s="225"/>
      <c r="N122" s="226"/>
      <c r="O122" s="226"/>
      <c r="P122" s="227">
        <f>SUM(P123:P130)</f>
        <v>0</v>
      </c>
      <c r="Q122" s="226"/>
      <c r="R122" s="227">
        <f>SUM(R123:R130)</f>
        <v>0.03105</v>
      </c>
      <c r="S122" s="226"/>
      <c r="T122" s="228">
        <f>SUM(T123:T130)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9" t="s">
        <v>86</v>
      </c>
      <c r="AT122" s="230" t="s">
        <v>75</v>
      </c>
      <c r="AU122" s="230" t="s">
        <v>84</v>
      </c>
      <c r="AY122" s="229" t="s">
        <v>143</v>
      </c>
      <c r="BK122" s="231">
        <f>SUM(BK123:BK130)</f>
        <v>0</v>
      </c>
    </row>
    <row r="123" spans="1:65" s="2" customFormat="1" ht="20.5" customHeight="1">
      <c r="A123" s="37"/>
      <c r="B123" s="38"/>
      <c r="C123" s="234" t="s">
        <v>84</v>
      </c>
      <c r="D123" s="234" t="s">
        <v>145</v>
      </c>
      <c r="E123" s="235" t="s">
        <v>1170</v>
      </c>
      <c r="F123" s="236" t="s">
        <v>1171</v>
      </c>
      <c r="G123" s="237" t="s">
        <v>260</v>
      </c>
      <c r="H123" s="238">
        <v>45</v>
      </c>
      <c r="I123" s="239"/>
      <c r="J123" s="240">
        <f>ROUND(I123*H123,2)</f>
        <v>0</v>
      </c>
      <c r="K123" s="236" t="s">
        <v>149</v>
      </c>
      <c r="L123" s="43"/>
      <c r="M123" s="241" t="s">
        <v>1</v>
      </c>
      <c r="N123" s="242" t="s">
        <v>41</v>
      </c>
      <c r="O123" s="90"/>
      <c r="P123" s="243">
        <f>O123*H123</f>
        <v>0</v>
      </c>
      <c r="Q123" s="243">
        <v>0.00057</v>
      </c>
      <c r="R123" s="243">
        <f>Q123*H123</f>
        <v>0.02565</v>
      </c>
      <c r="S123" s="243">
        <v>0</v>
      </c>
      <c r="T123" s="244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45" t="s">
        <v>244</v>
      </c>
      <c r="AT123" s="245" t="s">
        <v>145</v>
      </c>
      <c r="AU123" s="245" t="s">
        <v>86</v>
      </c>
      <c r="AY123" s="16" t="s">
        <v>143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16" t="s">
        <v>84</v>
      </c>
      <c r="BK123" s="246">
        <f>ROUND(I123*H123,2)</f>
        <v>0</v>
      </c>
      <c r="BL123" s="16" t="s">
        <v>244</v>
      </c>
      <c r="BM123" s="245" t="s">
        <v>1172</v>
      </c>
    </row>
    <row r="124" spans="1:47" s="2" customFormat="1" ht="12">
      <c r="A124" s="37"/>
      <c r="B124" s="38"/>
      <c r="C124" s="39"/>
      <c r="D124" s="247" t="s">
        <v>152</v>
      </c>
      <c r="E124" s="39"/>
      <c r="F124" s="248" t="s">
        <v>1173</v>
      </c>
      <c r="G124" s="39"/>
      <c r="H124" s="39"/>
      <c r="I124" s="143"/>
      <c r="J124" s="39"/>
      <c r="K124" s="39"/>
      <c r="L124" s="43"/>
      <c r="M124" s="249"/>
      <c r="N124" s="250"/>
      <c r="O124" s="90"/>
      <c r="P124" s="90"/>
      <c r="Q124" s="90"/>
      <c r="R124" s="90"/>
      <c r="S124" s="90"/>
      <c r="T124" s="91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152</v>
      </c>
      <c r="AU124" s="16" t="s">
        <v>86</v>
      </c>
    </row>
    <row r="125" spans="1:65" s="2" customFormat="1" ht="20.5" customHeight="1">
      <c r="A125" s="37"/>
      <c r="B125" s="38"/>
      <c r="C125" s="234" t="s">
        <v>86</v>
      </c>
      <c r="D125" s="234" t="s">
        <v>145</v>
      </c>
      <c r="E125" s="235" t="s">
        <v>1174</v>
      </c>
      <c r="F125" s="236" t="s">
        <v>1175</v>
      </c>
      <c r="G125" s="237" t="s">
        <v>260</v>
      </c>
      <c r="H125" s="238">
        <v>45</v>
      </c>
      <c r="I125" s="239"/>
      <c r="J125" s="240">
        <f>ROUND(I125*H125,2)</f>
        <v>0</v>
      </c>
      <c r="K125" s="236" t="s">
        <v>149</v>
      </c>
      <c r="L125" s="43"/>
      <c r="M125" s="241" t="s">
        <v>1</v>
      </c>
      <c r="N125" s="242" t="s">
        <v>41</v>
      </c>
      <c r="O125" s="90"/>
      <c r="P125" s="243">
        <f>O125*H125</f>
        <v>0</v>
      </c>
      <c r="Q125" s="243">
        <v>0</v>
      </c>
      <c r="R125" s="243">
        <f>Q125*H125</f>
        <v>0</v>
      </c>
      <c r="S125" s="243">
        <v>0</v>
      </c>
      <c r="T125" s="244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45" t="s">
        <v>244</v>
      </c>
      <c r="AT125" s="245" t="s">
        <v>145</v>
      </c>
      <c r="AU125" s="245" t="s">
        <v>86</v>
      </c>
      <c r="AY125" s="16" t="s">
        <v>143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16" t="s">
        <v>84</v>
      </c>
      <c r="BK125" s="246">
        <f>ROUND(I125*H125,2)</f>
        <v>0</v>
      </c>
      <c r="BL125" s="16" t="s">
        <v>244</v>
      </c>
      <c r="BM125" s="245" t="s">
        <v>1176</v>
      </c>
    </row>
    <row r="126" spans="1:47" s="2" customFormat="1" ht="12">
      <c r="A126" s="37"/>
      <c r="B126" s="38"/>
      <c r="C126" s="39"/>
      <c r="D126" s="247" t="s">
        <v>152</v>
      </c>
      <c r="E126" s="39"/>
      <c r="F126" s="248" t="s">
        <v>1177</v>
      </c>
      <c r="G126" s="39"/>
      <c r="H126" s="39"/>
      <c r="I126" s="143"/>
      <c r="J126" s="39"/>
      <c r="K126" s="39"/>
      <c r="L126" s="43"/>
      <c r="M126" s="249"/>
      <c r="N126" s="250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152</v>
      </c>
      <c r="AU126" s="16" t="s">
        <v>86</v>
      </c>
    </row>
    <row r="127" spans="1:65" s="2" customFormat="1" ht="31" customHeight="1">
      <c r="A127" s="37"/>
      <c r="B127" s="38"/>
      <c r="C127" s="234" t="s">
        <v>161</v>
      </c>
      <c r="D127" s="234" t="s">
        <v>145</v>
      </c>
      <c r="E127" s="235" t="s">
        <v>1178</v>
      </c>
      <c r="F127" s="236" t="s">
        <v>1179</v>
      </c>
      <c r="G127" s="237" t="s">
        <v>260</v>
      </c>
      <c r="H127" s="238">
        <v>45</v>
      </c>
      <c r="I127" s="239"/>
      <c r="J127" s="240">
        <f>ROUND(I127*H127,2)</f>
        <v>0</v>
      </c>
      <c r="K127" s="236" t="s">
        <v>149</v>
      </c>
      <c r="L127" s="43"/>
      <c r="M127" s="241" t="s">
        <v>1</v>
      </c>
      <c r="N127" s="242" t="s">
        <v>41</v>
      </c>
      <c r="O127" s="90"/>
      <c r="P127" s="243">
        <f>O127*H127</f>
        <v>0</v>
      </c>
      <c r="Q127" s="243">
        <v>0.00012</v>
      </c>
      <c r="R127" s="243">
        <f>Q127*H127</f>
        <v>0.0054</v>
      </c>
      <c r="S127" s="243">
        <v>0</v>
      </c>
      <c r="T127" s="244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45" t="s">
        <v>244</v>
      </c>
      <c r="AT127" s="245" t="s">
        <v>145</v>
      </c>
      <c r="AU127" s="245" t="s">
        <v>86</v>
      </c>
      <c r="AY127" s="16" t="s">
        <v>143</v>
      </c>
      <c r="BE127" s="246">
        <f>IF(N127="základní",J127,0)</f>
        <v>0</v>
      </c>
      <c r="BF127" s="246">
        <f>IF(N127="snížená",J127,0)</f>
        <v>0</v>
      </c>
      <c r="BG127" s="246">
        <f>IF(N127="zákl. přenesená",J127,0)</f>
        <v>0</v>
      </c>
      <c r="BH127" s="246">
        <f>IF(N127="sníž. přenesená",J127,0)</f>
        <v>0</v>
      </c>
      <c r="BI127" s="246">
        <f>IF(N127="nulová",J127,0)</f>
        <v>0</v>
      </c>
      <c r="BJ127" s="16" t="s">
        <v>84</v>
      </c>
      <c r="BK127" s="246">
        <f>ROUND(I127*H127,2)</f>
        <v>0</v>
      </c>
      <c r="BL127" s="16" t="s">
        <v>244</v>
      </c>
      <c r="BM127" s="245" t="s">
        <v>1180</v>
      </c>
    </row>
    <row r="128" spans="1:47" s="2" customFormat="1" ht="12">
      <c r="A128" s="37"/>
      <c r="B128" s="38"/>
      <c r="C128" s="39"/>
      <c r="D128" s="247" t="s">
        <v>152</v>
      </c>
      <c r="E128" s="39"/>
      <c r="F128" s="248" t="s">
        <v>1181</v>
      </c>
      <c r="G128" s="39"/>
      <c r="H128" s="39"/>
      <c r="I128" s="143"/>
      <c r="J128" s="39"/>
      <c r="K128" s="39"/>
      <c r="L128" s="43"/>
      <c r="M128" s="249"/>
      <c r="N128" s="250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152</v>
      </c>
      <c r="AU128" s="16" t="s">
        <v>86</v>
      </c>
    </row>
    <row r="129" spans="1:65" s="2" customFormat="1" ht="20.5" customHeight="1">
      <c r="A129" s="37"/>
      <c r="B129" s="38"/>
      <c r="C129" s="234" t="s">
        <v>150</v>
      </c>
      <c r="D129" s="234" t="s">
        <v>145</v>
      </c>
      <c r="E129" s="235" t="s">
        <v>1182</v>
      </c>
      <c r="F129" s="236" t="s">
        <v>1183</v>
      </c>
      <c r="G129" s="237" t="s">
        <v>170</v>
      </c>
      <c r="H129" s="238">
        <v>0.031</v>
      </c>
      <c r="I129" s="239"/>
      <c r="J129" s="240">
        <f>ROUND(I129*H129,2)</f>
        <v>0</v>
      </c>
      <c r="K129" s="236" t="s">
        <v>149</v>
      </c>
      <c r="L129" s="43"/>
      <c r="M129" s="241" t="s">
        <v>1</v>
      </c>
      <c r="N129" s="242" t="s">
        <v>41</v>
      </c>
      <c r="O129" s="90"/>
      <c r="P129" s="243">
        <f>O129*H129</f>
        <v>0</v>
      </c>
      <c r="Q129" s="243">
        <v>0</v>
      </c>
      <c r="R129" s="243">
        <f>Q129*H129</f>
        <v>0</v>
      </c>
      <c r="S129" s="243">
        <v>0</v>
      </c>
      <c r="T129" s="244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45" t="s">
        <v>244</v>
      </c>
      <c r="AT129" s="245" t="s">
        <v>145</v>
      </c>
      <c r="AU129" s="245" t="s">
        <v>86</v>
      </c>
      <c r="AY129" s="16" t="s">
        <v>143</v>
      </c>
      <c r="BE129" s="246">
        <f>IF(N129="základní",J129,0)</f>
        <v>0</v>
      </c>
      <c r="BF129" s="246">
        <f>IF(N129="snížená",J129,0)</f>
        <v>0</v>
      </c>
      <c r="BG129" s="246">
        <f>IF(N129="zákl. přenesená",J129,0)</f>
        <v>0</v>
      </c>
      <c r="BH129" s="246">
        <f>IF(N129="sníž. přenesená",J129,0)</f>
        <v>0</v>
      </c>
      <c r="BI129" s="246">
        <f>IF(N129="nulová",J129,0)</f>
        <v>0</v>
      </c>
      <c r="BJ129" s="16" t="s">
        <v>84</v>
      </c>
      <c r="BK129" s="246">
        <f>ROUND(I129*H129,2)</f>
        <v>0</v>
      </c>
      <c r="BL129" s="16" t="s">
        <v>244</v>
      </c>
      <c r="BM129" s="245" t="s">
        <v>1184</v>
      </c>
    </row>
    <row r="130" spans="1:47" s="2" customFormat="1" ht="12">
      <c r="A130" s="37"/>
      <c r="B130" s="38"/>
      <c r="C130" s="39"/>
      <c r="D130" s="247" t="s">
        <v>152</v>
      </c>
      <c r="E130" s="39"/>
      <c r="F130" s="248" t="s">
        <v>1185</v>
      </c>
      <c r="G130" s="39"/>
      <c r="H130" s="39"/>
      <c r="I130" s="143"/>
      <c r="J130" s="39"/>
      <c r="K130" s="39"/>
      <c r="L130" s="43"/>
      <c r="M130" s="249"/>
      <c r="N130" s="250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152</v>
      </c>
      <c r="AU130" s="16" t="s">
        <v>86</v>
      </c>
    </row>
    <row r="131" spans="1:63" s="12" customFormat="1" ht="22.8" customHeight="1">
      <c r="A131" s="12"/>
      <c r="B131" s="218"/>
      <c r="C131" s="219"/>
      <c r="D131" s="220" t="s">
        <v>75</v>
      </c>
      <c r="E131" s="232" t="s">
        <v>1186</v>
      </c>
      <c r="F131" s="232" t="s">
        <v>1187</v>
      </c>
      <c r="G131" s="219"/>
      <c r="H131" s="219"/>
      <c r="I131" s="222"/>
      <c r="J131" s="233">
        <f>BK131</f>
        <v>0</v>
      </c>
      <c r="K131" s="219"/>
      <c r="L131" s="224"/>
      <c r="M131" s="225"/>
      <c r="N131" s="226"/>
      <c r="O131" s="226"/>
      <c r="P131" s="227">
        <f>SUM(P132:P139)</f>
        <v>0</v>
      </c>
      <c r="Q131" s="226"/>
      <c r="R131" s="227">
        <f>SUM(R132:R139)</f>
        <v>0.00424</v>
      </c>
      <c r="S131" s="226"/>
      <c r="T131" s="228">
        <f>SUM(T132:T139)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9" t="s">
        <v>86</v>
      </c>
      <c r="AT131" s="230" t="s">
        <v>75</v>
      </c>
      <c r="AU131" s="230" t="s">
        <v>84</v>
      </c>
      <c r="AY131" s="229" t="s">
        <v>143</v>
      </c>
      <c r="BK131" s="231">
        <f>SUM(BK132:BK139)</f>
        <v>0</v>
      </c>
    </row>
    <row r="132" spans="1:65" s="2" customFormat="1" ht="31" customHeight="1">
      <c r="A132" s="37"/>
      <c r="B132" s="38"/>
      <c r="C132" s="234" t="s">
        <v>176</v>
      </c>
      <c r="D132" s="234" t="s">
        <v>145</v>
      </c>
      <c r="E132" s="235" t="s">
        <v>1188</v>
      </c>
      <c r="F132" s="236" t="s">
        <v>1189</v>
      </c>
      <c r="G132" s="237" t="s">
        <v>247</v>
      </c>
      <c r="H132" s="238">
        <v>4</v>
      </c>
      <c r="I132" s="239"/>
      <c r="J132" s="240">
        <f>ROUND(I132*H132,2)</f>
        <v>0</v>
      </c>
      <c r="K132" s="236" t="s">
        <v>149</v>
      </c>
      <c r="L132" s="43"/>
      <c r="M132" s="241" t="s">
        <v>1</v>
      </c>
      <c r="N132" s="242" t="s">
        <v>41</v>
      </c>
      <c r="O132" s="90"/>
      <c r="P132" s="243">
        <f>O132*H132</f>
        <v>0</v>
      </c>
      <c r="Q132" s="243">
        <v>0.00022</v>
      </c>
      <c r="R132" s="243">
        <f>Q132*H132</f>
        <v>0.00088</v>
      </c>
      <c r="S132" s="243">
        <v>0</v>
      </c>
      <c r="T132" s="244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45" t="s">
        <v>244</v>
      </c>
      <c r="AT132" s="245" t="s">
        <v>145</v>
      </c>
      <c r="AU132" s="245" t="s">
        <v>86</v>
      </c>
      <c r="AY132" s="16" t="s">
        <v>143</v>
      </c>
      <c r="BE132" s="246">
        <f>IF(N132="základní",J132,0)</f>
        <v>0</v>
      </c>
      <c r="BF132" s="246">
        <f>IF(N132="snížená",J132,0)</f>
        <v>0</v>
      </c>
      <c r="BG132" s="246">
        <f>IF(N132="zákl. přenesená",J132,0)</f>
        <v>0</v>
      </c>
      <c r="BH132" s="246">
        <f>IF(N132="sníž. přenesená",J132,0)</f>
        <v>0</v>
      </c>
      <c r="BI132" s="246">
        <f>IF(N132="nulová",J132,0)</f>
        <v>0</v>
      </c>
      <c r="BJ132" s="16" t="s">
        <v>84</v>
      </c>
      <c r="BK132" s="246">
        <f>ROUND(I132*H132,2)</f>
        <v>0</v>
      </c>
      <c r="BL132" s="16" t="s">
        <v>244</v>
      </c>
      <c r="BM132" s="245" t="s">
        <v>1190</v>
      </c>
    </row>
    <row r="133" spans="1:47" s="2" customFormat="1" ht="12">
      <c r="A133" s="37"/>
      <c r="B133" s="38"/>
      <c r="C133" s="39"/>
      <c r="D133" s="247" t="s">
        <v>152</v>
      </c>
      <c r="E133" s="39"/>
      <c r="F133" s="248" t="s">
        <v>1191</v>
      </c>
      <c r="G133" s="39"/>
      <c r="H133" s="39"/>
      <c r="I133" s="143"/>
      <c r="J133" s="39"/>
      <c r="K133" s="39"/>
      <c r="L133" s="43"/>
      <c r="M133" s="249"/>
      <c r="N133" s="250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152</v>
      </c>
      <c r="AU133" s="16" t="s">
        <v>86</v>
      </c>
    </row>
    <row r="134" spans="1:65" s="2" customFormat="1" ht="20.5" customHeight="1">
      <c r="A134" s="37"/>
      <c r="B134" s="38"/>
      <c r="C134" s="234" t="s">
        <v>184</v>
      </c>
      <c r="D134" s="234" t="s">
        <v>145</v>
      </c>
      <c r="E134" s="235" t="s">
        <v>1192</v>
      </c>
      <c r="F134" s="236" t="s">
        <v>1193</v>
      </c>
      <c r="G134" s="237" t="s">
        <v>247</v>
      </c>
      <c r="H134" s="238">
        <v>4</v>
      </c>
      <c r="I134" s="239"/>
      <c r="J134" s="240">
        <f>ROUND(I134*H134,2)</f>
        <v>0</v>
      </c>
      <c r="K134" s="236" t="s">
        <v>149</v>
      </c>
      <c r="L134" s="43"/>
      <c r="M134" s="241" t="s">
        <v>1</v>
      </c>
      <c r="N134" s="242" t="s">
        <v>41</v>
      </c>
      <c r="O134" s="90"/>
      <c r="P134" s="243">
        <f>O134*H134</f>
        <v>0</v>
      </c>
      <c r="Q134" s="243">
        <v>0.00014</v>
      </c>
      <c r="R134" s="243">
        <f>Q134*H134</f>
        <v>0.00056</v>
      </c>
      <c r="S134" s="243">
        <v>0</v>
      </c>
      <c r="T134" s="244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45" t="s">
        <v>244</v>
      </c>
      <c r="AT134" s="245" t="s">
        <v>145</v>
      </c>
      <c r="AU134" s="245" t="s">
        <v>86</v>
      </c>
      <c r="AY134" s="16" t="s">
        <v>143</v>
      </c>
      <c r="BE134" s="246">
        <f>IF(N134="základní",J134,0)</f>
        <v>0</v>
      </c>
      <c r="BF134" s="246">
        <f>IF(N134="snížená",J134,0)</f>
        <v>0</v>
      </c>
      <c r="BG134" s="246">
        <f>IF(N134="zákl. přenesená",J134,0)</f>
        <v>0</v>
      </c>
      <c r="BH134" s="246">
        <f>IF(N134="sníž. přenesená",J134,0)</f>
        <v>0</v>
      </c>
      <c r="BI134" s="246">
        <f>IF(N134="nulová",J134,0)</f>
        <v>0</v>
      </c>
      <c r="BJ134" s="16" t="s">
        <v>84</v>
      </c>
      <c r="BK134" s="246">
        <f>ROUND(I134*H134,2)</f>
        <v>0</v>
      </c>
      <c r="BL134" s="16" t="s">
        <v>244</v>
      </c>
      <c r="BM134" s="245" t="s">
        <v>1194</v>
      </c>
    </row>
    <row r="135" spans="1:47" s="2" customFormat="1" ht="12">
      <c r="A135" s="37"/>
      <c r="B135" s="38"/>
      <c r="C135" s="39"/>
      <c r="D135" s="247" t="s">
        <v>152</v>
      </c>
      <c r="E135" s="39"/>
      <c r="F135" s="248" t="s">
        <v>1195</v>
      </c>
      <c r="G135" s="39"/>
      <c r="H135" s="39"/>
      <c r="I135" s="143"/>
      <c r="J135" s="39"/>
      <c r="K135" s="39"/>
      <c r="L135" s="43"/>
      <c r="M135" s="249"/>
      <c r="N135" s="250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152</v>
      </c>
      <c r="AU135" s="16" t="s">
        <v>86</v>
      </c>
    </row>
    <row r="136" spans="1:65" s="2" customFormat="1" ht="31" customHeight="1">
      <c r="A136" s="37"/>
      <c r="B136" s="38"/>
      <c r="C136" s="234" t="s">
        <v>190</v>
      </c>
      <c r="D136" s="234" t="s">
        <v>145</v>
      </c>
      <c r="E136" s="235" t="s">
        <v>1196</v>
      </c>
      <c r="F136" s="236" t="s">
        <v>1197</v>
      </c>
      <c r="G136" s="237" t="s">
        <v>247</v>
      </c>
      <c r="H136" s="238">
        <v>4</v>
      </c>
      <c r="I136" s="239"/>
      <c r="J136" s="240">
        <f>ROUND(I136*H136,2)</f>
        <v>0</v>
      </c>
      <c r="K136" s="236" t="s">
        <v>149</v>
      </c>
      <c r="L136" s="43"/>
      <c r="M136" s="241" t="s">
        <v>1</v>
      </c>
      <c r="N136" s="242" t="s">
        <v>41</v>
      </c>
      <c r="O136" s="90"/>
      <c r="P136" s="243">
        <f>O136*H136</f>
        <v>0</v>
      </c>
      <c r="Q136" s="243">
        <v>0.0007</v>
      </c>
      <c r="R136" s="243">
        <f>Q136*H136</f>
        <v>0.0028</v>
      </c>
      <c r="S136" s="243">
        <v>0</v>
      </c>
      <c r="T136" s="244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45" t="s">
        <v>244</v>
      </c>
      <c r="AT136" s="245" t="s">
        <v>145</v>
      </c>
      <c r="AU136" s="245" t="s">
        <v>86</v>
      </c>
      <c r="AY136" s="16" t="s">
        <v>143</v>
      </c>
      <c r="BE136" s="246">
        <f>IF(N136="základní",J136,0)</f>
        <v>0</v>
      </c>
      <c r="BF136" s="246">
        <f>IF(N136="snížená",J136,0)</f>
        <v>0</v>
      </c>
      <c r="BG136" s="246">
        <f>IF(N136="zákl. přenesená",J136,0)</f>
        <v>0</v>
      </c>
      <c r="BH136" s="246">
        <f>IF(N136="sníž. přenesená",J136,0)</f>
        <v>0</v>
      </c>
      <c r="BI136" s="246">
        <f>IF(N136="nulová",J136,0)</f>
        <v>0</v>
      </c>
      <c r="BJ136" s="16" t="s">
        <v>84</v>
      </c>
      <c r="BK136" s="246">
        <f>ROUND(I136*H136,2)</f>
        <v>0</v>
      </c>
      <c r="BL136" s="16" t="s">
        <v>244</v>
      </c>
      <c r="BM136" s="245" t="s">
        <v>1198</v>
      </c>
    </row>
    <row r="137" spans="1:47" s="2" customFormat="1" ht="12">
      <c r="A137" s="37"/>
      <c r="B137" s="38"/>
      <c r="C137" s="39"/>
      <c r="D137" s="247" t="s">
        <v>152</v>
      </c>
      <c r="E137" s="39"/>
      <c r="F137" s="248" t="s">
        <v>1199</v>
      </c>
      <c r="G137" s="39"/>
      <c r="H137" s="39"/>
      <c r="I137" s="143"/>
      <c r="J137" s="39"/>
      <c r="K137" s="39"/>
      <c r="L137" s="43"/>
      <c r="M137" s="249"/>
      <c r="N137" s="250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152</v>
      </c>
      <c r="AU137" s="16" t="s">
        <v>86</v>
      </c>
    </row>
    <row r="138" spans="1:65" s="2" customFormat="1" ht="20.5" customHeight="1">
      <c r="A138" s="37"/>
      <c r="B138" s="38"/>
      <c r="C138" s="234" t="s">
        <v>171</v>
      </c>
      <c r="D138" s="234" t="s">
        <v>145</v>
      </c>
      <c r="E138" s="235" t="s">
        <v>1200</v>
      </c>
      <c r="F138" s="236" t="s">
        <v>1201</v>
      </c>
      <c r="G138" s="237" t="s">
        <v>170</v>
      </c>
      <c r="H138" s="238">
        <v>0.004</v>
      </c>
      <c r="I138" s="239"/>
      <c r="J138" s="240">
        <f>ROUND(I138*H138,2)</f>
        <v>0</v>
      </c>
      <c r="K138" s="236" t="s">
        <v>149</v>
      </c>
      <c r="L138" s="43"/>
      <c r="M138" s="241" t="s">
        <v>1</v>
      </c>
      <c r="N138" s="242" t="s">
        <v>41</v>
      </c>
      <c r="O138" s="90"/>
      <c r="P138" s="243">
        <f>O138*H138</f>
        <v>0</v>
      </c>
      <c r="Q138" s="243">
        <v>0</v>
      </c>
      <c r="R138" s="243">
        <f>Q138*H138</f>
        <v>0</v>
      </c>
      <c r="S138" s="243">
        <v>0</v>
      </c>
      <c r="T138" s="244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45" t="s">
        <v>244</v>
      </c>
      <c r="AT138" s="245" t="s">
        <v>145</v>
      </c>
      <c r="AU138" s="245" t="s">
        <v>86</v>
      </c>
      <c r="AY138" s="16" t="s">
        <v>143</v>
      </c>
      <c r="BE138" s="246">
        <f>IF(N138="základní",J138,0)</f>
        <v>0</v>
      </c>
      <c r="BF138" s="246">
        <f>IF(N138="snížená",J138,0)</f>
        <v>0</v>
      </c>
      <c r="BG138" s="246">
        <f>IF(N138="zákl. přenesená",J138,0)</f>
        <v>0</v>
      </c>
      <c r="BH138" s="246">
        <f>IF(N138="sníž. přenesená",J138,0)</f>
        <v>0</v>
      </c>
      <c r="BI138" s="246">
        <f>IF(N138="nulová",J138,0)</f>
        <v>0</v>
      </c>
      <c r="BJ138" s="16" t="s">
        <v>84</v>
      </c>
      <c r="BK138" s="246">
        <f>ROUND(I138*H138,2)</f>
        <v>0</v>
      </c>
      <c r="BL138" s="16" t="s">
        <v>244</v>
      </c>
      <c r="BM138" s="245" t="s">
        <v>1202</v>
      </c>
    </row>
    <row r="139" spans="1:47" s="2" customFormat="1" ht="12">
      <c r="A139" s="37"/>
      <c r="B139" s="38"/>
      <c r="C139" s="39"/>
      <c r="D139" s="247" t="s">
        <v>152</v>
      </c>
      <c r="E139" s="39"/>
      <c r="F139" s="248" t="s">
        <v>1203</v>
      </c>
      <c r="G139" s="39"/>
      <c r="H139" s="39"/>
      <c r="I139" s="143"/>
      <c r="J139" s="39"/>
      <c r="K139" s="39"/>
      <c r="L139" s="43"/>
      <c r="M139" s="249"/>
      <c r="N139" s="250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152</v>
      </c>
      <c r="AU139" s="16" t="s">
        <v>86</v>
      </c>
    </row>
    <row r="140" spans="1:63" s="12" customFormat="1" ht="22.8" customHeight="1">
      <c r="A140" s="12"/>
      <c r="B140" s="218"/>
      <c r="C140" s="219"/>
      <c r="D140" s="220" t="s">
        <v>75</v>
      </c>
      <c r="E140" s="232" t="s">
        <v>1204</v>
      </c>
      <c r="F140" s="232" t="s">
        <v>1205</v>
      </c>
      <c r="G140" s="219"/>
      <c r="H140" s="219"/>
      <c r="I140" s="222"/>
      <c r="J140" s="233">
        <f>BK140</f>
        <v>0</v>
      </c>
      <c r="K140" s="219"/>
      <c r="L140" s="224"/>
      <c r="M140" s="225"/>
      <c r="N140" s="226"/>
      <c r="O140" s="226"/>
      <c r="P140" s="227">
        <f>SUM(P141:P148)</f>
        <v>0</v>
      </c>
      <c r="Q140" s="226"/>
      <c r="R140" s="227">
        <f>SUM(R141:R148)</f>
        <v>0.06584</v>
      </c>
      <c r="S140" s="226"/>
      <c r="T140" s="228">
        <f>SUM(T141:T148)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9" t="s">
        <v>86</v>
      </c>
      <c r="AT140" s="230" t="s">
        <v>75</v>
      </c>
      <c r="AU140" s="230" t="s">
        <v>84</v>
      </c>
      <c r="AY140" s="229" t="s">
        <v>143</v>
      </c>
      <c r="BK140" s="231">
        <f>SUM(BK141:BK148)</f>
        <v>0</v>
      </c>
    </row>
    <row r="141" spans="1:65" s="2" customFormat="1" ht="41.5" customHeight="1">
      <c r="A141" s="37"/>
      <c r="B141" s="38"/>
      <c r="C141" s="234" t="s">
        <v>202</v>
      </c>
      <c r="D141" s="234" t="s">
        <v>145</v>
      </c>
      <c r="E141" s="235" t="s">
        <v>1206</v>
      </c>
      <c r="F141" s="236" t="s">
        <v>1207</v>
      </c>
      <c r="G141" s="237" t="s">
        <v>247</v>
      </c>
      <c r="H141" s="238">
        <v>3</v>
      </c>
      <c r="I141" s="239"/>
      <c r="J141" s="240">
        <f>ROUND(I141*H141,2)</f>
        <v>0</v>
      </c>
      <c r="K141" s="236" t="s">
        <v>149</v>
      </c>
      <c r="L141" s="43"/>
      <c r="M141" s="241" t="s">
        <v>1</v>
      </c>
      <c r="N141" s="242" t="s">
        <v>41</v>
      </c>
      <c r="O141" s="90"/>
      <c r="P141" s="243">
        <f>O141*H141</f>
        <v>0</v>
      </c>
      <c r="Q141" s="243">
        <v>0.0146</v>
      </c>
      <c r="R141" s="243">
        <f>Q141*H141</f>
        <v>0.0438</v>
      </c>
      <c r="S141" s="243">
        <v>0</v>
      </c>
      <c r="T141" s="244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45" t="s">
        <v>244</v>
      </c>
      <c r="AT141" s="245" t="s">
        <v>145</v>
      </c>
      <c r="AU141" s="245" t="s">
        <v>86</v>
      </c>
      <c r="AY141" s="16" t="s">
        <v>143</v>
      </c>
      <c r="BE141" s="246">
        <f>IF(N141="základní",J141,0)</f>
        <v>0</v>
      </c>
      <c r="BF141" s="246">
        <f>IF(N141="snížená",J141,0)</f>
        <v>0</v>
      </c>
      <c r="BG141" s="246">
        <f>IF(N141="zákl. přenesená",J141,0)</f>
        <v>0</v>
      </c>
      <c r="BH141" s="246">
        <f>IF(N141="sníž. přenesená",J141,0)</f>
        <v>0</v>
      </c>
      <c r="BI141" s="246">
        <f>IF(N141="nulová",J141,0)</f>
        <v>0</v>
      </c>
      <c r="BJ141" s="16" t="s">
        <v>84</v>
      </c>
      <c r="BK141" s="246">
        <f>ROUND(I141*H141,2)</f>
        <v>0</v>
      </c>
      <c r="BL141" s="16" t="s">
        <v>244</v>
      </c>
      <c r="BM141" s="245" t="s">
        <v>1208</v>
      </c>
    </row>
    <row r="142" spans="1:47" s="2" customFormat="1" ht="12">
      <c r="A142" s="37"/>
      <c r="B142" s="38"/>
      <c r="C142" s="39"/>
      <c r="D142" s="247" t="s">
        <v>152</v>
      </c>
      <c r="E142" s="39"/>
      <c r="F142" s="248" t="s">
        <v>1209</v>
      </c>
      <c r="G142" s="39"/>
      <c r="H142" s="39"/>
      <c r="I142" s="143"/>
      <c r="J142" s="39"/>
      <c r="K142" s="39"/>
      <c r="L142" s="43"/>
      <c r="M142" s="249"/>
      <c r="N142" s="250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152</v>
      </c>
      <c r="AU142" s="16" t="s">
        <v>86</v>
      </c>
    </row>
    <row r="143" spans="1:65" s="2" customFormat="1" ht="41.5" customHeight="1">
      <c r="A143" s="37"/>
      <c r="B143" s="38"/>
      <c r="C143" s="234" t="s">
        <v>207</v>
      </c>
      <c r="D143" s="234" t="s">
        <v>145</v>
      </c>
      <c r="E143" s="235" t="s">
        <v>1210</v>
      </c>
      <c r="F143" s="236" t="s">
        <v>1211</v>
      </c>
      <c r="G143" s="237" t="s">
        <v>247</v>
      </c>
      <c r="H143" s="238">
        <v>1</v>
      </c>
      <c r="I143" s="239"/>
      <c r="J143" s="240">
        <f>ROUND(I143*H143,2)</f>
        <v>0</v>
      </c>
      <c r="K143" s="236" t="s">
        <v>149</v>
      </c>
      <c r="L143" s="43"/>
      <c r="M143" s="241" t="s">
        <v>1</v>
      </c>
      <c r="N143" s="242" t="s">
        <v>41</v>
      </c>
      <c r="O143" s="90"/>
      <c r="P143" s="243">
        <f>O143*H143</f>
        <v>0</v>
      </c>
      <c r="Q143" s="243">
        <v>0.02204</v>
      </c>
      <c r="R143" s="243">
        <f>Q143*H143</f>
        <v>0.02204</v>
      </c>
      <c r="S143" s="243">
        <v>0</v>
      </c>
      <c r="T143" s="244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45" t="s">
        <v>244</v>
      </c>
      <c r="AT143" s="245" t="s">
        <v>145</v>
      </c>
      <c r="AU143" s="245" t="s">
        <v>86</v>
      </c>
      <c r="AY143" s="16" t="s">
        <v>143</v>
      </c>
      <c r="BE143" s="246">
        <f>IF(N143="základní",J143,0)</f>
        <v>0</v>
      </c>
      <c r="BF143" s="246">
        <f>IF(N143="snížená",J143,0)</f>
        <v>0</v>
      </c>
      <c r="BG143" s="246">
        <f>IF(N143="zákl. přenesená",J143,0)</f>
        <v>0</v>
      </c>
      <c r="BH143" s="246">
        <f>IF(N143="sníž. přenesená",J143,0)</f>
        <v>0</v>
      </c>
      <c r="BI143" s="246">
        <f>IF(N143="nulová",J143,0)</f>
        <v>0</v>
      </c>
      <c r="BJ143" s="16" t="s">
        <v>84</v>
      </c>
      <c r="BK143" s="246">
        <f>ROUND(I143*H143,2)</f>
        <v>0</v>
      </c>
      <c r="BL143" s="16" t="s">
        <v>244</v>
      </c>
      <c r="BM143" s="245" t="s">
        <v>1212</v>
      </c>
    </row>
    <row r="144" spans="1:47" s="2" customFormat="1" ht="12">
      <c r="A144" s="37"/>
      <c r="B144" s="38"/>
      <c r="C144" s="39"/>
      <c r="D144" s="247" t="s">
        <v>152</v>
      </c>
      <c r="E144" s="39"/>
      <c r="F144" s="248" t="s">
        <v>1213</v>
      </c>
      <c r="G144" s="39"/>
      <c r="H144" s="39"/>
      <c r="I144" s="143"/>
      <c r="J144" s="39"/>
      <c r="K144" s="39"/>
      <c r="L144" s="43"/>
      <c r="M144" s="249"/>
      <c r="N144" s="250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152</v>
      </c>
      <c r="AU144" s="16" t="s">
        <v>86</v>
      </c>
    </row>
    <row r="145" spans="1:65" s="2" customFormat="1" ht="20.5" customHeight="1">
      <c r="A145" s="37"/>
      <c r="B145" s="38"/>
      <c r="C145" s="234" t="s">
        <v>213</v>
      </c>
      <c r="D145" s="234" t="s">
        <v>145</v>
      </c>
      <c r="E145" s="235" t="s">
        <v>1214</v>
      </c>
      <c r="F145" s="236" t="s">
        <v>1215</v>
      </c>
      <c r="G145" s="237" t="s">
        <v>170</v>
      </c>
      <c r="H145" s="238">
        <v>0.066</v>
      </c>
      <c r="I145" s="239"/>
      <c r="J145" s="240">
        <f>ROUND(I145*H145,2)</f>
        <v>0</v>
      </c>
      <c r="K145" s="236" t="s">
        <v>149</v>
      </c>
      <c r="L145" s="43"/>
      <c r="M145" s="241" t="s">
        <v>1</v>
      </c>
      <c r="N145" s="242" t="s">
        <v>41</v>
      </c>
      <c r="O145" s="90"/>
      <c r="P145" s="243">
        <f>O145*H145</f>
        <v>0</v>
      </c>
      <c r="Q145" s="243">
        <v>0</v>
      </c>
      <c r="R145" s="243">
        <f>Q145*H145</f>
        <v>0</v>
      </c>
      <c r="S145" s="243">
        <v>0</v>
      </c>
      <c r="T145" s="244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45" t="s">
        <v>244</v>
      </c>
      <c r="AT145" s="245" t="s">
        <v>145</v>
      </c>
      <c r="AU145" s="245" t="s">
        <v>86</v>
      </c>
      <c r="AY145" s="16" t="s">
        <v>143</v>
      </c>
      <c r="BE145" s="246">
        <f>IF(N145="základní",J145,0)</f>
        <v>0</v>
      </c>
      <c r="BF145" s="246">
        <f>IF(N145="snížená",J145,0)</f>
        <v>0</v>
      </c>
      <c r="BG145" s="246">
        <f>IF(N145="zákl. přenesená",J145,0)</f>
        <v>0</v>
      </c>
      <c r="BH145" s="246">
        <f>IF(N145="sníž. přenesená",J145,0)</f>
        <v>0</v>
      </c>
      <c r="BI145" s="246">
        <f>IF(N145="nulová",J145,0)</f>
        <v>0</v>
      </c>
      <c r="BJ145" s="16" t="s">
        <v>84</v>
      </c>
      <c r="BK145" s="246">
        <f>ROUND(I145*H145,2)</f>
        <v>0</v>
      </c>
      <c r="BL145" s="16" t="s">
        <v>244</v>
      </c>
      <c r="BM145" s="245" t="s">
        <v>1216</v>
      </c>
    </row>
    <row r="146" spans="1:47" s="2" customFormat="1" ht="12">
      <c r="A146" s="37"/>
      <c r="B146" s="38"/>
      <c r="C146" s="39"/>
      <c r="D146" s="247" t="s">
        <v>152</v>
      </c>
      <c r="E146" s="39"/>
      <c r="F146" s="248" t="s">
        <v>1217</v>
      </c>
      <c r="G146" s="39"/>
      <c r="H146" s="39"/>
      <c r="I146" s="143"/>
      <c r="J146" s="39"/>
      <c r="K146" s="39"/>
      <c r="L146" s="43"/>
      <c r="M146" s="249"/>
      <c r="N146" s="250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152</v>
      </c>
      <c r="AU146" s="16" t="s">
        <v>86</v>
      </c>
    </row>
    <row r="147" spans="1:65" s="2" customFormat="1" ht="20.5" customHeight="1">
      <c r="A147" s="37"/>
      <c r="B147" s="38"/>
      <c r="C147" s="234" t="s">
        <v>219</v>
      </c>
      <c r="D147" s="234" t="s">
        <v>145</v>
      </c>
      <c r="E147" s="235" t="s">
        <v>1218</v>
      </c>
      <c r="F147" s="236" t="s">
        <v>1219</v>
      </c>
      <c r="G147" s="237" t="s">
        <v>606</v>
      </c>
      <c r="H147" s="238">
        <v>1</v>
      </c>
      <c r="I147" s="239"/>
      <c r="J147" s="240">
        <f>ROUND(I147*H147,2)</f>
        <v>0</v>
      </c>
      <c r="K147" s="236" t="s">
        <v>1</v>
      </c>
      <c r="L147" s="43"/>
      <c r="M147" s="241" t="s">
        <v>1</v>
      </c>
      <c r="N147" s="242" t="s">
        <v>41</v>
      </c>
      <c r="O147" s="90"/>
      <c r="P147" s="243">
        <f>O147*H147</f>
        <v>0</v>
      </c>
      <c r="Q147" s="243">
        <v>0</v>
      </c>
      <c r="R147" s="243">
        <f>Q147*H147</f>
        <v>0</v>
      </c>
      <c r="S147" s="243">
        <v>0</v>
      </c>
      <c r="T147" s="244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45" t="s">
        <v>244</v>
      </c>
      <c r="AT147" s="245" t="s">
        <v>145</v>
      </c>
      <c r="AU147" s="245" t="s">
        <v>86</v>
      </c>
      <c r="AY147" s="16" t="s">
        <v>143</v>
      </c>
      <c r="BE147" s="246">
        <f>IF(N147="základní",J147,0)</f>
        <v>0</v>
      </c>
      <c r="BF147" s="246">
        <f>IF(N147="snížená",J147,0)</f>
        <v>0</v>
      </c>
      <c r="BG147" s="246">
        <f>IF(N147="zákl. přenesená",J147,0)</f>
        <v>0</v>
      </c>
      <c r="BH147" s="246">
        <f>IF(N147="sníž. přenesená",J147,0)</f>
        <v>0</v>
      </c>
      <c r="BI147" s="246">
        <f>IF(N147="nulová",J147,0)</f>
        <v>0</v>
      </c>
      <c r="BJ147" s="16" t="s">
        <v>84</v>
      </c>
      <c r="BK147" s="246">
        <f>ROUND(I147*H147,2)</f>
        <v>0</v>
      </c>
      <c r="BL147" s="16" t="s">
        <v>244</v>
      </c>
      <c r="BM147" s="245" t="s">
        <v>1220</v>
      </c>
    </row>
    <row r="148" spans="1:47" s="2" customFormat="1" ht="12">
      <c r="A148" s="37"/>
      <c r="B148" s="38"/>
      <c r="C148" s="39"/>
      <c r="D148" s="247" t="s">
        <v>152</v>
      </c>
      <c r="E148" s="39"/>
      <c r="F148" s="248" t="s">
        <v>1219</v>
      </c>
      <c r="G148" s="39"/>
      <c r="H148" s="39"/>
      <c r="I148" s="143"/>
      <c r="J148" s="39"/>
      <c r="K148" s="39"/>
      <c r="L148" s="43"/>
      <c r="M148" s="287"/>
      <c r="N148" s="288"/>
      <c r="O148" s="289"/>
      <c r="P148" s="289"/>
      <c r="Q148" s="289"/>
      <c r="R148" s="289"/>
      <c r="S148" s="289"/>
      <c r="T148" s="290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152</v>
      </c>
      <c r="AU148" s="16" t="s">
        <v>86</v>
      </c>
    </row>
    <row r="149" spans="1:31" s="2" customFormat="1" ht="6.95" customHeight="1">
      <c r="A149" s="37"/>
      <c r="B149" s="65"/>
      <c r="C149" s="66"/>
      <c r="D149" s="66"/>
      <c r="E149" s="66"/>
      <c r="F149" s="66"/>
      <c r="G149" s="66"/>
      <c r="H149" s="66"/>
      <c r="I149" s="182"/>
      <c r="J149" s="66"/>
      <c r="K149" s="66"/>
      <c r="L149" s="43"/>
      <c r="M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</row>
  </sheetData>
  <sheetProtection password="CC35" sheet="1" objects="1" scenarios="1" formatColumns="0" formatRows="0" autoFilter="0"/>
  <autoFilter ref="C119:K148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5.57421875" style="1" customWidth="1"/>
    <col min="2" max="2" width="1.1484375" style="1" customWidth="1"/>
    <col min="3" max="3" width="2.7109375" style="1" customWidth="1"/>
    <col min="4" max="4" width="2.8515625" style="1" customWidth="1"/>
    <col min="5" max="5" width="11.421875" style="1" customWidth="1"/>
    <col min="6" max="6" width="33.8515625" style="1" customWidth="1"/>
    <col min="7" max="7" width="4.7109375" style="1" customWidth="1"/>
    <col min="8" max="8" width="7.7109375" style="1" customWidth="1"/>
    <col min="9" max="9" width="13.421875" style="135" customWidth="1"/>
    <col min="10" max="11" width="13.421875" style="1" customWidth="1"/>
    <col min="12" max="12" width="6.140625" style="1" customWidth="1"/>
    <col min="13" max="13" width="7.140625" style="1" hidden="1" customWidth="1"/>
    <col min="14" max="14" width="8.8515625" style="1" hidden="1" customWidth="1"/>
    <col min="15" max="20" width="9.421875" style="1" hidden="1" customWidth="1"/>
    <col min="21" max="21" width="10.8515625" style="1" hidden="1" customWidth="1"/>
    <col min="22" max="22" width="8.140625" style="1" customWidth="1"/>
    <col min="23" max="23" width="10.8515625" style="1" customWidth="1"/>
    <col min="24" max="24" width="8.140625" style="1" customWidth="1"/>
    <col min="25" max="25" width="10.00390625" style="1" customWidth="1"/>
    <col min="26" max="26" width="7.28125" style="1" customWidth="1"/>
    <col min="27" max="27" width="10.00390625" style="1" customWidth="1"/>
    <col min="28" max="28" width="10.8515625" style="1" customWidth="1"/>
    <col min="29" max="29" width="7.28125" style="1" customWidth="1"/>
    <col min="30" max="30" width="10.00390625" style="1" customWidth="1"/>
    <col min="31" max="31" width="10.8515625" style="1" customWidth="1"/>
    <col min="44" max="65" width="8.8515625" style="1" hidden="1" customWidth="1"/>
  </cols>
  <sheetData>
    <row r="1" ht="12"/>
    <row r="2" spans="9:46" s="1" customFormat="1" ht="36.95" customHeight="1">
      <c r="I2" s="13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95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8"/>
      <c r="J3" s="137"/>
      <c r="K3" s="137"/>
      <c r="L3" s="19"/>
      <c r="AT3" s="16" t="s">
        <v>86</v>
      </c>
    </row>
    <row r="4" spans="2:46" s="1" customFormat="1" ht="24.95" customHeight="1">
      <c r="B4" s="19"/>
      <c r="D4" s="139" t="s">
        <v>96</v>
      </c>
      <c r="I4" s="135"/>
      <c r="L4" s="19"/>
      <c r="M4" s="140" t="s">
        <v>10</v>
      </c>
      <c r="AT4" s="16" t="s">
        <v>4</v>
      </c>
    </row>
    <row r="5" spans="2:12" s="1" customFormat="1" ht="6.95" customHeight="1">
      <c r="B5" s="19"/>
      <c r="I5" s="135"/>
      <c r="L5" s="19"/>
    </row>
    <row r="6" spans="2:12" s="1" customFormat="1" ht="12" customHeight="1">
      <c r="B6" s="19"/>
      <c r="D6" s="141" t="s">
        <v>16</v>
      </c>
      <c r="I6" s="135"/>
      <c r="L6" s="19"/>
    </row>
    <row r="7" spans="2:12" s="1" customFormat="1" ht="14.5" customHeight="1">
      <c r="B7" s="19"/>
      <c r="E7" s="142" t="str">
        <f>'Rekapitulace stavby'!K6</f>
        <v>Přístavba skladu hadic Hasičská stanice Šluknov</v>
      </c>
      <c r="F7" s="141"/>
      <c r="G7" s="141"/>
      <c r="H7" s="141"/>
      <c r="I7" s="135"/>
      <c r="L7" s="19"/>
    </row>
    <row r="8" spans="1:31" s="2" customFormat="1" ht="12" customHeight="1">
      <c r="A8" s="37"/>
      <c r="B8" s="43"/>
      <c r="C8" s="37"/>
      <c r="D8" s="141" t="s">
        <v>97</v>
      </c>
      <c r="E8" s="37"/>
      <c r="F8" s="37"/>
      <c r="G8" s="37"/>
      <c r="H8" s="37"/>
      <c r="I8" s="143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4.5" customHeight="1">
      <c r="A9" s="37"/>
      <c r="B9" s="43"/>
      <c r="C9" s="37"/>
      <c r="D9" s="37"/>
      <c r="E9" s="144" t="s">
        <v>1221</v>
      </c>
      <c r="F9" s="37"/>
      <c r="G9" s="37"/>
      <c r="H9" s="37"/>
      <c r="I9" s="143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143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41" t="s">
        <v>18</v>
      </c>
      <c r="E11" s="37"/>
      <c r="F11" s="145" t="s">
        <v>1</v>
      </c>
      <c r="G11" s="37"/>
      <c r="H11" s="37"/>
      <c r="I11" s="146" t="s">
        <v>19</v>
      </c>
      <c r="J11" s="145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41" t="s">
        <v>20</v>
      </c>
      <c r="E12" s="37"/>
      <c r="F12" s="145" t="s">
        <v>21</v>
      </c>
      <c r="G12" s="37"/>
      <c r="H12" s="37"/>
      <c r="I12" s="146" t="s">
        <v>22</v>
      </c>
      <c r="J12" s="147" t="str">
        <f>'Rekapitulace stavby'!AN8</f>
        <v>4. 3. 2020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143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41" t="s">
        <v>24</v>
      </c>
      <c r="E14" s="37"/>
      <c r="F14" s="37"/>
      <c r="G14" s="37"/>
      <c r="H14" s="37"/>
      <c r="I14" s="146" t="s">
        <v>25</v>
      </c>
      <c r="J14" s="145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5" t="s">
        <v>26</v>
      </c>
      <c r="F15" s="37"/>
      <c r="G15" s="37"/>
      <c r="H15" s="37"/>
      <c r="I15" s="146" t="s">
        <v>27</v>
      </c>
      <c r="J15" s="145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143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1" t="s">
        <v>28</v>
      </c>
      <c r="E17" s="37"/>
      <c r="F17" s="37"/>
      <c r="G17" s="37"/>
      <c r="H17" s="37"/>
      <c r="I17" s="146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5"/>
      <c r="G18" s="145"/>
      <c r="H18" s="145"/>
      <c r="I18" s="146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143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1" t="s">
        <v>30</v>
      </c>
      <c r="E20" s="37"/>
      <c r="F20" s="37"/>
      <c r="G20" s="37"/>
      <c r="H20" s="37"/>
      <c r="I20" s="146" t="s">
        <v>25</v>
      </c>
      <c r="J20" s="145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5" t="s">
        <v>31</v>
      </c>
      <c r="F21" s="37"/>
      <c r="G21" s="37"/>
      <c r="H21" s="37"/>
      <c r="I21" s="146" t="s">
        <v>27</v>
      </c>
      <c r="J21" s="145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143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1" t="s">
        <v>33</v>
      </c>
      <c r="E23" s="37"/>
      <c r="F23" s="37"/>
      <c r="G23" s="37"/>
      <c r="H23" s="37"/>
      <c r="I23" s="146" t="s">
        <v>25</v>
      </c>
      <c r="J23" s="145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5" t="s">
        <v>34</v>
      </c>
      <c r="F24" s="37"/>
      <c r="G24" s="37"/>
      <c r="H24" s="37"/>
      <c r="I24" s="146" t="s">
        <v>27</v>
      </c>
      <c r="J24" s="145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143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1" t="s">
        <v>35</v>
      </c>
      <c r="E26" s="37"/>
      <c r="F26" s="37"/>
      <c r="G26" s="37"/>
      <c r="H26" s="37"/>
      <c r="I26" s="143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4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51"/>
      <c r="J27" s="148"/>
      <c r="K27" s="148"/>
      <c r="L27" s="152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143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3"/>
      <c r="E29" s="153"/>
      <c r="F29" s="153"/>
      <c r="G29" s="153"/>
      <c r="H29" s="153"/>
      <c r="I29" s="154"/>
      <c r="J29" s="153"/>
      <c r="K29" s="153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5" t="s">
        <v>36</v>
      </c>
      <c r="E30" s="37"/>
      <c r="F30" s="37"/>
      <c r="G30" s="37"/>
      <c r="H30" s="37"/>
      <c r="I30" s="143"/>
      <c r="J30" s="156">
        <f>ROUND(J120,2)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3"/>
      <c r="E31" s="153"/>
      <c r="F31" s="153"/>
      <c r="G31" s="153"/>
      <c r="H31" s="153"/>
      <c r="I31" s="154"/>
      <c r="J31" s="153"/>
      <c r="K31" s="153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7" t="s">
        <v>38</v>
      </c>
      <c r="G32" s="37"/>
      <c r="H32" s="37"/>
      <c r="I32" s="158" t="s">
        <v>37</v>
      </c>
      <c r="J32" s="157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9" t="s">
        <v>40</v>
      </c>
      <c r="E33" s="141" t="s">
        <v>41</v>
      </c>
      <c r="F33" s="160">
        <f>ROUND((SUM(BE120:BE133)),2)</f>
        <v>0</v>
      </c>
      <c r="G33" s="37"/>
      <c r="H33" s="37"/>
      <c r="I33" s="161">
        <v>0.21</v>
      </c>
      <c r="J33" s="160">
        <f>ROUND(((SUM(BE120:BE133))*I33),2)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1" t="s">
        <v>42</v>
      </c>
      <c r="F34" s="160">
        <f>ROUND((SUM(BF120:BF133)),2)</f>
        <v>0</v>
      </c>
      <c r="G34" s="37"/>
      <c r="H34" s="37"/>
      <c r="I34" s="161">
        <v>0.15</v>
      </c>
      <c r="J34" s="160">
        <f>ROUND(((SUM(BF120:BF133))*I34),2)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1" t="s">
        <v>43</v>
      </c>
      <c r="F35" s="160">
        <f>ROUND((SUM(BG120:BG133)),2)</f>
        <v>0</v>
      </c>
      <c r="G35" s="37"/>
      <c r="H35" s="37"/>
      <c r="I35" s="161">
        <v>0.21</v>
      </c>
      <c r="J35" s="160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1" t="s">
        <v>44</v>
      </c>
      <c r="F36" s="160">
        <f>ROUND((SUM(BH120:BH133)),2)</f>
        <v>0</v>
      </c>
      <c r="G36" s="37"/>
      <c r="H36" s="37"/>
      <c r="I36" s="161">
        <v>0.15</v>
      </c>
      <c r="J36" s="160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1" t="s">
        <v>45</v>
      </c>
      <c r="F37" s="160">
        <f>ROUND((SUM(BI120:BI133)),2)</f>
        <v>0</v>
      </c>
      <c r="G37" s="37"/>
      <c r="H37" s="37"/>
      <c r="I37" s="161">
        <v>0</v>
      </c>
      <c r="J37" s="160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143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62"/>
      <c r="D39" s="163" t="s">
        <v>46</v>
      </c>
      <c r="E39" s="164"/>
      <c r="F39" s="164"/>
      <c r="G39" s="165" t="s">
        <v>47</v>
      </c>
      <c r="H39" s="166" t="s">
        <v>48</v>
      </c>
      <c r="I39" s="167"/>
      <c r="J39" s="168">
        <f>SUM(J30:J37)</f>
        <v>0</v>
      </c>
      <c r="K39" s="169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143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I41" s="135"/>
      <c r="L41" s="19"/>
    </row>
    <row r="42" spans="2:12" s="1" customFormat="1" ht="14.4" customHeight="1">
      <c r="B42" s="19"/>
      <c r="I42" s="135"/>
      <c r="L42" s="19"/>
    </row>
    <row r="43" spans="2:12" s="1" customFormat="1" ht="14.4" customHeight="1">
      <c r="B43" s="19"/>
      <c r="I43" s="135"/>
      <c r="L43" s="19"/>
    </row>
    <row r="44" spans="2:12" s="1" customFormat="1" ht="14.4" customHeight="1">
      <c r="B44" s="19"/>
      <c r="I44" s="135"/>
      <c r="L44" s="19"/>
    </row>
    <row r="45" spans="2:12" s="1" customFormat="1" ht="14.4" customHeight="1">
      <c r="B45" s="19"/>
      <c r="I45" s="135"/>
      <c r="L45" s="19"/>
    </row>
    <row r="46" spans="2:12" s="1" customFormat="1" ht="14.4" customHeight="1">
      <c r="B46" s="19"/>
      <c r="I46" s="135"/>
      <c r="L46" s="19"/>
    </row>
    <row r="47" spans="2:12" s="1" customFormat="1" ht="14.4" customHeight="1">
      <c r="B47" s="19"/>
      <c r="I47" s="135"/>
      <c r="L47" s="19"/>
    </row>
    <row r="48" spans="2:12" s="1" customFormat="1" ht="14.4" customHeight="1">
      <c r="B48" s="19"/>
      <c r="I48" s="135"/>
      <c r="L48" s="19"/>
    </row>
    <row r="49" spans="2:12" s="1" customFormat="1" ht="14.4" customHeight="1">
      <c r="B49" s="19"/>
      <c r="I49" s="135"/>
      <c r="L49" s="19"/>
    </row>
    <row r="50" spans="2:12" s="2" customFormat="1" ht="14.4" customHeight="1">
      <c r="B50" s="62"/>
      <c r="D50" s="170" t="s">
        <v>49</v>
      </c>
      <c r="E50" s="171"/>
      <c r="F50" s="171"/>
      <c r="G50" s="170" t="s">
        <v>50</v>
      </c>
      <c r="H50" s="171"/>
      <c r="I50" s="172"/>
      <c r="J50" s="171"/>
      <c r="K50" s="171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73" t="s">
        <v>51</v>
      </c>
      <c r="E61" s="174"/>
      <c r="F61" s="175" t="s">
        <v>52</v>
      </c>
      <c r="G61" s="173" t="s">
        <v>51</v>
      </c>
      <c r="H61" s="174"/>
      <c r="I61" s="176"/>
      <c r="J61" s="177" t="s">
        <v>52</v>
      </c>
      <c r="K61" s="174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70" t="s">
        <v>53</v>
      </c>
      <c r="E65" s="178"/>
      <c r="F65" s="178"/>
      <c r="G65" s="170" t="s">
        <v>54</v>
      </c>
      <c r="H65" s="178"/>
      <c r="I65" s="179"/>
      <c r="J65" s="178"/>
      <c r="K65" s="17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73" t="s">
        <v>51</v>
      </c>
      <c r="E76" s="174"/>
      <c r="F76" s="175" t="s">
        <v>52</v>
      </c>
      <c r="G76" s="173" t="s">
        <v>51</v>
      </c>
      <c r="H76" s="174"/>
      <c r="I76" s="176"/>
      <c r="J76" s="177" t="s">
        <v>52</v>
      </c>
      <c r="K76" s="174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80"/>
      <c r="C77" s="181"/>
      <c r="D77" s="181"/>
      <c r="E77" s="181"/>
      <c r="F77" s="181"/>
      <c r="G77" s="181"/>
      <c r="H77" s="181"/>
      <c r="I77" s="182"/>
      <c r="J77" s="181"/>
      <c r="K77" s="181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83"/>
      <c r="C81" s="184"/>
      <c r="D81" s="184"/>
      <c r="E81" s="184"/>
      <c r="F81" s="184"/>
      <c r="G81" s="184"/>
      <c r="H81" s="184"/>
      <c r="I81" s="185"/>
      <c r="J81" s="184"/>
      <c r="K81" s="18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99</v>
      </c>
      <c r="D82" s="39"/>
      <c r="E82" s="39"/>
      <c r="F82" s="39"/>
      <c r="G82" s="39"/>
      <c r="H82" s="39"/>
      <c r="I82" s="143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143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143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4.5" customHeight="1">
      <c r="A85" s="37"/>
      <c r="B85" s="38"/>
      <c r="C85" s="39"/>
      <c r="D85" s="39"/>
      <c r="E85" s="186" t="str">
        <f>E7</f>
        <v>Přístavba skladu hadic Hasičská stanice Šluknov</v>
      </c>
      <c r="F85" s="31"/>
      <c r="G85" s="31"/>
      <c r="H85" s="31"/>
      <c r="I85" s="143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97</v>
      </c>
      <c r="D86" s="39"/>
      <c r="E86" s="39"/>
      <c r="F86" s="39"/>
      <c r="G86" s="39"/>
      <c r="H86" s="39"/>
      <c r="I86" s="143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4.5" customHeight="1">
      <c r="A87" s="37"/>
      <c r="B87" s="38"/>
      <c r="C87" s="39"/>
      <c r="D87" s="39"/>
      <c r="E87" s="75" t="str">
        <f>E9</f>
        <v>04 - VRN</v>
      </c>
      <c r="F87" s="39"/>
      <c r="G87" s="39"/>
      <c r="H87" s="39"/>
      <c r="I87" s="143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143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Šluknov</v>
      </c>
      <c r="G89" s="39"/>
      <c r="H89" s="39"/>
      <c r="I89" s="146" t="s">
        <v>22</v>
      </c>
      <c r="J89" s="78" t="str">
        <f>IF(J12="","",J12)</f>
        <v>4. 3. 2020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143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4.9" customHeight="1">
      <c r="A91" s="37"/>
      <c r="B91" s="38"/>
      <c r="C91" s="31" t="s">
        <v>24</v>
      </c>
      <c r="D91" s="39"/>
      <c r="E91" s="39"/>
      <c r="F91" s="26" t="str">
        <f>E15</f>
        <v>Město Šluknov</v>
      </c>
      <c r="G91" s="39"/>
      <c r="H91" s="39"/>
      <c r="I91" s="146" t="s">
        <v>30</v>
      </c>
      <c r="J91" s="35" t="str">
        <f>E21</f>
        <v>M. Richter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4.9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146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143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87" t="s">
        <v>100</v>
      </c>
      <c r="D94" s="188"/>
      <c r="E94" s="188"/>
      <c r="F94" s="188"/>
      <c r="G94" s="188"/>
      <c r="H94" s="188"/>
      <c r="I94" s="189"/>
      <c r="J94" s="190" t="s">
        <v>101</v>
      </c>
      <c r="K94" s="188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143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91" t="s">
        <v>102</v>
      </c>
      <c r="D96" s="39"/>
      <c r="E96" s="39"/>
      <c r="F96" s="39"/>
      <c r="G96" s="39"/>
      <c r="H96" s="39"/>
      <c r="I96" s="143"/>
      <c r="J96" s="109">
        <f>J120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103</v>
      </c>
    </row>
    <row r="97" spans="1:31" s="9" customFormat="1" ht="24.95" customHeight="1">
      <c r="A97" s="9"/>
      <c r="B97" s="192"/>
      <c r="C97" s="193"/>
      <c r="D97" s="194" t="s">
        <v>1222</v>
      </c>
      <c r="E97" s="195"/>
      <c r="F97" s="195"/>
      <c r="G97" s="195"/>
      <c r="H97" s="195"/>
      <c r="I97" s="196"/>
      <c r="J97" s="197">
        <f>J121</f>
        <v>0</v>
      </c>
      <c r="K97" s="193"/>
      <c r="L97" s="19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9"/>
      <c r="C98" s="200"/>
      <c r="D98" s="201" t="s">
        <v>1223</v>
      </c>
      <c r="E98" s="202"/>
      <c r="F98" s="202"/>
      <c r="G98" s="202"/>
      <c r="H98" s="202"/>
      <c r="I98" s="203"/>
      <c r="J98" s="204">
        <f>J122</f>
        <v>0</v>
      </c>
      <c r="K98" s="200"/>
      <c r="L98" s="20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9"/>
      <c r="C99" s="200"/>
      <c r="D99" s="201" t="s">
        <v>1224</v>
      </c>
      <c r="E99" s="202"/>
      <c r="F99" s="202"/>
      <c r="G99" s="202"/>
      <c r="H99" s="202"/>
      <c r="I99" s="203"/>
      <c r="J99" s="204">
        <f>J127</f>
        <v>0</v>
      </c>
      <c r="K99" s="200"/>
      <c r="L99" s="20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9"/>
      <c r="C100" s="200"/>
      <c r="D100" s="201" t="s">
        <v>1225</v>
      </c>
      <c r="E100" s="202"/>
      <c r="F100" s="202"/>
      <c r="G100" s="202"/>
      <c r="H100" s="202"/>
      <c r="I100" s="203"/>
      <c r="J100" s="204">
        <f>J130</f>
        <v>0</v>
      </c>
      <c r="K100" s="200"/>
      <c r="L100" s="20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7"/>
      <c r="B101" s="38"/>
      <c r="C101" s="39"/>
      <c r="D101" s="39"/>
      <c r="E101" s="39"/>
      <c r="F101" s="39"/>
      <c r="G101" s="39"/>
      <c r="H101" s="39"/>
      <c r="I101" s="143"/>
      <c r="J101" s="39"/>
      <c r="K101" s="39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6.95" customHeight="1">
      <c r="A102" s="37"/>
      <c r="B102" s="65"/>
      <c r="C102" s="66"/>
      <c r="D102" s="66"/>
      <c r="E102" s="66"/>
      <c r="F102" s="66"/>
      <c r="G102" s="66"/>
      <c r="H102" s="66"/>
      <c r="I102" s="182"/>
      <c r="J102" s="66"/>
      <c r="K102" s="66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6" spans="1:31" s="2" customFormat="1" ht="6.95" customHeight="1">
      <c r="A106" s="37"/>
      <c r="B106" s="67"/>
      <c r="C106" s="68"/>
      <c r="D106" s="68"/>
      <c r="E106" s="68"/>
      <c r="F106" s="68"/>
      <c r="G106" s="68"/>
      <c r="H106" s="68"/>
      <c r="I106" s="185"/>
      <c r="J106" s="68"/>
      <c r="K106" s="68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4.95" customHeight="1">
      <c r="A107" s="37"/>
      <c r="B107" s="38"/>
      <c r="C107" s="22" t="s">
        <v>128</v>
      </c>
      <c r="D107" s="39"/>
      <c r="E107" s="39"/>
      <c r="F107" s="39"/>
      <c r="G107" s="39"/>
      <c r="H107" s="39"/>
      <c r="I107" s="143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38"/>
      <c r="C108" s="39"/>
      <c r="D108" s="39"/>
      <c r="E108" s="39"/>
      <c r="F108" s="39"/>
      <c r="G108" s="39"/>
      <c r="H108" s="39"/>
      <c r="I108" s="143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16</v>
      </c>
      <c r="D109" s="39"/>
      <c r="E109" s="39"/>
      <c r="F109" s="39"/>
      <c r="G109" s="39"/>
      <c r="H109" s="39"/>
      <c r="I109" s="143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4.5" customHeight="1">
      <c r="A110" s="37"/>
      <c r="B110" s="38"/>
      <c r="C110" s="39"/>
      <c r="D110" s="39"/>
      <c r="E110" s="186" t="str">
        <f>E7</f>
        <v>Přístavba skladu hadic Hasičská stanice Šluknov</v>
      </c>
      <c r="F110" s="31"/>
      <c r="G110" s="31"/>
      <c r="H110" s="31"/>
      <c r="I110" s="143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97</v>
      </c>
      <c r="D111" s="39"/>
      <c r="E111" s="39"/>
      <c r="F111" s="39"/>
      <c r="G111" s="39"/>
      <c r="H111" s="39"/>
      <c r="I111" s="143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4.5" customHeight="1">
      <c r="A112" s="37"/>
      <c r="B112" s="38"/>
      <c r="C112" s="39"/>
      <c r="D112" s="39"/>
      <c r="E112" s="75" t="str">
        <f>E9</f>
        <v>04 - VRN</v>
      </c>
      <c r="F112" s="39"/>
      <c r="G112" s="39"/>
      <c r="H112" s="39"/>
      <c r="I112" s="143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143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20</v>
      </c>
      <c r="D114" s="39"/>
      <c r="E114" s="39"/>
      <c r="F114" s="26" t="str">
        <f>F12</f>
        <v>Šluknov</v>
      </c>
      <c r="G114" s="39"/>
      <c r="H114" s="39"/>
      <c r="I114" s="146" t="s">
        <v>22</v>
      </c>
      <c r="J114" s="78" t="str">
        <f>IF(J12="","",J12)</f>
        <v>4. 3. 2020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143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4.9" customHeight="1">
      <c r="A116" s="37"/>
      <c r="B116" s="38"/>
      <c r="C116" s="31" t="s">
        <v>24</v>
      </c>
      <c r="D116" s="39"/>
      <c r="E116" s="39"/>
      <c r="F116" s="26" t="str">
        <f>E15</f>
        <v>Město Šluknov</v>
      </c>
      <c r="G116" s="39"/>
      <c r="H116" s="39"/>
      <c r="I116" s="146" t="s">
        <v>30</v>
      </c>
      <c r="J116" s="35" t="str">
        <f>E21</f>
        <v>M. Richter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4.9" customHeight="1">
      <c r="A117" s="37"/>
      <c r="B117" s="38"/>
      <c r="C117" s="31" t="s">
        <v>28</v>
      </c>
      <c r="D117" s="39"/>
      <c r="E117" s="39"/>
      <c r="F117" s="26" t="str">
        <f>IF(E18="","",E18)</f>
        <v>Vyplň údaj</v>
      </c>
      <c r="G117" s="39"/>
      <c r="H117" s="39"/>
      <c r="I117" s="146" t="s">
        <v>33</v>
      </c>
      <c r="J117" s="35" t="str">
        <f>E24</f>
        <v>J. Nešněra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0.3" customHeight="1">
      <c r="A118" s="37"/>
      <c r="B118" s="38"/>
      <c r="C118" s="39"/>
      <c r="D118" s="39"/>
      <c r="E118" s="39"/>
      <c r="F118" s="39"/>
      <c r="G118" s="39"/>
      <c r="H118" s="39"/>
      <c r="I118" s="143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11" customFormat="1" ht="29.25" customHeight="1">
      <c r="A119" s="206"/>
      <c r="B119" s="207"/>
      <c r="C119" s="208" t="s">
        <v>129</v>
      </c>
      <c r="D119" s="209" t="s">
        <v>61</v>
      </c>
      <c r="E119" s="209" t="s">
        <v>57</v>
      </c>
      <c r="F119" s="209" t="s">
        <v>58</v>
      </c>
      <c r="G119" s="209" t="s">
        <v>130</v>
      </c>
      <c r="H119" s="209" t="s">
        <v>131</v>
      </c>
      <c r="I119" s="210" t="s">
        <v>132</v>
      </c>
      <c r="J119" s="209" t="s">
        <v>101</v>
      </c>
      <c r="K119" s="211" t="s">
        <v>133</v>
      </c>
      <c r="L119" s="212"/>
      <c r="M119" s="99" t="s">
        <v>1</v>
      </c>
      <c r="N119" s="100" t="s">
        <v>40</v>
      </c>
      <c r="O119" s="100" t="s">
        <v>134</v>
      </c>
      <c r="P119" s="100" t="s">
        <v>135</v>
      </c>
      <c r="Q119" s="100" t="s">
        <v>136</v>
      </c>
      <c r="R119" s="100" t="s">
        <v>137</v>
      </c>
      <c r="S119" s="100" t="s">
        <v>138</v>
      </c>
      <c r="T119" s="101" t="s">
        <v>139</v>
      </c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/>
    </row>
    <row r="120" spans="1:63" s="2" customFormat="1" ht="22.8" customHeight="1">
      <c r="A120" s="37"/>
      <c r="B120" s="38"/>
      <c r="C120" s="106" t="s">
        <v>140</v>
      </c>
      <c r="D120" s="39"/>
      <c r="E120" s="39"/>
      <c r="F120" s="39"/>
      <c r="G120" s="39"/>
      <c r="H120" s="39"/>
      <c r="I120" s="143"/>
      <c r="J120" s="213">
        <f>BK120</f>
        <v>0</v>
      </c>
      <c r="K120" s="39"/>
      <c r="L120" s="43"/>
      <c r="M120" s="102"/>
      <c r="N120" s="214"/>
      <c r="O120" s="103"/>
      <c r="P120" s="215">
        <f>P121</f>
        <v>0</v>
      </c>
      <c r="Q120" s="103"/>
      <c r="R120" s="215">
        <f>R121</f>
        <v>0</v>
      </c>
      <c r="S120" s="103"/>
      <c r="T120" s="216">
        <f>T121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75</v>
      </c>
      <c r="AU120" s="16" t="s">
        <v>103</v>
      </c>
      <c r="BK120" s="217">
        <f>BK121</f>
        <v>0</v>
      </c>
    </row>
    <row r="121" spans="1:63" s="12" customFormat="1" ht="25.9" customHeight="1">
      <c r="A121" s="12"/>
      <c r="B121" s="218"/>
      <c r="C121" s="219"/>
      <c r="D121" s="220" t="s">
        <v>75</v>
      </c>
      <c r="E121" s="221" t="s">
        <v>94</v>
      </c>
      <c r="F121" s="221" t="s">
        <v>1226</v>
      </c>
      <c r="G121" s="219"/>
      <c r="H121" s="219"/>
      <c r="I121" s="222"/>
      <c r="J121" s="223">
        <f>BK121</f>
        <v>0</v>
      </c>
      <c r="K121" s="219"/>
      <c r="L121" s="224"/>
      <c r="M121" s="225"/>
      <c r="N121" s="226"/>
      <c r="O121" s="226"/>
      <c r="P121" s="227">
        <f>P122+P127+P130</f>
        <v>0</v>
      </c>
      <c r="Q121" s="226"/>
      <c r="R121" s="227">
        <f>R122+R127+R130</f>
        <v>0</v>
      </c>
      <c r="S121" s="226"/>
      <c r="T121" s="228">
        <f>T122+T127+T130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9" t="s">
        <v>176</v>
      </c>
      <c r="AT121" s="230" t="s">
        <v>75</v>
      </c>
      <c r="AU121" s="230" t="s">
        <v>76</v>
      </c>
      <c r="AY121" s="229" t="s">
        <v>143</v>
      </c>
      <c r="BK121" s="231">
        <f>BK122+BK127+BK130</f>
        <v>0</v>
      </c>
    </row>
    <row r="122" spans="1:63" s="12" customFormat="1" ht="22.8" customHeight="1">
      <c r="A122" s="12"/>
      <c r="B122" s="218"/>
      <c r="C122" s="219"/>
      <c r="D122" s="220" t="s">
        <v>75</v>
      </c>
      <c r="E122" s="232" t="s">
        <v>1227</v>
      </c>
      <c r="F122" s="232" t="s">
        <v>1228</v>
      </c>
      <c r="G122" s="219"/>
      <c r="H122" s="219"/>
      <c r="I122" s="222"/>
      <c r="J122" s="233">
        <f>BK122</f>
        <v>0</v>
      </c>
      <c r="K122" s="219"/>
      <c r="L122" s="224"/>
      <c r="M122" s="225"/>
      <c r="N122" s="226"/>
      <c r="O122" s="226"/>
      <c r="P122" s="227">
        <f>SUM(P123:P126)</f>
        <v>0</v>
      </c>
      <c r="Q122" s="226"/>
      <c r="R122" s="227">
        <f>SUM(R123:R126)</f>
        <v>0</v>
      </c>
      <c r="S122" s="226"/>
      <c r="T122" s="228">
        <f>SUM(T123:T126)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9" t="s">
        <v>176</v>
      </c>
      <c r="AT122" s="230" t="s">
        <v>75</v>
      </c>
      <c r="AU122" s="230" t="s">
        <v>84</v>
      </c>
      <c r="AY122" s="229" t="s">
        <v>143</v>
      </c>
      <c r="BK122" s="231">
        <f>SUM(BK123:BK126)</f>
        <v>0</v>
      </c>
    </row>
    <row r="123" spans="1:65" s="2" customFormat="1" ht="20.5" customHeight="1">
      <c r="A123" s="37"/>
      <c r="B123" s="38"/>
      <c r="C123" s="234" t="s">
        <v>84</v>
      </c>
      <c r="D123" s="234" t="s">
        <v>145</v>
      </c>
      <c r="E123" s="235" t="s">
        <v>1229</v>
      </c>
      <c r="F123" s="236" t="s">
        <v>1230</v>
      </c>
      <c r="G123" s="237" t="s">
        <v>606</v>
      </c>
      <c r="H123" s="238">
        <v>1</v>
      </c>
      <c r="I123" s="239"/>
      <c r="J123" s="240">
        <f>ROUND(I123*H123,2)</f>
        <v>0</v>
      </c>
      <c r="K123" s="236" t="s">
        <v>149</v>
      </c>
      <c r="L123" s="43"/>
      <c r="M123" s="241" t="s">
        <v>1</v>
      </c>
      <c r="N123" s="242" t="s">
        <v>41</v>
      </c>
      <c r="O123" s="90"/>
      <c r="P123" s="243">
        <f>O123*H123</f>
        <v>0</v>
      </c>
      <c r="Q123" s="243">
        <v>0</v>
      </c>
      <c r="R123" s="243">
        <f>Q123*H123</f>
        <v>0</v>
      </c>
      <c r="S123" s="243">
        <v>0</v>
      </c>
      <c r="T123" s="244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45" t="s">
        <v>1231</v>
      </c>
      <c r="AT123" s="245" t="s">
        <v>145</v>
      </c>
      <c r="AU123" s="245" t="s">
        <v>86</v>
      </c>
      <c r="AY123" s="16" t="s">
        <v>143</v>
      </c>
      <c r="BE123" s="246">
        <f>IF(N123="základní",J123,0)</f>
        <v>0</v>
      </c>
      <c r="BF123" s="246">
        <f>IF(N123="snížená",J123,0)</f>
        <v>0</v>
      </c>
      <c r="BG123" s="246">
        <f>IF(N123="zákl. přenesená",J123,0)</f>
        <v>0</v>
      </c>
      <c r="BH123" s="246">
        <f>IF(N123="sníž. přenesená",J123,0)</f>
        <v>0</v>
      </c>
      <c r="BI123" s="246">
        <f>IF(N123="nulová",J123,0)</f>
        <v>0</v>
      </c>
      <c r="BJ123" s="16" t="s">
        <v>84</v>
      </c>
      <c r="BK123" s="246">
        <f>ROUND(I123*H123,2)</f>
        <v>0</v>
      </c>
      <c r="BL123" s="16" t="s">
        <v>1231</v>
      </c>
      <c r="BM123" s="245" t="s">
        <v>1232</v>
      </c>
    </row>
    <row r="124" spans="1:47" s="2" customFormat="1" ht="12">
      <c r="A124" s="37"/>
      <c r="B124" s="38"/>
      <c r="C124" s="39"/>
      <c r="D124" s="247" t="s">
        <v>152</v>
      </c>
      <c r="E124" s="39"/>
      <c r="F124" s="248" t="s">
        <v>1230</v>
      </c>
      <c r="G124" s="39"/>
      <c r="H124" s="39"/>
      <c r="I124" s="143"/>
      <c r="J124" s="39"/>
      <c r="K124" s="39"/>
      <c r="L124" s="43"/>
      <c r="M124" s="249"/>
      <c r="N124" s="250"/>
      <c r="O124" s="90"/>
      <c r="P124" s="90"/>
      <c r="Q124" s="90"/>
      <c r="R124" s="90"/>
      <c r="S124" s="90"/>
      <c r="T124" s="91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152</v>
      </c>
      <c r="AU124" s="16" t="s">
        <v>86</v>
      </c>
    </row>
    <row r="125" spans="1:65" s="2" customFormat="1" ht="20.5" customHeight="1">
      <c r="A125" s="37"/>
      <c r="B125" s="38"/>
      <c r="C125" s="234" t="s">
        <v>86</v>
      </c>
      <c r="D125" s="234" t="s">
        <v>145</v>
      </c>
      <c r="E125" s="235" t="s">
        <v>1233</v>
      </c>
      <c r="F125" s="236" t="s">
        <v>1234</v>
      </c>
      <c r="G125" s="237" t="s">
        <v>606</v>
      </c>
      <c r="H125" s="238">
        <v>1</v>
      </c>
      <c r="I125" s="239"/>
      <c r="J125" s="240">
        <f>ROUND(I125*H125,2)</f>
        <v>0</v>
      </c>
      <c r="K125" s="236" t="s">
        <v>149</v>
      </c>
      <c r="L125" s="43"/>
      <c r="M125" s="241" t="s">
        <v>1</v>
      </c>
      <c r="N125" s="242" t="s">
        <v>41</v>
      </c>
      <c r="O125" s="90"/>
      <c r="P125" s="243">
        <f>O125*H125</f>
        <v>0</v>
      </c>
      <c r="Q125" s="243">
        <v>0</v>
      </c>
      <c r="R125" s="243">
        <f>Q125*H125</f>
        <v>0</v>
      </c>
      <c r="S125" s="243">
        <v>0</v>
      </c>
      <c r="T125" s="244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45" t="s">
        <v>1231</v>
      </c>
      <c r="AT125" s="245" t="s">
        <v>145</v>
      </c>
      <c r="AU125" s="245" t="s">
        <v>86</v>
      </c>
      <c r="AY125" s="16" t="s">
        <v>143</v>
      </c>
      <c r="BE125" s="246">
        <f>IF(N125="základní",J125,0)</f>
        <v>0</v>
      </c>
      <c r="BF125" s="246">
        <f>IF(N125="snížená",J125,0)</f>
        <v>0</v>
      </c>
      <c r="BG125" s="246">
        <f>IF(N125="zákl. přenesená",J125,0)</f>
        <v>0</v>
      </c>
      <c r="BH125" s="246">
        <f>IF(N125="sníž. přenesená",J125,0)</f>
        <v>0</v>
      </c>
      <c r="BI125" s="246">
        <f>IF(N125="nulová",J125,0)</f>
        <v>0</v>
      </c>
      <c r="BJ125" s="16" t="s">
        <v>84</v>
      </c>
      <c r="BK125" s="246">
        <f>ROUND(I125*H125,2)</f>
        <v>0</v>
      </c>
      <c r="BL125" s="16" t="s">
        <v>1231</v>
      </c>
      <c r="BM125" s="245" t="s">
        <v>1235</v>
      </c>
    </row>
    <row r="126" spans="1:47" s="2" customFormat="1" ht="12">
      <c r="A126" s="37"/>
      <c r="B126" s="38"/>
      <c r="C126" s="39"/>
      <c r="D126" s="247" t="s">
        <v>152</v>
      </c>
      <c r="E126" s="39"/>
      <c r="F126" s="248" t="s">
        <v>1234</v>
      </c>
      <c r="G126" s="39"/>
      <c r="H126" s="39"/>
      <c r="I126" s="143"/>
      <c r="J126" s="39"/>
      <c r="K126" s="39"/>
      <c r="L126" s="43"/>
      <c r="M126" s="249"/>
      <c r="N126" s="250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152</v>
      </c>
      <c r="AU126" s="16" t="s">
        <v>86</v>
      </c>
    </row>
    <row r="127" spans="1:63" s="12" customFormat="1" ht="22.8" customHeight="1">
      <c r="A127" s="12"/>
      <c r="B127" s="218"/>
      <c r="C127" s="219"/>
      <c r="D127" s="220" t="s">
        <v>75</v>
      </c>
      <c r="E127" s="232" t="s">
        <v>1236</v>
      </c>
      <c r="F127" s="232" t="s">
        <v>1237</v>
      </c>
      <c r="G127" s="219"/>
      <c r="H127" s="219"/>
      <c r="I127" s="222"/>
      <c r="J127" s="233">
        <f>BK127</f>
        <v>0</v>
      </c>
      <c r="K127" s="219"/>
      <c r="L127" s="224"/>
      <c r="M127" s="225"/>
      <c r="N127" s="226"/>
      <c r="O127" s="226"/>
      <c r="P127" s="227">
        <f>SUM(P128:P129)</f>
        <v>0</v>
      </c>
      <c r="Q127" s="226"/>
      <c r="R127" s="227">
        <f>SUM(R128:R129)</f>
        <v>0</v>
      </c>
      <c r="S127" s="226"/>
      <c r="T127" s="228">
        <f>SUM(T128:T129)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9" t="s">
        <v>176</v>
      </c>
      <c r="AT127" s="230" t="s">
        <v>75</v>
      </c>
      <c r="AU127" s="230" t="s">
        <v>84</v>
      </c>
      <c r="AY127" s="229" t="s">
        <v>143</v>
      </c>
      <c r="BK127" s="231">
        <f>SUM(BK128:BK129)</f>
        <v>0</v>
      </c>
    </row>
    <row r="128" spans="1:65" s="2" customFormat="1" ht="20.5" customHeight="1">
      <c r="A128" s="37"/>
      <c r="B128" s="38"/>
      <c r="C128" s="234" t="s">
        <v>150</v>
      </c>
      <c r="D128" s="234" t="s">
        <v>145</v>
      </c>
      <c r="E128" s="235" t="s">
        <v>1238</v>
      </c>
      <c r="F128" s="236" t="s">
        <v>1239</v>
      </c>
      <c r="G128" s="237" t="s">
        <v>606</v>
      </c>
      <c r="H128" s="238">
        <v>1</v>
      </c>
      <c r="I128" s="239"/>
      <c r="J128" s="240">
        <f>ROUND(I128*H128,2)</f>
        <v>0</v>
      </c>
      <c r="K128" s="236" t="s">
        <v>149</v>
      </c>
      <c r="L128" s="43"/>
      <c r="M128" s="241" t="s">
        <v>1</v>
      </c>
      <c r="N128" s="242" t="s">
        <v>41</v>
      </c>
      <c r="O128" s="90"/>
      <c r="P128" s="243">
        <f>O128*H128</f>
        <v>0</v>
      </c>
      <c r="Q128" s="243">
        <v>0</v>
      </c>
      <c r="R128" s="243">
        <f>Q128*H128</f>
        <v>0</v>
      </c>
      <c r="S128" s="243">
        <v>0</v>
      </c>
      <c r="T128" s="244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45" t="s">
        <v>1231</v>
      </c>
      <c r="AT128" s="245" t="s">
        <v>145</v>
      </c>
      <c r="AU128" s="245" t="s">
        <v>86</v>
      </c>
      <c r="AY128" s="16" t="s">
        <v>143</v>
      </c>
      <c r="BE128" s="246">
        <f>IF(N128="základní",J128,0)</f>
        <v>0</v>
      </c>
      <c r="BF128" s="246">
        <f>IF(N128="snížená",J128,0)</f>
        <v>0</v>
      </c>
      <c r="BG128" s="246">
        <f>IF(N128="zákl. přenesená",J128,0)</f>
        <v>0</v>
      </c>
      <c r="BH128" s="246">
        <f>IF(N128="sníž. přenesená",J128,0)</f>
        <v>0</v>
      </c>
      <c r="BI128" s="246">
        <f>IF(N128="nulová",J128,0)</f>
        <v>0</v>
      </c>
      <c r="BJ128" s="16" t="s">
        <v>84</v>
      </c>
      <c r="BK128" s="246">
        <f>ROUND(I128*H128,2)</f>
        <v>0</v>
      </c>
      <c r="BL128" s="16" t="s">
        <v>1231</v>
      </c>
      <c r="BM128" s="245" t="s">
        <v>1240</v>
      </c>
    </row>
    <row r="129" spans="1:47" s="2" customFormat="1" ht="12">
      <c r="A129" s="37"/>
      <c r="B129" s="38"/>
      <c r="C129" s="39"/>
      <c r="D129" s="247" t="s">
        <v>152</v>
      </c>
      <c r="E129" s="39"/>
      <c r="F129" s="248" t="s">
        <v>1239</v>
      </c>
      <c r="G129" s="39"/>
      <c r="H129" s="39"/>
      <c r="I129" s="143"/>
      <c r="J129" s="39"/>
      <c r="K129" s="39"/>
      <c r="L129" s="43"/>
      <c r="M129" s="249"/>
      <c r="N129" s="250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152</v>
      </c>
      <c r="AU129" s="16" t="s">
        <v>86</v>
      </c>
    </row>
    <row r="130" spans="1:63" s="12" customFormat="1" ht="22.8" customHeight="1">
      <c r="A130" s="12"/>
      <c r="B130" s="218"/>
      <c r="C130" s="219"/>
      <c r="D130" s="220" t="s">
        <v>75</v>
      </c>
      <c r="E130" s="232" t="s">
        <v>1241</v>
      </c>
      <c r="F130" s="232" t="s">
        <v>1242</v>
      </c>
      <c r="G130" s="219"/>
      <c r="H130" s="219"/>
      <c r="I130" s="222"/>
      <c r="J130" s="233">
        <f>BK130</f>
        <v>0</v>
      </c>
      <c r="K130" s="219"/>
      <c r="L130" s="224"/>
      <c r="M130" s="225"/>
      <c r="N130" s="226"/>
      <c r="O130" s="226"/>
      <c r="P130" s="227">
        <f>SUM(P131:P133)</f>
        <v>0</v>
      </c>
      <c r="Q130" s="226"/>
      <c r="R130" s="227">
        <f>SUM(R131:R133)</f>
        <v>0</v>
      </c>
      <c r="S130" s="226"/>
      <c r="T130" s="228">
        <f>SUM(T131:T133)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9" t="s">
        <v>176</v>
      </c>
      <c r="AT130" s="230" t="s">
        <v>75</v>
      </c>
      <c r="AU130" s="230" t="s">
        <v>84</v>
      </c>
      <c r="AY130" s="229" t="s">
        <v>143</v>
      </c>
      <c r="BK130" s="231">
        <f>SUM(BK131:BK133)</f>
        <v>0</v>
      </c>
    </row>
    <row r="131" spans="1:65" s="2" customFormat="1" ht="20.5" customHeight="1">
      <c r="A131" s="37"/>
      <c r="B131" s="38"/>
      <c r="C131" s="234" t="s">
        <v>176</v>
      </c>
      <c r="D131" s="234" t="s">
        <v>145</v>
      </c>
      <c r="E131" s="235" t="s">
        <v>1243</v>
      </c>
      <c r="F131" s="236" t="s">
        <v>1244</v>
      </c>
      <c r="G131" s="237" t="s">
        <v>606</v>
      </c>
      <c r="H131" s="238">
        <v>1</v>
      </c>
      <c r="I131" s="239"/>
      <c r="J131" s="240">
        <f>ROUND(I131*H131,2)</f>
        <v>0</v>
      </c>
      <c r="K131" s="236" t="s">
        <v>149</v>
      </c>
      <c r="L131" s="43"/>
      <c r="M131" s="241" t="s">
        <v>1</v>
      </c>
      <c r="N131" s="242" t="s">
        <v>41</v>
      </c>
      <c r="O131" s="90"/>
      <c r="P131" s="243">
        <f>O131*H131</f>
        <v>0</v>
      </c>
      <c r="Q131" s="243">
        <v>0</v>
      </c>
      <c r="R131" s="243">
        <f>Q131*H131</f>
        <v>0</v>
      </c>
      <c r="S131" s="243">
        <v>0</v>
      </c>
      <c r="T131" s="244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45" t="s">
        <v>1231</v>
      </c>
      <c r="AT131" s="245" t="s">
        <v>145</v>
      </c>
      <c r="AU131" s="245" t="s">
        <v>86</v>
      </c>
      <c r="AY131" s="16" t="s">
        <v>143</v>
      </c>
      <c r="BE131" s="246">
        <f>IF(N131="základní",J131,0)</f>
        <v>0</v>
      </c>
      <c r="BF131" s="246">
        <f>IF(N131="snížená",J131,0)</f>
        <v>0</v>
      </c>
      <c r="BG131" s="246">
        <f>IF(N131="zákl. přenesená",J131,0)</f>
        <v>0</v>
      </c>
      <c r="BH131" s="246">
        <f>IF(N131="sníž. přenesená",J131,0)</f>
        <v>0</v>
      </c>
      <c r="BI131" s="246">
        <f>IF(N131="nulová",J131,0)</f>
        <v>0</v>
      </c>
      <c r="BJ131" s="16" t="s">
        <v>84</v>
      </c>
      <c r="BK131" s="246">
        <f>ROUND(I131*H131,2)</f>
        <v>0</v>
      </c>
      <c r="BL131" s="16" t="s">
        <v>1231</v>
      </c>
      <c r="BM131" s="245" t="s">
        <v>1245</v>
      </c>
    </row>
    <row r="132" spans="1:47" s="2" customFormat="1" ht="12">
      <c r="A132" s="37"/>
      <c r="B132" s="38"/>
      <c r="C132" s="39"/>
      <c r="D132" s="247" t="s">
        <v>152</v>
      </c>
      <c r="E132" s="39"/>
      <c r="F132" s="248" t="s">
        <v>1244</v>
      </c>
      <c r="G132" s="39"/>
      <c r="H132" s="39"/>
      <c r="I132" s="143"/>
      <c r="J132" s="39"/>
      <c r="K132" s="39"/>
      <c r="L132" s="43"/>
      <c r="M132" s="249"/>
      <c r="N132" s="250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152</v>
      </c>
      <c r="AU132" s="16" t="s">
        <v>86</v>
      </c>
    </row>
    <row r="133" spans="1:47" s="2" customFormat="1" ht="12">
      <c r="A133" s="37"/>
      <c r="B133" s="38"/>
      <c r="C133" s="39"/>
      <c r="D133" s="247" t="s">
        <v>816</v>
      </c>
      <c r="E133" s="39"/>
      <c r="F133" s="283" t="s">
        <v>1246</v>
      </c>
      <c r="G133" s="39"/>
      <c r="H133" s="39"/>
      <c r="I133" s="143"/>
      <c r="J133" s="39"/>
      <c r="K133" s="39"/>
      <c r="L133" s="43"/>
      <c r="M133" s="287"/>
      <c r="N133" s="288"/>
      <c r="O133" s="289"/>
      <c r="P133" s="289"/>
      <c r="Q133" s="289"/>
      <c r="R133" s="289"/>
      <c r="S133" s="289"/>
      <c r="T133" s="290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816</v>
      </c>
      <c r="AU133" s="16" t="s">
        <v>86</v>
      </c>
    </row>
    <row r="134" spans="1:31" s="2" customFormat="1" ht="6.95" customHeight="1">
      <c r="A134" s="37"/>
      <c r="B134" s="65"/>
      <c r="C134" s="66"/>
      <c r="D134" s="66"/>
      <c r="E134" s="66"/>
      <c r="F134" s="66"/>
      <c r="G134" s="66"/>
      <c r="H134" s="66"/>
      <c r="I134" s="182"/>
      <c r="J134" s="66"/>
      <c r="K134" s="66"/>
      <c r="L134" s="43"/>
      <c r="M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</row>
  </sheetData>
  <sheetProtection password="CC35" sheet="1" objects="1" scenarios="1" formatColumns="0" formatRows="0" autoFilter="0"/>
  <autoFilter ref="C119:K133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EliteBook8460p\Jindřich Nešněra</dc:creator>
  <cp:keywords/>
  <dc:description/>
  <cp:lastModifiedBy>EliteBook8460p\Jindřich Nešněra</cp:lastModifiedBy>
  <dcterms:created xsi:type="dcterms:W3CDTF">2020-12-15T17:09:06Z</dcterms:created>
  <dcterms:modified xsi:type="dcterms:W3CDTF">2020-12-15T17:09:14Z</dcterms:modified>
  <cp:category/>
  <cp:version/>
  <cp:contentType/>
  <cp:contentStatus/>
</cp:coreProperties>
</file>