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190905 - Oprava hvozdu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'20190905 - Oprava hvozdu ...'!$C$125:$K$309</definedName>
    <definedName name="_xlnm.Print_Area" localSheetId="1">'20190905 - Oprava hvozdu ...'!$C$4:$J$76,'20190905 - Oprava hvozdu ...'!$C$82:$J$109,'20190905 - Oprava hvozdu ...'!$C$115:$K$309</definedName>
    <definedName name="_xlnm.Print_Titles" localSheetId="1">'20190905 - Oprava hvozdu ...'!$125:$125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308"/>
  <c r="BH308"/>
  <c r="BG308"/>
  <c r="BF308"/>
  <c r="T308"/>
  <c r="R308"/>
  <c r="P308"/>
  <c r="BK308"/>
  <c r="J308"/>
  <c r="BE308"/>
  <c r="BI306"/>
  <c r="BH306"/>
  <c r="BG306"/>
  <c r="BF306"/>
  <c r="T306"/>
  <c r="T305"/>
  <c r="T304"/>
  <c r="R306"/>
  <c r="R305"/>
  <c r="R304"/>
  <c r="P306"/>
  <c r="P305"/>
  <c r="P304"/>
  <c r="BK306"/>
  <c r="BK305"/>
  <c r="J305"/>
  <c r="BK304"/>
  <c r="J304"/>
  <c r="J306"/>
  <c r="BE306"/>
  <c r="J108"/>
  <c r="J107"/>
  <c r="BI302"/>
  <c r="BH302"/>
  <c r="BG302"/>
  <c r="BF302"/>
  <c r="T302"/>
  <c r="R302"/>
  <c r="P302"/>
  <c r="BK302"/>
  <c r="J302"/>
  <c r="BE302"/>
  <c r="BI300"/>
  <c r="BH300"/>
  <c r="BG300"/>
  <c r="BF300"/>
  <c r="T300"/>
  <c r="R300"/>
  <c r="P300"/>
  <c r="BK300"/>
  <c r="J300"/>
  <c r="BE300"/>
  <c r="BI298"/>
  <c r="BH298"/>
  <c r="BG298"/>
  <c r="BF298"/>
  <c r="T298"/>
  <c r="R298"/>
  <c r="P298"/>
  <c r="BK298"/>
  <c r="J298"/>
  <c r="BE298"/>
  <c r="BI296"/>
  <c r="BH296"/>
  <c r="BG296"/>
  <c r="BF296"/>
  <c r="T296"/>
  <c r="T295"/>
  <c r="R296"/>
  <c r="R295"/>
  <c r="P296"/>
  <c r="P295"/>
  <c r="BK296"/>
  <c r="BK295"/>
  <c r="J295"/>
  <c r="J296"/>
  <c r="BE296"/>
  <c r="J106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2"/>
  <c r="BH282"/>
  <c r="BG282"/>
  <c r="BF282"/>
  <c r="T282"/>
  <c r="R282"/>
  <c r="P282"/>
  <c r="BK282"/>
  <c r="J282"/>
  <c r="BE282"/>
  <c r="BI279"/>
  <c r="BH279"/>
  <c r="BG279"/>
  <c r="BF279"/>
  <c r="T279"/>
  <c r="R279"/>
  <c r="P279"/>
  <c r="BK279"/>
  <c r="J279"/>
  <c r="BE279"/>
  <c r="BI277"/>
  <c r="BH277"/>
  <c r="BG277"/>
  <c r="BF277"/>
  <c r="T277"/>
  <c r="T276"/>
  <c r="R277"/>
  <c r="R276"/>
  <c r="P277"/>
  <c r="P276"/>
  <c r="BK277"/>
  <c r="BK276"/>
  <c r="J276"/>
  <c r="J277"/>
  <c r="BE277"/>
  <c r="J105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4"/>
  <c r="BH254"/>
  <c r="BG254"/>
  <c r="BF254"/>
  <c r="T254"/>
  <c r="T253"/>
  <c r="R254"/>
  <c r="R253"/>
  <c r="P254"/>
  <c r="P253"/>
  <c r="BK254"/>
  <c r="BK253"/>
  <c r="J253"/>
  <c r="J254"/>
  <c r="BE254"/>
  <c r="J104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3"/>
  <c r="BH233"/>
  <c r="BG233"/>
  <c r="BF233"/>
  <c r="T233"/>
  <c r="R233"/>
  <c r="P233"/>
  <c r="BK233"/>
  <c r="J233"/>
  <c r="BE233"/>
  <c r="BI228"/>
  <c r="BH228"/>
  <c r="BG228"/>
  <c r="BF228"/>
  <c r="T228"/>
  <c r="R228"/>
  <c r="P228"/>
  <c r="BK228"/>
  <c r="J228"/>
  <c r="BE228"/>
  <c r="BI223"/>
  <c r="BH223"/>
  <c r="BG223"/>
  <c r="BF223"/>
  <c r="T223"/>
  <c r="R223"/>
  <c r="P223"/>
  <c r="BK223"/>
  <c r="J223"/>
  <c r="BE223"/>
  <c r="BI217"/>
  <c r="BH217"/>
  <c r="BG217"/>
  <c r="BF217"/>
  <c r="T217"/>
  <c r="R217"/>
  <c r="P217"/>
  <c r="BK217"/>
  <c r="J217"/>
  <c r="BE217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3"/>
  <c r="BH193"/>
  <c r="BG193"/>
  <c r="BF193"/>
  <c r="T193"/>
  <c r="T192"/>
  <c r="R193"/>
  <c r="R192"/>
  <c r="P193"/>
  <c r="P192"/>
  <c r="BK193"/>
  <c r="BK192"/>
  <c r="J192"/>
  <c r="J193"/>
  <c r="BE193"/>
  <c r="J103"/>
  <c r="BI189"/>
  <c r="BH189"/>
  <c r="BG189"/>
  <c r="BF189"/>
  <c r="T189"/>
  <c r="T188"/>
  <c r="T187"/>
  <c r="R189"/>
  <c r="R188"/>
  <c r="R187"/>
  <c r="P189"/>
  <c r="P188"/>
  <c r="P187"/>
  <c r="BK189"/>
  <c r="BK188"/>
  <c r="J188"/>
  <c r="BK187"/>
  <c r="J187"/>
  <c r="J189"/>
  <c r="BE189"/>
  <c r="J102"/>
  <c r="J101"/>
  <c r="BI185"/>
  <c r="BH185"/>
  <c r="BG185"/>
  <c r="BF185"/>
  <c r="T185"/>
  <c r="T184"/>
  <c r="R185"/>
  <c r="R184"/>
  <c r="P185"/>
  <c r="P184"/>
  <c r="BK185"/>
  <c r="BK184"/>
  <c r="J184"/>
  <c r="J185"/>
  <c r="BE185"/>
  <c r="J100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T174"/>
  <c r="R175"/>
  <c r="R174"/>
  <c r="P175"/>
  <c r="P174"/>
  <c r="BK175"/>
  <c r="BK174"/>
  <c r="J174"/>
  <c r="J175"/>
  <c r="BE175"/>
  <c r="J99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41"/>
  <c r="BH141"/>
  <c r="BG141"/>
  <c r="BF141"/>
  <c r="T141"/>
  <c r="T140"/>
  <c r="R141"/>
  <c r="R140"/>
  <c r="P141"/>
  <c r="P140"/>
  <c r="BK141"/>
  <c r="BK140"/>
  <c r="J140"/>
  <c r="J141"/>
  <c r="BE141"/>
  <c r="J98"/>
  <c r="BI138"/>
  <c r="BH138"/>
  <c r="BG138"/>
  <c r="BF138"/>
  <c r="T138"/>
  <c r="R138"/>
  <c r="P138"/>
  <c r="BK138"/>
  <c r="J138"/>
  <c r="BE138"/>
  <c r="BI133"/>
  <c r="BH133"/>
  <c r="BG133"/>
  <c r="BF133"/>
  <c r="T133"/>
  <c r="T132"/>
  <c r="R133"/>
  <c r="R132"/>
  <c r="P133"/>
  <c r="P132"/>
  <c r="BK133"/>
  <c r="BK132"/>
  <c r="J132"/>
  <c r="J133"/>
  <c r="BE133"/>
  <c r="J97"/>
  <c r="BI129"/>
  <c r="F35"/>
  <c i="1" r="BD95"/>
  <c i="2" r="BH129"/>
  <c r="F34"/>
  <c i="1" r="BC95"/>
  <c i="2" r="BG129"/>
  <c r="F33"/>
  <c i="1" r="BB95"/>
  <c i="2" r="BF129"/>
  <c r="J32"/>
  <c i="1" r="AW95"/>
  <c i="2" r="F32"/>
  <c i="1" r="BA95"/>
  <c i="2" r="T129"/>
  <c r="T128"/>
  <c r="T127"/>
  <c r="T126"/>
  <c r="R129"/>
  <c r="R128"/>
  <c r="R127"/>
  <c r="R126"/>
  <c r="P129"/>
  <c r="P128"/>
  <c r="P127"/>
  <c r="P126"/>
  <c i="1" r="AU95"/>
  <c i="2" r="BK129"/>
  <c r="BK128"/>
  <c r="J128"/>
  <c r="BK127"/>
  <c r="J127"/>
  <c r="BK126"/>
  <c r="J126"/>
  <c r="J94"/>
  <c r="J28"/>
  <c i="1" r="AG95"/>
  <c i="2" r="J129"/>
  <c r="BE129"/>
  <c r="J31"/>
  <c i="1" r="AV95"/>
  <c i="2" r="F31"/>
  <c i="1" r="AZ95"/>
  <c i="2" r="J96"/>
  <c r="J95"/>
  <c r="J123"/>
  <c r="J122"/>
  <c r="F122"/>
  <c r="F120"/>
  <c r="E118"/>
  <c r="J90"/>
  <c r="J89"/>
  <c r="F89"/>
  <c r="F87"/>
  <c r="E85"/>
  <c r="J37"/>
  <c r="J16"/>
  <c r="E16"/>
  <c r="F123"/>
  <c r="F90"/>
  <c r="J15"/>
  <c r="J10"/>
  <c r="J120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<sst xmlns="http://schemas.openxmlformats.org/spreadsheetml/2006/main">
  <si>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</si>
  <si>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</si>
  <si>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</si>
  <si>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</si>
  <si>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</si>
  <si>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{60510b2c-5088-4e1b-8d52-f06bd161c0f0}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</si>
  <si>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</si>
  <si>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</si>
  <si>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</si>
  <si>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</si>
  <si>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</si>
  <si>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</si>
  <si>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</si>
  <si>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</si>
  <si>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20190905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</si>
  <si>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</si>
  <si>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</si>
  <si>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hvozdu sladovny</t>
  </si>
  <si>
    <t>KSO:</t>
  </si>
  <si>
    <t>CC-CZ:</t>
  </si>
  <si>
    <t>Místo:</t>
  </si>
  <si>
    <t>Šluknov</t>
  </si>
  <si>
    <t>Datum:</t>
  </si>
  <si>
    <t>5. 9. 2019</t>
  </si>
  <si>
    <t>Zadavatel:</t>
  </si>
  <si>
    <t>IČ:</t>
  </si>
  <si>
    <t>Město Šluknov</t>
  </si>
  <si>
    <t>DIČ:</t>
  </si>
  <si>
    <t>Uchazeč:</t>
  </si>
  <si>
    <t>Vyplň údaj</t>
  </si>
  <si>
    <t>Projektant:</t>
  </si>
  <si>
    <t>kip</t>
  </si>
  <si>
    <t>True</t>
  </si>
  <si>
    <t>Zpracovatel:</t>
  </si>
  <si>
    <t>J. Nešněra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</si>
  <si>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</si>
  <si>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</si>
  <si>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</si>
  <si>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</si>
  <si>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</si>
  <si>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</si>
  <si>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</si>
  <si>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</si>
  <si>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</si>
  <si>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</si>
  <si>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</si>
  <si>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</si>
  <si>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</si>
  <si>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</si>
  <si>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</si>
  <si>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</si>
  <si>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</si>
  <si>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</si>
  <si>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</si>
  <si>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</si>
  <si>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</si>
  <si>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</si>
  <si>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</si>
  <si>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</si>
  <si>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</si>
  <si>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</si>
  <si>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</si>
  <si>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</si>
  <si>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</si>
  <si>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</si>
  <si>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</si>
  <si>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</si>
  <si>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</si>
  <si>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</si>
  <si>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</si>
  <si>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</si>
  <si>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</si>
  <si>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</si>
  <si>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</si>
  <si>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</si>
  <si>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</si>
  <si>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</si>
  <si>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</si>
  <si>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</si>
  <si>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</si>
  <si>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</si>
  <si>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</si>
  <si>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</si>
  <si>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</si>
  <si>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</si>
  <si>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</si>
  <si>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</si>
  <si>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</si>
  <si>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</si>
  <si>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</si>
  <si>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</si>
  <si>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</si>
  <si>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</si>
  <si>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</si>
  <si>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</si>
  <si>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</si>
  <si>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</si>
  <si>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</si>
  <si>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</si>
  <si>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</si>
  <si>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</si>
  <si>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767 - Konstrukce zámečnické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</si>
  <si>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</si>
  <si>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</si>
  <si>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</si>
  <si>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</si>
  <si>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</si>
  <si>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</si>
  <si>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</si>
  <si>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</si>
  <si>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</si>
  <si>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</si>
  <si>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</si>
  <si>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</si>
  <si>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</si>
  <si>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</si>
  <si>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</si>
  <si>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</si>
  <si>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</si>
  <si>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</si>
  <si>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</si>
  <si>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</si>
  <si>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</si>
  <si>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317235811</t>
  </si>
  <si>
    <t>Doplnění zdiva hlavních a kordónových říms cihlami pálenými na maltu</t>
  </si>
  <si>
    <t>m3</t>
  </si>
  <si>
    <t>CS ÚRS 2019 01</t>
  </si>
  <si>
    <t>4</t>
  </si>
  <si>
    <t>-559478565</t>
  </si>
  <si>
    <t>PP</t>
  </si>
  <si>
    <t xml:space="preserve">Doplnění zdiva hlavních a kordonových říms  s dodáním hmot, cihlami pálenými na maltu</t>
  </si>
  <si>
    <t>VV</t>
  </si>
  <si>
    <t>4,978</t>
  </si>
  <si>
    <t>6</t>
  </si>
  <si>
    <t>Úpravy povrchů, podlahy a osazování výplní</t>
  </si>
  <si>
    <t>622635091</t>
  </si>
  <si>
    <t>Oprava spárování komínového zdiva MC v rozsahu do 50 %</t>
  </si>
  <si>
    <t>m2</t>
  </si>
  <si>
    <t>283444154</t>
  </si>
  <si>
    <t xml:space="preserve">Oprava spárování cihelného zdiva cementovou maltou  včetně vysekání a vyčištění spár komínového nad střechou, v rozsahu opravované plochy přes 40 do 50 %</t>
  </si>
  <si>
    <t>(2*PI*0,8*7,5)</t>
  </si>
  <si>
    <t>0,75*4*4</t>
  </si>
  <si>
    <t>Součet</t>
  </si>
  <si>
    <t>629995101</t>
  </si>
  <si>
    <t>Očištění vnějších ploch tlakovou vodou</t>
  </si>
  <si>
    <t>-492832151</t>
  </si>
  <si>
    <t>Očištění vnějších ploch tlakovou vodou omytím</t>
  </si>
  <si>
    <t>9</t>
  </si>
  <si>
    <t>Ostatní konstrukce a práce, bourání</t>
  </si>
  <si>
    <t>941211111</t>
  </si>
  <si>
    <t>Montáž lešení řadového rámového lehkého zatížení do 200 kg/m2 š do 0,9 m v do 10 m</t>
  </si>
  <si>
    <t>-1318545718</t>
  </si>
  <si>
    <t xml:space="preserve">Montáž lešení řadového rámového lehkého pracovního s podlahami  s provozním zatížením tř. 3 do 200 kg/m2 šířky tř. SW06 přes 0,6 do 0,9 m, výšky do 10 m</t>
  </si>
  <si>
    <t>(7+5+5)*9</t>
  </si>
  <si>
    <t>5</t>
  </si>
  <si>
    <t>941211211</t>
  </si>
  <si>
    <t>Příplatek k lešení řadovému rámovému lehkému š 0,9 m v do 25 m za první a ZKD den použití</t>
  </si>
  <si>
    <t>-217470242</t>
  </si>
  <si>
    <t xml:space="preserve">Montáž lešení řadového rámového lehkého pracovního s podlahami  s provozním zatížením tř. 3 do 200 kg/m2 Příplatek za první a každý další den použití lešení k ceně -1111 nebo -1112</t>
  </si>
  <si>
    <t>153</t>
  </si>
  <si>
    <t>153*120 'Přepočtené koeficientem množství</t>
  </si>
  <si>
    <t>941211811</t>
  </si>
  <si>
    <t>Demontáž lešení řadového rámového lehkého zatížení do 200 kg/m2 š do 0,9 m v do 10 m</t>
  </si>
  <si>
    <t>360460977</t>
  </si>
  <si>
    <t xml:space="preserve">Demontáž lešení řadového rámového lehkého pracovního  s provozním zatížením tř. 3 do 200 kg/m2 šířky tř. SW06 přes 0,6 do 0,9 m, výšky do 10 m</t>
  </si>
  <si>
    <t>7</t>
  </si>
  <si>
    <t>949411111</t>
  </si>
  <si>
    <t>Montáž schodišťových věží trubkových o půdorysné ploše do 10 m2 v do 10 m</t>
  </si>
  <si>
    <t>m</t>
  </si>
  <si>
    <t>-2021966632</t>
  </si>
  <si>
    <t xml:space="preserve">Montáž schodišťových a výstupových věží z trubkového lešení  o půdorysné ploše do 10 m2, výšky do 10 m</t>
  </si>
  <si>
    <t>8</t>
  </si>
  <si>
    <t>949411211</t>
  </si>
  <si>
    <t>Příplatek k schodišťovým věžím trubkovým do 10 m2 v do 20 m za první a ZKD den použití</t>
  </si>
  <si>
    <t>-1055960582</t>
  </si>
  <si>
    <t xml:space="preserve">Montáž schodišťových a výstupových věží z trubkového lešení  Příplatek za první a každý další den použití lešení k ceně -1111 nebo -1112</t>
  </si>
  <si>
    <t>949411811</t>
  </si>
  <si>
    <t>Demontáž schodišťových věží trubkových o půdorysné ploše do 10 m2 v do 10 m</t>
  </si>
  <si>
    <t>680592682</t>
  </si>
  <si>
    <t xml:space="preserve">Demontáž schodišťových a výstupových věží z trubkového lešení  o půdorysné ploše do 10 m2, výšky do 10 m</t>
  </si>
  <si>
    <t>10</t>
  </si>
  <si>
    <t>985221023</t>
  </si>
  <si>
    <t>Postupné rozebírání cihelného zdiva pro další použití přes 3 m3</t>
  </si>
  <si>
    <t>928860455</t>
  </si>
  <si>
    <t>Postupné rozebírání zdiva pro další použití cihelného, objemu přes 3 m3</t>
  </si>
  <si>
    <t>8,57*0,95*0,3</t>
  </si>
  <si>
    <t>0,5*0,76*4,7</t>
  </si>
  <si>
    <t>0,5*0,5*3</t>
  </si>
  <si>
    <t>11</t>
  </si>
  <si>
    <t>985221101</t>
  </si>
  <si>
    <t>Doplnění zdiva cihlami do aktivované malty</t>
  </si>
  <si>
    <t>300520532</t>
  </si>
  <si>
    <t>Doplnění zdiva ručně do aktivované malty cihlami</t>
  </si>
  <si>
    <t>0,3"oprava komína</t>
  </si>
  <si>
    <t>12</t>
  </si>
  <si>
    <t>M</t>
  </si>
  <si>
    <t>59623003</t>
  </si>
  <si>
    <t>cihla lícová plná český formát 290x140x65mm</t>
  </si>
  <si>
    <t>kus</t>
  </si>
  <si>
    <t>-1072276779</t>
  </si>
  <si>
    <t>0,3*270 'Přepočtené koeficientem množství</t>
  </si>
  <si>
    <t>13</t>
  </si>
  <si>
    <t>985331111</t>
  </si>
  <si>
    <t>Dodatečné vlepování betonářské výztuže D 8 mm do cementové aktivované malty včetně vyvrtání otvoru</t>
  </si>
  <si>
    <t>2037042977</t>
  </si>
  <si>
    <t>Dodatečné vlepování betonářské výztuže včetně vyvrtání a vyčištění otvoru cementovou aktivovanou maltou průměr výztuže 8 mm</t>
  </si>
  <si>
    <t>8,57*2*2*3*0,2"římsy</t>
  </si>
  <si>
    <t>14</t>
  </si>
  <si>
    <t>54879254</t>
  </si>
  <si>
    <t>výztuž šroubovitého tvaru nerezová pro sanaci trhlin D 6mm</t>
  </si>
  <si>
    <t>-96450231</t>
  </si>
  <si>
    <t>8,57*2*2*3*0,6</t>
  </si>
  <si>
    <t>997</t>
  </si>
  <si>
    <t>Přesun sutě</t>
  </si>
  <si>
    <t>997013152</t>
  </si>
  <si>
    <t>Vnitrostaveništní doprava suti a vybouraných hmot pro budovy v do 9 m s omezením mechanizace</t>
  </si>
  <si>
    <t>t</t>
  </si>
  <si>
    <t>-1727948812</t>
  </si>
  <si>
    <t xml:space="preserve">Vnitrostaveništní doprava suti a vybouraných hmot  vodorovně do 50 m svisle s omezením mechanizace pro budovy a haly výšky přes 6 do 9 m</t>
  </si>
  <si>
    <t>16</t>
  </si>
  <si>
    <t>997013501</t>
  </si>
  <si>
    <t>Odvoz suti a vybouraných hmot na skládku nebo meziskládku do 1 km se složením</t>
  </si>
  <si>
    <t>663198283</t>
  </si>
  <si>
    <t xml:space="preserve">Odvoz suti a vybouraných hmot na skládku nebo meziskládku  se složením, na vzdálenost do 1 km</t>
  </si>
  <si>
    <t>17</t>
  </si>
  <si>
    <t>997013509</t>
  </si>
  <si>
    <t xml:space="preserve">Odvoz suti a vybouraných hmot na skládku nebo meziskládku  se složením, na vzdálenost Příplatek k ceně za každý další i započatý 1 km přes 1 km</t>
  </si>
  <si>
    <t>14187118</t>
  </si>
  <si>
    <t>13,013*30 'Přepočtené koeficientem množství</t>
  </si>
  <si>
    <t>18</t>
  </si>
  <si>
    <t>997013831</t>
  </si>
  <si>
    <t>Poplatek za uložení na skládce (skládkovné) stavebního odpadu směsného kód odpadu 170 904</t>
  </si>
  <si>
    <t>-135117786</t>
  </si>
  <si>
    <t>Poplatek za uložení stavebního odpadu na skládce (skládkovné) směsného stavebního a demoličního zatříděného do Katalogu odpadů pod kódem 170 904</t>
  </si>
  <si>
    <t>998</t>
  </si>
  <si>
    <t>Přesun hmot</t>
  </si>
  <si>
    <t>19</t>
  </si>
  <si>
    <t>998011001</t>
  </si>
  <si>
    <t>Přesun hmot pro budovy zděné v do 6 m</t>
  </si>
  <si>
    <t>-1833030783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</si>
  <si>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</si>
  <si>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PSV</t>
  </si>
  <si>
    <t>Práce a dodávky PSV</t>
  </si>
  <si>
    <t>712</t>
  </si>
  <si>
    <t>Povlakové krytiny</t>
  </si>
  <si>
    <t>20</t>
  </si>
  <si>
    <t>712600831</t>
  </si>
  <si>
    <t>Odstranění povlakové krytiny střech přes 30° jednovrstvé</t>
  </si>
  <si>
    <t>-1956788668</t>
  </si>
  <si>
    <t xml:space="preserve">Odstranění ze střech šikmých přes 30° do 45°  krytiny povlakové jednovrstvé</t>
  </si>
  <si>
    <t>5,5*4,3/Cos(35)</t>
  </si>
  <si>
    <t>762</t>
  </si>
  <si>
    <t>Konstrukce tesařské</t>
  </si>
  <si>
    <t>762083111</t>
  </si>
  <si>
    <t>Impregnace řeziva proti dřevokaznému hmyzu a houbám máčením třída ohrožení 1 a 2</t>
  </si>
  <si>
    <t>-141150377</t>
  </si>
  <si>
    <t xml:space="preserve">Práce společné pro tesařské konstrukce  impregnace řeziva máčením proti dřevokaznému hmyzu a houbám, třída ohrožení 1 a 2 (dřevo v interiéru)</t>
  </si>
  <si>
    <t>3,295</t>
  </si>
  <si>
    <t>22</t>
  </si>
  <si>
    <t>762085103</t>
  </si>
  <si>
    <t>Montáž kotevních želez, příložek, patek nebo táhel</t>
  </si>
  <si>
    <t>CS ÚRS 2018 01</t>
  </si>
  <si>
    <t>-964169196</t>
  </si>
  <si>
    <t xml:space="preserve">Práce společné pro tesařské konstrukce  montáž ocelových spojovacích prostředků (materiál ve specifikaci) kotevních želez příložek, patek, táhel</t>
  </si>
  <si>
    <t>23</t>
  </si>
  <si>
    <t>31197006</t>
  </si>
  <si>
    <t>tyč závitová Pz 4.6 M16</t>
  </si>
  <si>
    <t>32</t>
  </si>
  <si>
    <t>-240034685</t>
  </si>
  <si>
    <t>14*0,3</t>
  </si>
  <si>
    <t>24</t>
  </si>
  <si>
    <t>31111008</t>
  </si>
  <si>
    <t>matice přesná šestihranná Pz DIN 934-8 M16</t>
  </si>
  <si>
    <t>100 kus</t>
  </si>
  <si>
    <t>2114447972</t>
  </si>
  <si>
    <t>0,28</t>
  </si>
  <si>
    <t>25</t>
  </si>
  <si>
    <t>31120008</t>
  </si>
  <si>
    <t>podložka DIN 125-A ZB D 16mm</t>
  </si>
  <si>
    <t>-2085706211</t>
  </si>
  <si>
    <t>26</t>
  </si>
  <si>
    <t>762331812</t>
  </si>
  <si>
    <t>Demontáž vázaných kcí krovů z hranolů průřezové plochy do 224 cm2</t>
  </si>
  <si>
    <t>-2084429236</t>
  </si>
  <si>
    <t xml:space="preserve">Demontáž vázaných konstrukcí krovů sklonu do 60°  z hranolů, hranolků, fošen, průřezové plochy přes 120 do 224 cm2</t>
  </si>
  <si>
    <t>(6,5*4+2,87+4,15+3+2,8+2*2+1)/Cos(45)</t>
  </si>
  <si>
    <t>1,3+1,9+0,6+3*2+9,25</t>
  </si>
  <si>
    <t>27</t>
  </si>
  <si>
    <t>762332133</t>
  </si>
  <si>
    <t>Montáž vázaných kcí krovů pravidelných z hraněného řeziva průřezové plochy do 288 cm2</t>
  </si>
  <si>
    <t>756900451</t>
  </si>
  <si>
    <t xml:space="preserve">Montáž vázaných konstrukcí krovů  střech pultových, sedlových, valbových, stanových čtvercového nebo obdélníkového půdorysu, z řeziva hraněného průřezové plochy přes 224 do 288 cm2</t>
  </si>
  <si>
    <t>38,1"18/13</t>
  </si>
  <si>
    <t>58,4/Cos(45)"17/16</t>
  </si>
  <si>
    <t>28</t>
  </si>
  <si>
    <t>60512135</t>
  </si>
  <si>
    <t>hranol stavební řezivo průřezu do 288cm2 do dl 6m</t>
  </si>
  <si>
    <t>-162227392</t>
  </si>
  <si>
    <t>38,1*0,18*0,13"18/13</t>
  </si>
  <si>
    <t>58,4/Cos(45)*0,17*0,16"17/16</t>
  </si>
  <si>
    <t>3,138*1,05 'Přepočtené koeficientem množství</t>
  </si>
  <si>
    <t>29</t>
  </si>
  <si>
    <t>762341811</t>
  </si>
  <si>
    <t>Demontáž bednění střech z prken</t>
  </si>
  <si>
    <t>-212208557</t>
  </si>
  <si>
    <t xml:space="preserve">Demontáž bednění a laťování  bednění střech rovných, obloukových, sklonu do 60° se všemi nadstřešními konstrukcemi z prken hrubých, hoblovaných tl. do 32 mm</t>
  </si>
  <si>
    <t>70,937</t>
  </si>
  <si>
    <t>30</t>
  </si>
  <si>
    <t>762342211</t>
  </si>
  <si>
    <t>Montáž laťování na střechách jednoduchých sklonu do 60° osové vzdálenosti do 150 mm</t>
  </si>
  <si>
    <t>304095141</t>
  </si>
  <si>
    <t>Bednění a laťování montáž laťování střech jednoduchých sklonu do 60° při osové vzdálenosti latí do 150 mm</t>
  </si>
  <si>
    <t>6,925*11,34/Cos(45)</t>
  </si>
  <si>
    <t>(PI*0,8*0,8*1)</t>
  </si>
  <si>
    <t>31</t>
  </si>
  <si>
    <t>60514114</t>
  </si>
  <si>
    <t>řezivo jehličnaté latě střešní impregnované dl 4 m</t>
  </si>
  <si>
    <t>-1569945119</t>
  </si>
  <si>
    <t>113*6*0,04*0,06</t>
  </si>
  <si>
    <t>1,627*1,05 'Přepočtené koeficientem množství</t>
  </si>
  <si>
    <t>762342441</t>
  </si>
  <si>
    <t>Montáž lišt trojúhelníkových nebo kontralatí na střechách sklonu do 60°</t>
  </si>
  <si>
    <t>124605273</t>
  </si>
  <si>
    <t>Bednění a laťování montáž lišt trojúhelníkových nebo kontralatí</t>
  </si>
  <si>
    <t>88</t>
  </si>
  <si>
    <t>33</t>
  </si>
  <si>
    <t>304153309</t>
  </si>
  <si>
    <t>88*0,04*0,06</t>
  </si>
  <si>
    <t>0,211*1,05 'Přepočtené koeficientem množství</t>
  </si>
  <si>
    <t>34</t>
  </si>
  <si>
    <t>7623518R</t>
  </si>
  <si>
    <t>Demontáž vazníků provizorního zastřešení</t>
  </si>
  <si>
    <t>-86951400</t>
  </si>
  <si>
    <t>4*5</t>
  </si>
  <si>
    <t>35</t>
  </si>
  <si>
    <t>762395000</t>
  </si>
  <si>
    <t>Spojovací prostředky pro montáž krovu, bednění, laťování, světlíky, klíny</t>
  </si>
  <si>
    <t>-1014803793</t>
  </si>
  <si>
    <t xml:space="preserve">Spojovací prostředky krovů, bednění a laťování, nadstřešních konstrukcí  svory, prkna, hřebíky, pásová ocel, vruty</t>
  </si>
  <si>
    <t>5,3</t>
  </si>
  <si>
    <t>36</t>
  </si>
  <si>
    <t>998762102</t>
  </si>
  <si>
    <t>Přesun hmot tonážní pro kce tesařské v objektech v do 12 m</t>
  </si>
  <si>
    <t>-1613900050</t>
  </si>
  <si>
    <t xml:space="preserve">Přesun hmot pro konstrukce tesařské  stanovený z hmotnosti přesunovaného materiálu vodorovná dopravní vzdálenost do 50 m v objektech výšky přes 6 do 12 m</t>
  </si>
  <si>
    <t>764</t>
  </si>
  <si>
    <t>Konstrukce klempířské</t>
  </si>
  <si>
    <t>37</t>
  </si>
  <si>
    <t>764001841</t>
  </si>
  <si>
    <t>Demontáž krytiny ze šablon do suti</t>
  </si>
  <si>
    <t>-1734824153</t>
  </si>
  <si>
    <t>Demontáž klempířských konstrukcí krytiny ze šablon do suti</t>
  </si>
  <si>
    <t>7,6*6,6/Cos(45)</t>
  </si>
  <si>
    <t>38</t>
  </si>
  <si>
    <t>764241466</t>
  </si>
  <si>
    <t>Oplechování úžlabí z TiZn předzvětralého plechu rš 500 mm</t>
  </si>
  <si>
    <t>-1293017924</t>
  </si>
  <si>
    <t>Oplechování střešních prvků z titanzinkového předzvětralého plechu úžlabí rš 500 mm</t>
  </si>
  <si>
    <t>39</t>
  </si>
  <si>
    <t>764242435</t>
  </si>
  <si>
    <t>Oplechování rovné okapové hrany z TiZn předzvětralého plechu rš 400 mm</t>
  </si>
  <si>
    <t>-358126045</t>
  </si>
  <si>
    <t>Oplechování střešních prvků z titanzinkového předzvětralého plechu okapu okapovým plechem střechy rovné rš 400 mm</t>
  </si>
  <si>
    <t>1,8+10+4+2</t>
  </si>
  <si>
    <t>40</t>
  </si>
  <si>
    <t>764341417</t>
  </si>
  <si>
    <t>Lemování rovných zdí střech s krytinou skládanou z TiZn předzvětralého plechu rš 670 mm</t>
  </si>
  <si>
    <t>-1612785988</t>
  </si>
  <si>
    <t>Lemování zdí z titanzinkového předzvětralého plechu boční nebo horní rovných, střech s krytinou skládanou mimo prejzovou rš 670 mm</t>
  </si>
  <si>
    <t>0,75*4</t>
  </si>
  <si>
    <t>3,14*0,8</t>
  </si>
  <si>
    <t>41</t>
  </si>
  <si>
    <t>764541405</t>
  </si>
  <si>
    <t>Žlab podokapní půlkruhový z TiZn předzvětralého plechu rš 330 mm</t>
  </si>
  <si>
    <t>1307305649</t>
  </si>
  <si>
    <t>Žlab podokapní z titanzinkového předzvětralého plechu včetně háků a čel půlkruhový rš 330 mm</t>
  </si>
  <si>
    <t>42</t>
  </si>
  <si>
    <t>764543406</t>
  </si>
  <si>
    <t>Žlaby nástřešní oblého tvaru včetně háků, čel a hrdel z TiZn předzvětralého plechu rš 500 mm</t>
  </si>
  <si>
    <t>1541349530</t>
  </si>
  <si>
    <t>Žlab nadokapní (nástřešní) z titanzinkového předzvětralého plechu oblého tvaru, včetně háků, čel a hrdel rš 500 mm</t>
  </si>
  <si>
    <t>43</t>
  </si>
  <si>
    <t>764548423</t>
  </si>
  <si>
    <t>Svody kruhové včetně objímek, kolen, odskoků z TiZn předzvětralého plechu průměru 100 mm</t>
  </si>
  <si>
    <t>-764401363</t>
  </si>
  <si>
    <t>Svod z titanzinkového předzvětralého plechu včetně objímek, kolen a odskoků kruhový, průměru 100 mm</t>
  </si>
  <si>
    <t>6,5</t>
  </si>
  <si>
    <t>44</t>
  </si>
  <si>
    <t>998764102</t>
  </si>
  <si>
    <t>Přesun hmot tonážní pro konstrukce klempířské v objektech v do 12 m</t>
  </si>
  <si>
    <t>-247878663</t>
  </si>
  <si>
    <t>Přesun hmot pro konstrukce klempířské stanovený z hmotnosti přesunovaného materiálu vodorovná dopravní vzdálenost do 50 m v objektech výšky přes 6 do 12 m</t>
  </si>
  <si>
    <t>765</t>
  </si>
  <si>
    <t>Krytina skládaná</t>
  </si>
  <si>
    <t>45</t>
  </si>
  <si>
    <t>765114021</t>
  </si>
  <si>
    <t>Krytina keramická bobrovka režná šupinové krytí sklonu do 30° na sucho</t>
  </si>
  <si>
    <t>1344261473</t>
  </si>
  <si>
    <t>Krytina keramická hladká bobrovka sklonu střechy do 30° na sucho šupinové krytí režná</t>
  </si>
  <si>
    <t>46</t>
  </si>
  <si>
    <t>765114211</t>
  </si>
  <si>
    <t>Krytina keramická bobrovka nárožní hrana z hřebenáčů režných na sucho s větracím pásem kovovým</t>
  </si>
  <si>
    <t>31086700</t>
  </si>
  <si>
    <t>Krytina keramická hladká bobrovka sklonu střechy do 30° nárožní hrana z hřebenáčů režných na sucho s větracím pásem kovovým</t>
  </si>
  <si>
    <t>7,6+4+4,65</t>
  </si>
  <si>
    <t>47</t>
  </si>
  <si>
    <t>765115401</t>
  </si>
  <si>
    <t>Montáž protisněhového háku pro keramickou krytinu</t>
  </si>
  <si>
    <t>-1601372317</t>
  </si>
  <si>
    <t xml:space="preserve">Montáž střešních doplňků krytiny keramické  protisněhové zábrany háku</t>
  </si>
  <si>
    <t>94*3</t>
  </si>
  <si>
    <t>48</t>
  </si>
  <si>
    <t>59660241</t>
  </si>
  <si>
    <t>hák protisněhový C-380</t>
  </si>
  <si>
    <t>858565887</t>
  </si>
  <si>
    <t>49</t>
  </si>
  <si>
    <t>765191011</t>
  </si>
  <si>
    <t>Montáž pojistné hydroizolační fólie kladené ve sklonu do 30° volně na krokve</t>
  </si>
  <si>
    <t>-577436944</t>
  </si>
  <si>
    <t xml:space="preserve">Montáž pojistné hydroizolační fólie  kladené ve sklonu přes 20° volně na krokve</t>
  </si>
  <si>
    <t>67/Cos(45)</t>
  </si>
  <si>
    <t>50</t>
  </si>
  <si>
    <t>59244084</t>
  </si>
  <si>
    <t>fólie difúzně otevřená doplňková hydroizolační vrstva se dvěma lepicími pruhy - 1 m2</t>
  </si>
  <si>
    <t>170678431</t>
  </si>
  <si>
    <t>94,752*1,1 'Přepočtené koeficientem množství</t>
  </si>
  <si>
    <t>51</t>
  </si>
  <si>
    <t>998765102</t>
  </si>
  <si>
    <t>Přesun hmot tonážní pro krytiny skládané v objektech v do 12 m</t>
  </si>
  <si>
    <t>192229316</t>
  </si>
  <si>
    <t>Přesun hmot pro krytiny skládané stanovený z hmotnosti přesunovaného materiálu vodorovná dopravní vzdálenost do 50 m na objektech výšky přes 6 do 12 m</t>
  </si>
  <si>
    <t>767</t>
  </si>
  <si>
    <t>Konstrukce zámečnické</t>
  </si>
  <si>
    <t>52</t>
  </si>
  <si>
    <t>767995113</t>
  </si>
  <si>
    <t>Montáž atypických zámečnických konstrukcí hmotnosti do 20 kg</t>
  </si>
  <si>
    <t>kg</t>
  </si>
  <si>
    <t>625811442</t>
  </si>
  <si>
    <t xml:space="preserve">Montáž ostatních atypických zámečnických konstrukcí  hmotnosti přes 10 do 20 kg</t>
  </si>
  <si>
    <t>53</t>
  </si>
  <si>
    <t>548790R</t>
  </si>
  <si>
    <t>komínová obruč</t>
  </si>
  <si>
    <t>-372960834</t>
  </si>
  <si>
    <t>komínová obruč ocel</t>
  </si>
  <si>
    <t>54</t>
  </si>
  <si>
    <t>767995117</t>
  </si>
  <si>
    <t>Montáž atypických zámečnických konstrukcí hmotnosti do 500 kg</t>
  </si>
  <si>
    <t>-576086354</t>
  </si>
  <si>
    <t xml:space="preserve">Montáž ostatních atypických zámečnických konstrukcí  hmotnosti přes 250 do 500 kg</t>
  </si>
  <si>
    <t>55</t>
  </si>
  <si>
    <t>13010952</t>
  </si>
  <si>
    <t>Klobouk pana starého</t>
  </si>
  <si>
    <t>477886975</t>
  </si>
  <si>
    <t xml:space="preserve">Klobouk pana starého - kompletní výrobek vč. nátěru
</t>
  </si>
  <si>
    <t>VRN</t>
  </si>
  <si>
    <t>Vedlejší rozpočtové náklady</t>
  </si>
  <si>
    <t>VRN3</t>
  </si>
  <si>
    <t>Zařízení staveniště</t>
  </si>
  <si>
    <t>56</t>
  </si>
  <si>
    <t>032903000</t>
  </si>
  <si>
    <t>Náklady na provoz a údržbu vybavení staveniště</t>
  </si>
  <si>
    <t>soubor</t>
  </si>
  <si>
    <t>1024</t>
  </si>
  <si>
    <t>-1582531428</t>
  </si>
  <si>
    <t>57</t>
  </si>
  <si>
    <t>034203000</t>
  </si>
  <si>
    <t>Ochrana střechy pod lešení</t>
  </si>
  <si>
    <t>-1123514789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</si>
</sst>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hidden="1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21.43" hidden="1" customWidth="1"/>
    <col min="51" max="51" width="21.43" hidden="1" customWidth="1"/>
    <col min="52" max="52" width="18.57" hidden="1" customWidth="1"/>
    <col min="53" max="53" width="16.43" hidden="1" customWidth="1"/>
    <col min="54" max="54" width="21.43" hidden="1" customWidth="1"/>
    <col min="55" max="55" width="18.57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32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34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32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4.4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40</v>
      </c>
      <c r="E29" s="44"/>
      <c r="F29" s="30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49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50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51</v>
      </c>
      <c r="AI60" s="39"/>
      <c r="AJ60" s="39"/>
      <c r="AK60" s="39"/>
      <c r="AL60" s="39"/>
      <c r="AM60" s="58" t="s">
        <v>52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53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54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51</v>
      </c>
      <c r="AI75" s="39"/>
      <c r="AJ75" s="39"/>
      <c r="AK75" s="39"/>
      <c r="AL75" s="39"/>
      <c r="AM75" s="58" t="s">
        <v>52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13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20190905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16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Oprava hvozdu sladovny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>Šluknov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72" t="str">
        <f>IF(AN8= "","",AN8)</f>
        <v>5. 9. 2019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6" customHeight="1"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Město Šluknov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73" t="str">
        <f>IF(E17="","",E17)</f>
        <v>kip</v>
      </c>
      <c r="AN89" s="64"/>
      <c r="AO89" s="64"/>
      <c r="AP89" s="64"/>
      <c r="AQ89" s="37"/>
      <c r="AR89" s="41"/>
      <c r="AS89" s="74" t="s">
        <v>56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6" customHeight="1"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73" t="str">
        <f>IF(E20="","",E20)</f>
        <v>J. Nešněra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57</v>
      </c>
      <c r="D92" s="87"/>
      <c r="E92" s="87"/>
      <c r="F92" s="87"/>
      <c r="G92" s="87"/>
      <c r="H92" s="88"/>
      <c r="I92" s="89" t="s">
        <v>58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59</v>
      </c>
      <c r="AH92" s="87"/>
      <c r="AI92" s="87"/>
      <c r="AJ92" s="87"/>
      <c r="AK92" s="87"/>
      <c r="AL92" s="87"/>
      <c r="AM92" s="87"/>
      <c r="AN92" s="89" t="s">
        <v>60</v>
      </c>
      <c r="AO92" s="87"/>
      <c r="AP92" s="91"/>
      <c r="AQ92" s="92" t="s">
        <v>61</v>
      </c>
      <c r="AR92" s="41"/>
      <c r="AS92" s="93" t="s">
        <v>62</v>
      </c>
      <c r="AT92" s="94" t="s">
        <v>63</v>
      </c>
      <c r="AU92" s="94" t="s">
        <v>64</v>
      </c>
      <c r="AV92" s="94" t="s">
        <v>65</v>
      </c>
      <c r="AW92" s="94" t="s">
        <v>66</v>
      </c>
      <c r="AX92" s="94" t="s">
        <v>67</v>
      </c>
      <c r="AY92" s="94" t="s">
        <v>68</v>
      </c>
      <c r="AZ92" s="94" t="s">
        <v>69</v>
      </c>
      <c r="BA92" s="94" t="s">
        <v>70</v>
      </c>
      <c r="BB92" s="94" t="s">
        <v>71</v>
      </c>
      <c r="BC92" s="94" t="s">
        <v>72</v>
      </c>
      <c r="BD92" s="95" t="s">
        <v>73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74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ROUND(AS95,2)</f>
        <v>0</v>
      </c>
      <c r="AT94" s="107">
        <f>ROUND(SUM(AV94:AW94),2)</f>
        <v>0</v>
      </c>
      <c r="AU94" s="108">
        <f>ROUND(AU95,5)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ROUND(AZ95,2)</f>
        <v>0</v>
      </c>
      <c r="BA94" s="107">
        <f>ROUND(BA95,2)</f>
        <v>0</v>
      </c>
      <c r="BB94" s="107">
        <f>ROUND(BB95,2)</f>
        <v>0</v>
      </c>
      <c r="BC94" s="107">
        <f>ROUND(BC95,2)</f>
        <v>0</v>
      </c>
      <c r="BD94" s="109">
        <f>ROUND(BD95,2)</f>
        <v>0</v>
      </c>
      <c r="BS94" s="110" t="s">
        <v>75</v>
      </c>
      <c r="BT94" s="110" t="s">
        <v>76</v>
      </c>
      <c r="BV94" s="110" t="s">
        <v>77</v>
      </c>
      <c r="BW94" s="110" t="s">
        <v>5</v>
      </c>
      <c r="BX94" s="110" t="s">
        <v>78</v>
      </c>
      <c r="CL94" s="110" t="s">
        <v>1</v>
      </c>
    </row>
    <row r="95" s="6" customFormat="1" ht="26.4" customHeight="1">
      <c r="A95" s="111" t="s">
        <v>79</v>
      </c>
      <c r="B95" s="112"/>
      <c r="C95" s="113"/>
      <c r="D95" s="114" t="s">
        <v>14</v>
      </c>
      <c r="E95" s="114"/>
      <c r="F95" s="114"/>
      <c r="G95" s="114"/>
      <c r="H95" s="114"/>
      <c r="I95" s="115"/>
      <c r="J95" s="114" t="s">
        <v>17</v>
      </c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6">
        <f>'20190905 - Oprava hvozdu ...'!J28</f>
        <v>0</v>
      </c>
      <c r="AH95" s="115"/>
      <c r="AI95" s="115"/>
      <c r="AJ95" s="115"/>
      <c r="AK95" s="115"/>
      <c r="AL95" s="115"/>
      <c r="AM95" s="115"/>
      <c r="AN95" s="116">
        <f>SUM(AG95,AT95)</f>
        <v>0</v>
      </c>
      <c r="AO95" s="115"/>
      <c r="AP95" s="115"/>
      <c r="AQ95" s="117" t="s">
        <v>80</v>
      </c>
      <c r="AR95" s="118"/>
      <c r="AS95" s="119">
        <v>0</v>
      </c>
      <c r="AT95" s="120">
        <f>ROUND(SUM(AV95:AW95),2)</f>
        <v>0</v>
      </c>
      <c r="AU95" s="121">
        <f>'20190905 - Oprava hvozdu ...'!P126</f>
        <v>0</v>
      </c>
      <c r="AV95" s="120">
        <f>'20190905 - Oprava hvozdu ...'!J31</f>
        <v>0</v>
      </c>
      <c r="AW95" s="120">
        <f>'20190905 - Oprava hvozdu ...'!J32</f>
        <v>0</v>
      </c>
      <c r="AX95" s="120">
        <f>'20190905 - Oprava hvozdu ...'!J33</f>
        <v>0</v>
      </c>
      <c r="AY95" s="120">
        <f>'20190905 - Oprava hvozdu ...'!J34</f>
        <v>0</v>
      </c>
      <c r="AZ95" s="120">
        <f>'20190905 - Oprava hvozdu ...'!F31</f>
        <v>0</v>
      </c>
      <c r="BA95" s="120">
        <f>'20190905 - Oprava hvozdu ...'!F32</f>
        <v>0</v>
      </c>
      <c r="BB95" s="120">
        <f>'20190905 - Oprava hvozdu ...'!F33</f>
        <v>0</v>
      </c>
      <c r="BC95" s="120">
        <f>'20190905 - Oprava hvozdu ...'!F34</f>
        <v>0</v>
      </c>
      <c r="BD95" s="122">
        <f>'20190905 - Oprava hvozdu ...'!F35</f>
        <v>0</v>
      </c>
      <c r="BT95" s="123" t="s">
        <v>81</v>
      </c>
      <c r="BU95" s="123" t="s">
        <v>82</v>
      </c>
      <c r="BV95" s="123" t="s">
        <v>77</v>
      </c>
      <c r="BW95" s="123" t="s">
        <v>5</v>
      </c>
      <c r="BX95" s="123" t="s">
        <v>78</v>
      </c>
      <c r="CL95" s="123" t="s">
        <v>1</v>
      </c>
    </row>
    <row r="96" s="1" customFormat="1" ht="30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</row>
    <row r="97" s="1" customFormat="1" ht="6.96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1"/>
    </row>
  </sheetData>
  <sheetProtection sheet="1" formatColumns="0" formatRows="0" objects="1" scenarios="1" spinCount="100000" saltValue="qp50gk/X5zmYpBNHLIB2ZzAzbyVwKYUvhyp0vpcQVJEN8ydwowP3P9h5JKFxC2rw0EQX58gk+jknGG9i0Dv0GA==" hashValue="9s8yuFE/P1jNv0k1MGbqkdSHzOIA4liIq9rjuwsjJi/p1axzzvejVoHPhmfwrOGZGcUDYCwmR0rS9AcPzDRTr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20190905 - Oprava hvozdu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43.57" customWidth="1"/>
    <col min="7" max="7" width="6" customWidth="1"/>
    <col min="8" max="8" width="9.86" customWidth="1"/>
    <col min="9" max="9" width="17.29" style="124" customWidth="1"/>
    <col min="10" max="10" width="17.29" customWidth="1"/>
    <col min="11" max="11" width="17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5" t="s">
        <v>5</v>
      </c>
    </row>
    <row r="3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18"/>
      <c r="AT3" s="15" t="s">
        <v>83</v>
      </c>
    </row>
    <row r="4" ht="24.96" customHeight="1">
      <c r="B4" s="18"/>
      <c r="D4" s="128" t="s">
        <v>84</v>
      </c>
      <c r="L4" s="18"/>
      <c r="M4" s="129" t="s">
        <v>10</v>
      </c>
      <c r="AT4" s="15" t="s">
        <v>4</v>
      </c>
    </row>
    <row r="5" ht="6.96" customHeight="1">
      <c r="B5" s="18"/>
      <c r="L5" s="18"/>
    </row>
    <row r="6" s="1" customFormat="1" ht="12" customHeight="1">
      <c r="B6" s="41"/>
      <c r="D6" s="130" t="s">
        <v>16</v>
      </c>
      <c r="I6" s="131"/>
      <c r="L6" s="41"/>
    </row>
    <row r="7" s="1" customFormat="1" ht="36.96" customHeight="1">
      <c r="B7" s="41"/>
      <c r="E7" s="132" t="s">
        <v>17</v>
      </c>
      <c r="F7" s="1"/>
      <c r="G7" s="1"/>
      <c r="H7" s="1"/>
      <c r="I7" s="131"/>
      <c r="L7" s="41"/>
    </row>
    <row r="8" s="1" customFormat="1">
      <c r="B8" s="41"/>
      <c r="I8" s="131"/>
      <c r="L8" s="41"/>
    </row>
    <row r="9" s="1" customFormat="1" ht="12" customHeight="1">
      <c r="B9" s="41"/>
      <c r="D9" s="130" t="s">
        <v>18</v>
      </c>
      <c r="F9" s="133" t="s">
        <v>1</v>
      </c>
      <c r="I9" s="134" t="s">
        <v>19</v>
      </c>
      <c r="J9" s="133" t="s">
        <v>1</v>
      </c>
      <c r="L9" s="41"/>
    </row>
    <row r="10" s="1" customFormat="1" ht="12" customHeight="1">
      <c r="B10" s="41"/>
      <c r="D10" s="130" t="s">
        <v>20</v>
      </c>
      <c r="F10" s="133" t="s">
        <v>21</v>
      </c>
      <c r="I10" s="134" t="s">
        <v>22</v>
      </c>
      <c r="J10" s="135" t="str">
        <f>'Rekapitulace stavby'!AN8</f>
        <v>5. 9. 2019</v>
      </c>
      <c r="L10" s="41"/>
    </row>
    <row r="11" s="1" customFormat="1" ht="10.8" customHeight="1">
      <c r="B11" s="41"/>
      <c r="I11" s="131"/>
      <c r="L11" s="41"/>
    </row>
    <row r="12" s="1" customFormat="1" ht="12" customHeight="1">
      <c r="B12" s="41"/>
      <c r="D12" s="130" t="s">
        <v>24</v>
      </c>
      <c r="I12" s="134" t="s">
        <v>25</v>
      </c>
      <c r="J12" s="133" t="s">
        <v>1</v>
      </c>
      <c r="L12" s="41"/>
    </row>
    <row r="13" s="1" customFormat="1" ht="18" customHeight="1">
      <c r="B13" s="41"/>
      <c r="E13" s="133" t="s">
        <v>26</v>
      </c>
      <c r="I13" s="134" t="s">
        <v>27</v>
      </c>
      <c r="J13" s="133" t="s">
        <v>1</v>
      </c>
      <c r="L13" s="41"/>
    </row>
    <row r="14" s="1" customFormat="1" ht="6.96" customHeight="1">
      <c r="B14" s="41"/>
      <c r="I14" s="131"/>
      <c r="L14" s="41"/>
    </row>
    <row r="15" s="1" customFormat="1" ht="12" customHeight="1">
      <c r="B15" s="41"/>
      <c r="D15" s="130" t="s">
        <v>28</v>
      </c>
      <c r="I15" s="134" t="s">
        <v>25</v>
      </c>
      <c r="J15" s="31" t="str">
        <f>'Rekapitulace stavby'!AN13</f>
        <v>Vyplň údaj</v>
      </c>
      <c r="L15" s="41"/>
    </row>
    <row r="16" s="1" customFormat="1" ht="18" customHeight="1">
      <c r="B16" s="41"/>
      <c r="E16" s="31" t="str">
        <f>'Rekapitulace stavby'!E14</f>
        <v>Vyplň údaj</v>
      </c>
      <c r="F16" s="133"/>
      <c r="G16" s="133"/>
      <c r="H16" s="133"/>
      <c r="I16" s="134" t="s">
        <v>27</v>
      </c>
      <c r="J16" s="31" t="str">
        <f>'Rekapitulace stavby'!AN14</f>
        <v>Vyplň údaj</v>
      </c>
      <c r="L16" s="41"/>
    </row>
    <row r="17" s="1" customFormat="1" ht="6.96" customHeight="1">
      <c r="B17" s="41"/>
      <c r="I17" s="131"/>
      <c r="L17" s="41"/>
    </row>
    <row r="18" s="1" customFormat="1" ht="12" customHeight="1">
      <c r="B18" s="41"/>
      <c r="D18" s="130" t="s">
        <v>30</v>
      </c>
      <c r="I18" s="134" t="s">
        <v>25</v>
      </c>
      <c r="J18" s="133" t="s">
        <v>1</v>
      </c>
      <c r="L18" s="41"/>
    </row>
    <row r="19" s="1" customFormat="1" ht="18" customHeight="1">
      <c r="B19" s="41"/>
      <c r="E19" s="133" t="s">
        <v>31</v>
      </c>
      <c r="I19" s="134" t="s">
        <v>27</v>
      </c>
      <c r="J19" s="133" t="s">
        <v>1</v>
      </c>
      <c r="L19" s="41"/>
    </row>
    <row r="20" s="1" customFormat="1" ht="6.96" customHeight="1">
      <c r="B20" s="41"/>
      <c r="I20" s="131"/>
      <c r="L20" s="41"/>
    </row>
    <row r="21" s="1" customFormat="1" ht="12" customHeight="1">
      <c r="B21" s="41"/>
      <c r="D21" s="130" t="s">
        <v>33</v>
      </c>
      <c r="I21" s="134" t="s">
        <v>25</v>
      </c>
      <c r="J21" s="133" t="s">
        <v>1</v>
      </c>
      <c r="L21" s="41"/>
    </row>
    <row r="22" s="1" customFormat="1" ht="18" customHeight="1">
      <c r="B22" s="41"/>
      <c r="E22" s="133" t="s">
        <v>34</v>
      </c>
      <c r="I22" s="134" t="s">
        <v>27</v>
      </c>
      <c r="J22" s="133" t="s">
        <v>1</v>
      </c>
      <c r="L22" s="41"/>
    </row>
    <row r="23" s="1" customFormat="1" ht="6.96" customHeight="1">
      <c r="B23" s="41"/>
      <c r="I23" s="131"/>
      <c r="L23" s="41"/>
    </row>
    <row r="24" s="1" customFormat="1" ht="12" customHeight="1">
      <c r="B24" s="41"/>
      <c r="D24" s="130" t="s">
        <v>35</v>
      </c>
      <c r="I24" s="131"/>
      <c r="L24" s="41"/>
    </row>
    <row r="25" s="7" customFormat="1" ht="14.4" customHeight="1">
      <c r="B25" s="136"/>
      <c r="E25" s="137" t="s">
        <v>1</v>
      </c>
      <c r="F25" s="137"/>
      <c r="G25" s="137"/>
      <c r="H25" s="137"/>
      <c r="I25" s="138"/>
      <c r="L25" s="136"/>
    </row>
    <row r="26" s="1" customFormat="1" ht="6.96" customHeight="1">
      <c r="B26" s="41"/>
      <c r="I26" s="131"/>
      <c r="L26" s="41"/>
    </row>
    <row r="27" s="1" customFormat="1" ht="6.96" customHeight="1">
      <c r="B27" s="41"/>
      <c r="D27" s="76"/>
      <c r="E27" s="76"/>
      <c r="F27" s="76"/>
      <c r="G27" s="76"/>
      <c r="H27" s="76"/>
      <c r="I27" s="139"/>
      <c r="J27" s="76"/>
      <c r="K27" s="76"/>
      <c r="L27" s="41"/>
    </row>
    <row r="28" s="1" customFormat="1" ht="25.44" customHeight="1">
      <c r="B28" s="41"/>
      <c r="D28" s="140" t="s">
        <v>36</v>
      </c>
      <c r="I28" s="131"/>
      <c r="J28" s="141">
        <f>ROUND(J126, 2)</f>
        <v>0</v>
      </c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39"/>
      <c r="J29" s="76"/>
      <c r="K29" s="76"/>
      <c r="L29" s="41"/>
    </row>
    <row r="30" s="1" customFormat="1" ht="14.4" customHeight="1">
      <c r="B30" s="41"/>
      <c r="F30" s="142" t="s">
        <v>38</v>
      </c>
      <c r="I30" s="143" t="s">
        <v>37</v>
      </c>
      <c r="J30" s="142" t="s">
        <v>39</v>
      </c>
      <c r="L30" s="41"/>
    </row>
    <row r="31" s="1" customFormat="1" ht="14.4" customHeight="1">
      <c r="B31" s="41"/>
      <c r="D31" s="144" t="s">
        <v>40</v>
      </c>
      <c r="E31" s="130" t="s">
        <v>41</v>
      </c>
      <c r="F31" s="145">
        <f>ROUND((SUM(BE126:BE309)),  2)</f>
        <v>0</v>
      </c>
      <c r="I31" s="146">
        <v>0.20999999999999999</v>
      </c>
      <c r="J31" s="145">
        <f>ROUND(((SUM(BE126:BE309))*I31),  2)</f>
        <v>0</v>
      </c>
      <c r="L31" s="41"/>
    </row>
    <row r="32" s="1" customFormat="1" ht="14.4" customHeight="1">
      <c r="B32" s="41"/>
      <c r="E32" s="130" t="s">
        <v>42</v>
      </c>
      <c r="F32" s="145">
        <f>ROUND((SUM(BF126:BF309)),  2)</f>
        <v>0</v>
      </c>
      <c r="I32" s="146">
        <v>0.14999999999999999</v>
      </c>
      <c r="J32" s="145">
        <f>ROUND(((SUM(BF126:BF309))*I32),  2)</f>
        <v>0</v>
      </c>
      <c r="L32" s="41"/>
    </row>
    <row r="33" hidden="1" s="1" customFormat="1" ht="14.4" customHeight="1">
      <c r="B33" s="41"/>
      <c r="E33" s="130" t="s">
        <v>43</v>
      </c>
      <c r="F33" s="145">
        <f>ROUND((SUM(BG126:BG309)),  2)</f>
        <v>0</v>
      </c>
      <c r="I33" s="146">
        <v>0.20999999999999999</v>
      </c>
      <c r="J33" s="145">
        <f>0</f>
        <v>0</v>
      </c>
      <c r="L33" s="41"/>
    </row>
    <row r="34" hidden="1" s="1" customFormat="1" ht="14.4" customHeight="1">
      <c r="B34" s="41"/>
      <c r="E34" s="130" t="s">
        <v>44</v>
      </c>
      <c r="F34" s="145">
        <f>ROUND((SUM(BH126:BH309)),  2)</f>
        <v>0</v>
      </c>
      <c r="I34" s="146">
        <v>0.14999999999999999</v>
      </c>
      <c r="J34" s="145">
        <f>0</f>
        <v>0</v>
      </c>
      <c r="L34" s="41"/>
    </row>
    <row r="35" hidden="1" s="1" customFormat="1" ht="14.4" customHeight="1">
      <c r="B35" s="41"/>
      <c r="E35" s="130" t="s">
        <v>45</v>
      </c>
      <c r="F35" s="145">
        <f>ROUND((SUM(BI126:BI309)),  2)</f>
        <v>0</v>
      </c>
      <c r="I35" s="146">
        <v>0</v>
      </c>
      <c r="J35" s="145">
        <f>0</f>
        <v>0</v>
      </c>
      <c r="L35" s="41"/>
    </row>
    <row r="36" s="1" customFormat="1" ht="6.96" customHeight="1">
      <c r="B36" s="41"/>
      <c r="I36" s="131"/>
      <c r="L36" s="41"/>
    </row>
    <row r="37" s="1" customFormat="1" ht="25.44" customHeight="1">
      <c r="B37" s="41"/>
      <c r="C37" s="147"/>
      <c r="D37" s="148" t="s">
        <v>46</v>
      </c>
      <c r="E37" s="149"/>
      <c r="F37" s="149"/>
      <c r="G37" s="150" t="s">
        <v>47</v>
      </c>
      <c r="H37" s="151" t="s">
        <v>48</v>
      </c>
      <c r="I37" s="152"/>
      <c r="J37" s="153">
        <f>SUM(J28:J35)</f>
        <v>0</v>
      </c>
      <c r="K37" s="154"/>
      <c r="L37" s="41"/>
    </row>
    <row r="38" s="1" customFormat="1" ht="14.4" customHeight="1">
      <c r="B38" s="41"/>
      <c r="I38" s="131"/>
      <c r="L38" s="41"/>
    </row>
    <row r="39" ht="14.4" customHeight="1">
      <c r="B39" s="18"/>
      <c r="L39" s="18"/>
    </row>
    <row r="40" ht="14.4" customHeight="1">
      <c r="B40" s="18"/>
      <c r="L40" s="18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55" t="s">
        <v>49</v>
      </c>
      <c r="E50" s="156"/>
      <c r="F50" s="156"/>
      <c r="G50" s="155" t="s">
        <v>50</v>
      </c>
      <c r="H50" s="156"/>
      <c r="I50" s="157"/>
      <c r="J50" s="156"/>
      <c r="K50" s="156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58" t="s">
        <v>51</v>
      </c>
      <c r="E61" s="159"/>
      <c r="F61" s="160" t="s">
        <v>52</v>
      </c>
      <c r="G61" s="158" t="s">
        <v>51</v>
      </c>
      <c r="H61" s="159"/>
      <c r="I61" s="161"/>
      <c r="J61" s="162" t="s">
        <v>52</v>
      </c>
      <c r="K61" s="159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55" t="s">
        <v>53</v>
      </c>
      <c r="E65" s="156"/>
      <c r="F65" s="156"/>
      <c r="G65" s="155" t="s">
        <v>54</v>
      </c>
      <c r="H65" s="156"/>
      <c r="I65" s="157"/>
      <c r="J65" s="156"/>
      <c r="K65" s="156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58" t="s">
        <v>51</v>
      </c>
      <c r="E76" s="159"/>
      <c r="F76" s="160" t="s">
        <v>52</v>
      </c>
      <c r="G76" s="158" t="s">
        <v>51</v>
      </c>
      <c r="H76" s="159"/>
      <c r="I76" s="161"/>
      <c r="J76" s="162" t="s">
        <v>52</v>
      </c>
      <c r="K76" s="159"/>
      <c r="L76" s="41"/>
    </row>
    <row r="77" s="1" customFormat="1" ht="14.4" customHeight="1">
      <c r="B77" s="163"/>
      <c r="C77" s="164"/>
      <c r="D77" s="164"/>
      <c r="E77" s="164"/>
      <c r="F77" s="164"/>
      <c r="G77" s="164"/>
      <c r="H77" s="164"/>
      <c r="I77" s="165"/>
      <c r="J77" s="164"/>
      <c r="K77" s="164"/>
      <c r="L77" s="41"/>
    </row>
    <row r="81" s="1" customFormat="1" ht="6.96" customHeight="1">
      <c r="B81" s="166"/>
      <c r="C81" s="167"/>
      <c r="D81" s="167"/>
      <c r="E81" s="167"/>
      <c r="F81" s="167"/>
      <c r="G81" s="167"/>
      <c r="H81" s="167"/>
      <c r="I81" s="168"/>
      <c r="J81" s="167"/>
      <c r="K81" s="167"/>
      <c r="L81" s="41"/>
    </row>
    <row r="82" s="1" customFormat="1" ht="24.96" customHeight="1">
      <c r="B82" s="36"/>
      <c r="C82" s="21" t="s">
        <v>85</v>
      </c>
      <c r="D82" s="37"/>
      <c r="E82" s="37"/>
      <c r="F82" s="37"/>
      <c r="G82" s="37"/>
      <c r="H82" s="37"/>
      <c r="I82" s="131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1"/>
      <c r="J83" s="37"/>
      <c r="K83" s="37"/>
      <c r="L83" s="41"/>
    </row>
    <row r="84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31"/>
      <c r="J84" s="37"/>
      <c r="K84" s="37"/>
      <c r="L84" s="41"/>
    </row>
    <row r="85" s="1" customFormat="1" ht="14.4" customHeight="1">
      <c r="B85" s="36"/>
      <c r="C85" s="37"/>
      <c r="D85" s="37"/>
      <c r="E85" s="69" t="str">
        <f>E7</f>
        <v>Oprava hvozdu sladovny</v>
      </c>
      <c r="F85" s="37"/>
      <c r="G85" s="37"/>
      <c r="H85" s="37"/>
      <c r="I85" s="131"/>
      <c r="J85" s="37"/>
      <c r="K85" s="37"/>
      <c r="L85" s="41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131"/>
      <c r="J86" s="37"/>
      <c r="K86" s="37"/>
      <c r="L86" s="41"/>
    </row>
    <row r="87" s="1" customFormat="1" ht="12" customHeight="1">
      <c r="B87" s="36"/>
      <c r="C87" s="30" t="s">
        <v>20</v>
      </c>
      <c r="D87" s="37"/>
      <c r="E87" s="37"/>
      <c r="F87" s="25" t="str">
        <f>F10</f>
        <v>Šluknov</v>
      </c>
      <c r="G87" s="37"/>
      <c r="H87" s="37"/>
      <c r="I87" s="134" t="s">
        <v>22</v>
      </c>
      <c r="J87" s="72" t="str">
        <f>IF(J10="","",J10)</f>
        <v>5. 9. 2019</v>
      </c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1"/>
      <c r="J88" s="37"/>
      <c r="K88" s="37"/>
      <c r="L88" s="41"/>
    </row>
    <row r="89" s="1" customFormat="1" ht="15.6" customHeight="1">
      <c r="B89" s="36"/>
      <c r="C89" s="30" t="s">
        <v>24</v>
      </c>
      <c r="D89" s="37"/>
      <c r="E89" s="37"/>
      <c r="F89" s="25" t="str">
        <f>E13</f>
        <v>Město Šluknov</v>
      </c>
      <c r="G89" s="37"/>
      <c r="H89" s="37"/>
      <c r="I89" s="134" t="s">
        <v>30</v>
      </c>
      <c r="J89" s="34" t="str">
        <f>E19</f>
        <v>kip</v>
      </c>
      <c r="K89" s="37"/>
      <c r="L89" s="41"/>
    </row>
    <row r="90" s="1" customFormat="1" ht="15.6" customHeight="1">
      <c r="B90" s="36"/>
      <c r="C90" s="30" t="s">
        <v>28</v>
      </c>
      <c r="D90" s="37"/>
      <c r="E90" s="37"/>
      <c r="F90" s="25" t="str">
        <f>IF(E16="","",E16)</f>
        <v>Vyplň údaj</v>
      </c>
      <c r="G90" s="37"/>
      <c r="H90" s="37"/>
      <c r="I90" s="134" t="s">
        <v>33</v>
      </c>
      <c r="J90" s="34" t="str">
        <f>E22</f>
        <v>J. Nešněra</v>
      </c>
      <c r="K90" s="37"/>
      <c r="L90" s="41"/>
    </row>
    <row r="91" s="1" customFormat="1" ht="10.32" customHeight="1">
      <c r="B91" s="36"/>
      <c r="C91" s="37"/>
      <c r="D91" s="37"/>
      <c r="E91" s="37"/>
      <c r="F91" s="37"/>
      <c r="G91" s="37"/>
      <c r="H91" s="37"/>
      <c r="I91" s="131"/>
      <c r="J91" s="37"/>
      <c r="K91" s="37"/>
      <c r="L91" s="41"/>
    </row>
    <row r="92" s="1" customFormat="1" ht="29.28" customHeight="1">
      <c r="B92" s="36"/>
      <c r="C92" s="169" t="s">
        <v>86</v>
      </c>
      <c r="D92" s="170"/>
      <c r="E92" s="170"/>
      <c r="F92" s="170"/>
      <c r="G92" s="170"/>
      <c r="H92" s="170"/>
      <c r="I92" s="171"/>
      <c r="J92" s="172" t="s">
        <v>87</v>
      </c>
      <c r="K92" s="170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1"/>
      <c r="J93" s="37"/>
      <c r="K93" s="37"/>
      <c r="L93" s="41"/>
    </row>
    <row r="94" s="1" customFormat="1" ht="22.8" customHeight="1">
      <c r="B94" s="36"/>
      <c r="C94" s="173" t="s">
        <v>88</v>
      </c>
      <c r="D94" s="37"/>
      <c r="E94" s="37"/>
      <c r="F94" s="37"/>
      <c r="G94" s="37"/>
      <c r="H94" s="37"/>
      <c r="I94" s="131"/>
      <c r="J94" s="103">
        <f>J126</f>
        <v>0</v>
      </c>
      <c r="K94" s="37"/>
      <c r="L94" s="41"/>
      <c r="AU94" s="15" t="s">
        <v>89</v>
      </c>
    </row>
    <row r="95" s="8" customFormat="1" ht="24.96" customHeight="1">
      <c r="B95" s="174"/>
      <c r="C95" s="175"/>
      <c r="D95" s="176" t="s">
        <v>90</v>
      </c>
      <c r="E95" s="177"/>
      <c r="F95" s="177"/>
      <c r="G95" s="177"/>
      <c r="H95" s="177"/>
      <c r="I95" s="178"/>
      <c r="J95" s="179">
        <f>J127</f>
        <v>0</v>
      </c>
      <c r="K95" s="175"/>
      <c r="L95" s="180"/>
    </row>
    <row r="96" s="9" customFormat="1" ht="19.92" customHeight="1">
      <c r="B96" s="181"/>
      <c r="C96" s="182"/>
      <c r="D96" s="183" t="s">
        <v>91</v>
      </c>
      <c r="E96" s="184"/>
      <c r="F96" s="184"/>
      <c r="G96" s="184"/>
      <c r="H96" s="184"/>
      <c r="I96" s="185"/>
      <c r="J96" s="186">
        <f>J128</f>
        <v>0</v>
      </c>
      <c r="K96" s="182"/>
      <c r="L96" s="187"/>
    </row>
    <row r="97" s="9" customFormat="1" ht="19.92" customHeight="1">
      <c r="B97" s="181"/>
      <c r="C97" s="182"/>
      <c r="D97" s="183" t="s">
        <v>92</v>
      </c>
      <c r="E97" s="184"/>
      <c r="F97" s="184"/>
      <c r="G97" s="184"/>
      <c r="H97" s="184"/>
      <c r="I97" s="185"/>
      <c r="J97" s="186">
        <f>J132</f>
        <v>0</v>
      </c>
      <c r="K97" s="182"/>
      <c r="L97" s="187"/>
    </row>
    <row r="98" s="9" customFormat="1" ht="19.92" customHeight="1">
      <c r="B98" s="181"/>
      <c r="C98" s="182"/>
      <c r="D98" s="183" t="s">
        <v>93</v>
      </c>
      <c r="E98" s="184"/>
      <c r="F98" s="184"/>
      <c r="G98" s="184"/>
      <c r="H98" s="184"/>
      <c r="I98" s="185"/>
      <c r="J98" s="186">
        <f>J140</f>
        <v>0</v>
      </c>
      <c r="K98" s="182"/>
      <c r="L98" s="187"/>
    </row>
    <row r="99" s="9" customFormat="1" ht="19.92" customHeight="1">
      <c r="B99" s="181"/>
      <c r="C99" s="182"/>
      <c r="D99" s="183" t="s">
        <v>94</v>
      </c>
      <c r="E99" s="184"/>
      <c r="F99" s="184"/>
      <c r="G99" s="184"/>
      <c r="H99" s="184"/>
      <c r="I99" s="185"/>
      <c r="J99" s="186">
        <f>J174</f>
        <v>0</v>
      </c>
      <c r="K99" s="182"/>
      <c r="L99" s="187"/>
    </row>
    <row r="100" s="9" customFormat="1" ht="19.92" customHeight="1">
      <c r="B100" s="181"/>
      <c r="C100" s="182"/>
      <c r="D100" s="183" t="s">
        <v>95</v>
      </c>
      <c r="E100" s="184"/>
      <c r="F100" s="184"/>
      <c r="G100" s="184"/>
      <c r="H100" s="184"/>
      <c r="I100" s="185"/>
      <c r="J100" s="186">
        <f>J184</f>
        <v>0</v>
      </c>
      <c r="K100" s="182"/>
      <c r="L100" s="187"/>
    </row>
    <row r="101" s="8" customFormat="1" ht="24.96" customHeight="1">
      <c r="B101" s="174"/>
      <c r="C101" s="175"/>
      <c r="D101" s="176" t="s">
        <v>96</v>
      </c>
      <c r="E101" s="177"/>
      <c r="F101" s="177"/>
      <c r="G101" s="177"/>
      <c r="H101" s="177"/>
      <c r="I101" s="178"/>
      <c r="J101" s="179">
        <f>J187</f>
        <v>0</v>
      </c>
      <c r="K101" s="175"/>
      <c r="L101" s="180"/>
    </row>
    <row r="102" s="9" customFormat="1" ht="19.92" customHeight="1">
      <c r="B102" s="181"/>
      <c r="C102" s="182"/>
      <c r="D102" s="183" t="s">
        <v>97</v>
      </c>
      <c r="E102" s="184"/>
      <c r="F102" s="184"/>
      <c r="G102" s="184"/>
      <c r="H102" s="184"/>
      <c r="I102" s="185"/>
      <c r="J102" s="186">
        <f>J188</f>
        <v>0</v>
      </c>
      <c r="K102" s="182"/>
      <c r="L102" s="187"/>
    </row>
    <row r="103" s="9" customFormat="1" ht="19.92" customHeight="1">
      <c r="B103" s="181"/>
      <c r="C103" s="182"/>
      <c r="D103" s="183" t="s">
        <v>98</v>
      </c>
      <c r="E103" s="184"/>
      <c r="F103" s="184"/>
      <c r="G103" s="184"/>
      <c r="H103" s="184"/>
      <c r="I103" s="185"/>
      <c r="J103" s="186">
        <f>J192</f>
        <v>0</v>
      </c>
      <c r="K103" s="182"/>
      <c r="L103" s="187"/>
    </row>
    <row r="104" s="9" customFormat="1" ht="19.92" customHeight="1">
      <c r="B104" s="181"/>
      <c r="C104" s="182"/>
      <c r="D104" s="183" t="s">
        <v>99</v>
      </c>
      <c r="E104" s="184"/>
      <c r="F104" s="184"/>
      <c r="G104" s="184"/>
      <c r="H104" s="184"/>
      <c r="I104" s="185"/>
      <c r="J104" s="186">
        <f>J253</f>
        <v>0</v>
      </c>
      <c r="K104" s="182"/>
      <c r="L104" s="187"/>
    </row>
    <row r="105" s="9" customFormat="1" ht="19.92" customHeight="1">
      <c r="B105" s="181"/>
      <c r="C105" s="182"/>
      <c r="D105" s="183" t="s">
        <v>100</v>
      </c>
      <c r="E105" s="184"/>
      <c r="F105" s="184"/>
      <c r="G105" s="184"/>
      <c r="H105" s="184"/>
      <c r="I105" s="185"/>
      <c r="J105" s="186">
        <f>J276</f>
        <v>0</v>
      </c>
      <c r="K105" s="182"/>
      <c r="L105" s="187"/>
    </row>
    <row r="106" s="9" customFormat="1" ht="19.92" customHeight="1">
      <c r="B106" s="181"/>
      <c r="C106" s="182"/>
      <c r="D106" s="183" t="s">
        <v>101</v>
      </c>
      <c r="E106" s="184"/>
      <c r="F106" s="184"/>
      <c r="G106" s="184"/>
      <c r="H106" s="184"/>
      <c r="I106" s="185"/>
      <c r="J106" s="186">
        <f>J295</f>
        <v>0</v>
      </c>
      <c r="K106" s="182"/>
      <c r="L106" s="187"/>
    </row>
    <row r="107" s="8" customFormat="1" ht="24.96" customHeight="1">
      <c r="B107" s="174"/>
      <c r="C107" s="175"/>
      <c r="D107" s="176" t="s">
        <v>102</v>
      </c>
      <c r="E107" s="177"/>
      <c r="F107" s="177"/>
      <c r="G107" s="177"/>
      <c r="H107" s="177"/>
      <c r="I107" s="178"/>
      <c r="J107" s="179">
        <f>J304</f>
        <v>0</v>
      </c>
      <c r="K107" s="175"/>
      <c r="L107" s="180"/>
    </row>
    <row r="108" s="9" customFormat="1" ht="19.92" customHeight="1">
      <c r="B108" s="181"/>
      <c r="C108" s="182"/>
      <c r="D108" s="183" t="s">
        <v>103</v>
      </c>
      <c r="E108" s="184"/>
      <c r="F108" s="184"/>
      <c r="G108" s="184"/>
      <c r="H108" s="184"/>
      <c r="I108" s="185"/>
      <c r="J108" s="186">
        <f>J305</f>
        <v>0</v>
      </c>
      <c r="K108" s="182"/>
      <c r="L108" s="187"/>
    </row>
    <row r="109" s="1" customFormat="1" ht="21.84" customHeight="1">
      <c r="B109" s="36"/>
      <c r="C109" s="37"/>
      <c r="D109" s="37"/>
      <c r="E109" s="37"/>
      <c r="F109" s="37"/>
      <c r="G109" s="37"/>
      <c r="H109" s="37"/>
      <c r="I109" s="131"/>
      <c r="J109" s="37"/>
      <c r="K109" s="37"/>
      <c r="L109" s="41"/>
    </row>
    <row r="110" s="1" customFormat="1" ht="6.96" customHeight="1">
      <c r="B110" s="59"/>
      <c r="C110" s="60"/>
      <c r="D110" s="60"/>
      <c r="E110" s="60"/>
      <c r="F110" s="60"/>
      <c r="G110" s="60"/>
      <c r="H110" s="60"/>
      <c r="I110" s="165"/>
      <c r="J110" s="60"/>
      <c r="K110" s="60"/>
      <c r="L110" s="41"/>
    </row>
    <row r="114" s="1" customFormat="1" ht="6.96" customHeight="1">
      <c r="B114" s="61"/>
      <c r="C114" s="62"/>
      <c r="D114" s="62"/>
      <c r="E114" s="62"/>
      <c r="F114" s="62"/>
      <c r="G114" s="62"/>
      <c r="H114" s="62"/>
      <c r="I114" s="168"/>
      <c r="J114" s="62"/>
      <c r="K114" s="62"/>
      <c r="L114" s="41"/>
    </row>
    <row r="115" s="1" customFormat="1" ht="24.96" customHeight="1">
      <c r="B115" s="36"/>
      <c r="C115" s="21" t="s">
        <v>104</v>
      </c>
      <c r="D115" s="37"/>
      <c r="E115" s="37"/>
      <c r="F115" s="37"/>
      <c r="G115" s="37"/>
      <c r="H115" s="37"/>
      <c r="I115" s="131"/>
      <c r="J115" s="37"/>
      <c r="K115" s="37"/>
      <c r="L115" s="41"/>
    </row>
    <row r="116" s="1" customFormat="1" ht="6.96" customHeight="1">
      <c r="B116" s="36"/>
      <c r="C116" s="37"/>
      <c r="D116" s="37"/>
      <c r="E116" s="37"/>
      <c r="F116" s="37"/>
      <c r="G116" s="37"/>
      <c r="H116" s="37"/>
      <c r="I116" s="131"/>
      <c r="J116" s="37"/>
      <c r="K116" s="37"/>
      <c r="L116" s="41"/>
    </row>
    <row r="117" s="1" customFormat="1" ht="12" customHeight="1">
      <c r="B117" s="36"/>
      <c r="C117" s="30" t="s">
        <v>16</v>
      </c>
      <c r="D117" s="37"/>
      <c r="E117" s="37"/>
      <c r="F117" s="37"/>
      <c r="G117" s="37"/>
      <c r="H117" s="37"/>
      <c r="I117" s="131"/>
      <c r="J117" s="37"/>
      <c r="K117" s="37"/>
      <c r="L117" s="41"/>
    </row>
    <row r="118" s="1" customFormat="1" ht="14.4" customHeight="1">
      <c r="B118" s="36"/>
      <c r="C118" s="37"/>
      <c r="D118" s="37"/>
      <c r="E118" s="69" t="str">
        <f>E7</f>
        <v>Oprava hvozdu sladovny</v>
      </c>
      <c r="F118" s="37"/>
      <c r="G118" s="37"/>
      <c r="H118" s="37"/>
      <c r="I118" s="131"/>
      <c r="J118" s="37"/>
      <c r="K118" s="37"/>
      <c r="L118" s="41"/>
    </row>
    <row r="119" s="1" customFormat="1" ht="6.96" customHeight="1">
      <c r="B119" s="36"/>
      <c r="C119" s="37"/>
      <c r="D119" s="37"/>
      <c r="E119" s="37"/>
      <c r="F119" s="37"/>
      <c r="G119" s="37"/>
      <c r="H119" s="37"/>
      <c r="I119" s="131"/>
      <c r="J119" s="37"/>
      <c r="K119" s="37"/>
      <c r="L119" s="41"/>
    </row>
    <row r="120" s="1" customFormat="1" ht="12" customHeight="1">
      <c r="B120" s="36"/>
      <c r="C120" s="30" t="s">
        <v>20</v>
      </c>
      <c r="D120" s="37"/>
      <c r="E120" s="37"/>
      <c r="F120" s="25" t="str">
        <f>F10</f>
        <v>Šluknov</v>
      </c>
      <c r="G120" s="37"/>
      <c r="H120" s="37"/>
      <c r="I120" s="134" t="s">
        <v>22</v>
      </c>
      <c r="J120" s="72" t="str">
        <f>IF(J10="","",J10)</f>
        <v>5. 9. 2019</v>
      </c>
      <c r="K120" s="37"/>
      <c r="L120" s="41"/>
    </row>
    <row r="121" s="1" customFormat="1" ht="6.96" customHeight="1">
      <c r="B121" s="36"/>
      <c r="C121" s="37"/>
      <c r="D121" s="37"/>
      <c r="E121" s="37"/>
      <c r="F121" s="37"/>
      <c r="G121" s="37"/>
      <c r="H121" s="37"/>
      <c r="I121" s="131"/>
      <c r="J121" s="37"/>
      <c r="K121" s="37"/>
      <c r="L121" s="41"/>
    </row>
    <row r="122" s="1" customFormat="1" ht="15.6" customHeight="1">
      <c r="B122" s="36"/>
      <c r="C122" s="30" t="s">
        <v>24</v>
      </c>
      <c r="D122" s="37"/>
      <c r="E122" s="37"/>
      <c r="F122" s="25" t="str">
        <f>E13</f>
        <v>Město Šluknov</v>
      </c>
      <c r="G122" s="37"/>
      <c r="H122" s="37"/>
      <c r="I122" s="134" t="s">
        <v>30</v>
      </c>
      <c r="J122" s="34" t="str">
        <f>E19</f>
        <v>kip</v>
      </c>
      <c r="K122" s="37"/>
      <c r="L122" s="41"/>
    </row>
    <row r="123" s="1" customFormat="1" ht="15.6" customHeight="1">
      <c r="B123" s="36"/>
      <c r="C123" s="30" t="s">
        <v>28</v>
      </c>
      <c r="D123" s="37"/>
      <c r="E123" s="37"/>
      <c r="F123" s="25" t="str">
        <f>IF(E16="","",E16)</f>
        <v>Vyplň údaj</v>
      </c>
      <c r="G123" s="37"/>
      <c r="H123" s="37"/>
      <c r="I123" s="134" t="s">
        <v>33</v>
      </c>
      <c r="J123" s="34" t="str">
        <f>E22</f>
        <v>J. Nešněra</v>
      </c>
      <c r="K123" s="37"/>
      <c r="L123" s="41"/>
    </row>
    <row r="124" s="1" customFormat="1" ht="10.32" customHeight="1">
      <c r="B124" s="36"/>
      <c r="C124" s="37"/>
      <c r="D124" s="37"/>
      <c r="E124" s="37"/>
      <c r="F124" s="37"/>
      <c r="G124" s="37"/>
      <c r="H124" s="37"/>
      <c r="I124" s="131"/>
      <c r="J124" s="37"/>
      <c r="K124" s="37"/>
      <c r="L124" s="41"/>
    </row>
    <row r="125" s="10" customFormat="1" ht="29.28" customHeight="1">
      <c r="B125" s="188"/>
      <c r="C125" s="189" t="s">
        <v>105</v>
      </c>
      <c r="D125" s="190" t="s">
        <v>61</v>
      </c>
      <c r="E125" s="190" t="s">
        <v>57</v>
      </c>
      <c r="F125" s="190" t="s">
        <v>58</v>
      </c>
      <c r="G125" s="190" t="s">
        <v>106</v>
      </c>
      <c r="H125" s="190" t="s">
        <v>107</v>
      </c>
      <c r="I125" s="191" t="s">
        <v>108</v>
      </c>
      <c r="J125" s="190" t="s">
        <v>87</v>
      </c>
      <c r="K125" s="192" t="s">
        <v>109</v>
      </c>
      <c r="L125" s="193"/>
      <c r="M125" s="93" t="s">
        <v>1</v>
      </c>
      <c r="N125" s="94" t="s">
        <v>40</v>
      </c>
      <c r="O125" s="94" t="s">
        <v>110</v>
      </c>
      <c r="P125" s="94" t="s">
        <v>111</v>
      </c>
      <c r="Q125" s="94" t="s">
        <v>112</v>
      </c>
      <c r="R125" s="94" t="s">
        <v>113</v>
      </c>
      <c r="S125" s="94" t="s">
        <v>114</v>
      </c>
      <c r="T125" s="95" t="s">
        <v>115</v>
      </c>
    </row>
    <row r="126" s="1" customFormat="1" ht="22.8" customHeight="1">
      <c r="B126" s="36"/>
      <c r="C126" s="100" t="s">
        <v>116</v>
      </c>
      <c r="D126" s="37"/>
      <c r="E126" s="37"/>
      <c r="F126" s="37"/>
      <c r="G126" s="37"/>
      <c r="H126" s="37"/>
      <c r="I126" s="131"/>
      <c r="J126" s="194">
        <f>BK126</f>
        <v>0</v>
      </c>
      <c r="K126" s="37"/>
      <c r="L126" s="41"/>
      <c r="M126" s="96"/>
      <c r="N126" s="97"/>
      <c r="O126" s="97"/>
      <c r="P126" s="195">
        <f>P127+P187+P304</f>
        <v>0</v>
      </c>
      <c r="Q126" s="97"/>
      <c r="R126" s="195">
        <f>R127+R187+R304</f>
        <v>20.786945700000004</v>
      </c>
      <c r="S126" s="97"/>
      <c r="T126" s="196">
        <f>T127+T187+T304</f>
        <v>13.01306344</v>
      </c>
      <c r="AT126" s="15" t="s">
        <v>75</v>
      </c>
      <c r="AU126" s="15" t="s">
        <v>89</v>
      </c>
      <c r="BK126" s="197">
        <f>BK127+BK187+BK304</f>
        <v>0</v>
      </c>
    </row>
    <row r="127" s="11" customFormat="1" ht="25.92" customHeight="1">
      <c r="B127" s="198"/>
      <c r="C127" s="199"/>
      <c r="D127" s="200" t="s">
        <v>75</v>
      </c>
      <c r="E127" s="201" t="s">
        <v>117</v>
      </c>
      <c r="F127" s="201" t="s">
        <v>118</v>
      </c>
      <c r="G127" s="199"/>
      <c r="H127" s="199"/>
      <c r="I127" s="202"/>
      <c r="J127" s="203">
        <f>BK127</f>
        <v>0</v>
      </c>
      <c r="K127" s="199"/>
      <c r="L127" s="204"/>
      <c r="M127" s="205"/>
      <c r="N127" s="206"/>
      <c r="O127" s="206"/>
      <c r="P127" s="207">
        <f>P128+P132+P140+P174+P184</f>
        <v>0</v>
      </c>
      <c r="Q127" s="206"/>
      <c r="R127" s="207">
        <f>R128+R132+R140+R174+R184</f>
        <v>10.364356540000001</v>
      </c>
      <c r="S127" s="206"/>
      <c r="T127" s="208">
        <f>T128+T132+T140+T174+T184</f>
        <v>9.7070999999999987</v>
      </c>
      <c r="AR127" s="209" t="s">
        <v>81</v>
      </c>
      <c r="AT127" s="210" t="s">
        <v>75</v>
      </c>
      <c r="AU127" s="210" t="s">
        <v>76</v>
      </c>
      <c r="AY127" s="209" t="s">
        <v>119</v>
      </c>
      <c r="BK127" s="211">
        <f>BK128+BK132+BK140+BK174+BK184</f>
        <v>0</v>
      </c>
    </row>
    <row r="128" s="11" customFormat="1" ht="22.8" customHeight="1">
      <c r="B128" s="198"/>
      <c r="C128" s="199"/>
      <c r="D128" s="200" t="s">
        <v>75</v>
      </c>
      <c r="E128" s="212" t="s">
        <v>120</v>
      </c>
      <c r="F128" s="212" t="s">
        <v>121</v>
      </c>
      <c r="G128" s="199"/>
      <c r="H128" s="199"/>
      <c r="I128" s="202"/>
      <c r="J128" s="213">
        <f>BK128</f>
        <v>0</v>
      </c>
      <c r="K128" s="199"/>
      <c r="L128" s="204"/>
      <c r="M128" s="205"/>
      <c r="N128" s="206"/>
      <c r="O128" s="206"/>
      <c r="P128" s="207">
        <f>SUM(P129:P131)</f>
        <v>0</v>
      </c>
      <c r="Q128" s="206"/>
      <c r="R128" s="207">
        <f>SUM(R129:R131)</f>
        <v>9.5005129999999998</v>
      </c>
      <c r="S128" s="206"/>
      <c r="T128" s="208">
        <f>SUM(T129:T131)</f>
        <v>0</v>
      </c>
      <c r="AR128" s="209" t="s">
        <v>81</v>
      </c>
      <c r="AT128" s="210" t="s">
        <v>75</v>
      </c>
      <c r="AU128" s="210" t="s">
        <v>81</v>
      </c>
      <c r="AY128" s="209" t="s">
        <v>119</v>
      </c>
      <c r="BK128" s="211">
        <f>SUM(BK129:BK131)</f>
        <v>0</v>
      </c>
    </row>
    <row r="129" s="1" customFormat="1" ht="21.6" customHeight="1">
      <c r="B129" s="36"/>
      <c r="C129" s="214" t="s">
        <v>81</v>
      </c>
      <c r="D129" s="214" t="s">
        <v>122</v>
      </c>
      <c r="E129" s="215" t="s">
        <v>123</v>
      </c>
      <c r="F129" s="216" t="s">
        <v>124</v>
      </c>
      <c r="G129" s="217" t="s">
        <v>125</v>
      </c>
      <c r="H129" s="218">
        <v>4.9779999999999998</v>
      </c>
      <c r="I129" s="219"/>
      <c r="J129" s="220">
        <f>ROUND(I129*H129,2)</f>
        <v>0</v>
      </c>
      <c r="K129" s="216" t="s">
        <v>126</v>
      </c>
      <c r="L129" s="41"/>
      <c r="M129" s="221" t="s">
        <v>1</v>
      </c>
      <c r="N129" s="222" t="s">
        <v>41</v>
      </c>
      <c r="O129" s="84"/>
      <c r="P129" s="223">
        <f>O129*H129</f>
        <v>0</v>
      </c>
      <c r="Q129" s="223">
        <v>1.9085000000000001</v>
      </c>
      <c r="R129" s="223">
        <f>Q129*H129</f>
        <v>9.5005129999999998</v>
      </c>
      <c r="S129" s="223">
        <v>0</v>
      </c>
      <c r="T129" s="224">
        <f>S129*H129</f>
        <v>0</v>
      </c>
      <c r="AR129" s="225" t="s">
        <v>127</v>
      </c>
      <c r="AT129" s="225" t="s">
        <v>122</v>
      </c>
      <c r="AU129" s="225" t="s">
        <v>83</v>
      </c>
      <c r="AY129" s="15" t="s">
        <v>119</v>
      </c>
      <c r="BE129" s="226">
        <f>IF(N129="základní",J129,0)</f>
        <v>0</v>
      </c>
      <c r="BF129" s="226">
        <f>IF(N129="snížená",J129,0)</f>
        <v>0</v>
      </c>
      <c r="BG129" s="226">
        <f>IF(N129="zákl. přenesená",J129,0)</f>
        <v>0</v>
      </c>
      <c r="BH129" s="226">
        <f>IF(N129="sníž. přenesená",J129,0)</f>
        <v>0</v>
      </c>
      <c r="BI129" s="226">
        <f>IF(N129="nulová",J129,0)</f>
        <v>0</v>
      </c>
      <c r="BJ129" s="15" t="s">
        <v>81</v>
      </c>
      <c r="BK129" s="226">
        <f>ROUND(I129*H129,2)</f>
        <v>0</v>
      </c>
      <c r="BL129" s="15" t="s">
        <v>127</v>
      </c>
      <c r="BM129" s="225" t="s">
        <v>128</v>
      </c>
    </row>
    <row r="130" s="1" customFormat="1">
      <c r="B130" s="36"/>
      <c r="C130" s="37"/>
      <c r="D130" s="227" t="s">
        <v>129</v>
      </c>
      <c r="E130" s="37"/>
      <c r="F130" s="228" t="s">
        <v>130</v>
      </c>
      <c r="G130" s="37"/>
      <c r="H130" s="37"/>
      <c r="I130" s="131"/>
      <c r="J130" s="37"/>
      <c r="K130" s="37"/>
      <c r="L130" s="41"/>
      <c r="M130" s="229"/>
      <c r="N130" s="84"/>
      <c r="O130" s="84"/>
      <c r="P130" s="84"/>
      <c r="Q130" s="84"/>
      <c r="R130" s="84"/>
      <c r="S130" s="84"/>
      <c r="T130" s="85"/>
      <c r="AT130" s="15" t="s">
        <v>129</v>
      </c>
      <c r="AU130" s="15" t="s">
        <v>83</v>
      </c>
    </row>
    <row r="131" s="12" customFormat="1">
      <c r="B131" s="230"/>
      <c r="C131" s="231"/>
      <c r="D131" s="227" t="s">
        <v>131</v>
      </c>
      <c r="E131" s="232" t="s">
        <v>1</v>
      </c>
      <c r="F131" s="233" t="s">
        <v>132</v>
      </c>
      <c r="G131" s="231"/>
      <c r="H131" s="234">
        <v>4.9779999999999998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131</v>
      </c>
      <c r="AU131" s="240" t="s">
        <v>83</v>
      </c>
      <c r="AV131" s="12" t="s">
        <v>83</v>
      </c>
      <c r="AW131" s="12" t="s">
        <v>32</v>
      </c>
      <c r="AX131" s="12" t="s">
        <v>81</v>
      </c>
      <c r="AY131" s="240" t="s">
        <v>119</v>
      </c>
    </row>
    <row r="132" s="11" customFormat="1" ht="22.8" customHeight="1">
      <c r="B132" s="198"/>
      <c r="C132" s="199"/>
      <c r="D132" s="200" t="s">
        <v>75</v>
      </c>
      <c r="E132" s="212" t="s">
        <v>133</v>
      </c>
      <c r="F132" s="212" t="s">
        <v>134</v>
      </c>
      <c r="G132" s="199"/>
      <c r="H132" s="199"/>
      <c r="I132" s="202"/>
      <c r="J132" s="213">
        <f>BK132</f>
        <v>0</v>
      </c>
      <c r="K132" s="199"/>
      <c r="L132" s="204"/>
      <c r="M132" s="205"/>
      <c r="N132" s="206"/>
      <c r="O132" s="206"/>
      <c r="P132" s="207">
        <f>SUM(P133:P139)</f>
        <v>0</v>
      </c>
      <c r="Q132" s="206"/>
      <c r="R132" s="207">
        <f>SUM(R133:R139)</f>
        <v>0.22165754000000001</v>
      </c>
      <c r="S132" s="206"/>
      <c r="T132" s="208">
        <f>SUM(T133:T139)</f>
        <v>0</v>
      </c>
      <c r="AR132" s="209" t="s">
        <v>81</v>
      </c>
      <c r="AT132" s="210" t="s">
        <v>75</v>
      </c>
      <c r="AU132" s="210" t="s">
        <v>81</v>
      </c>
      <c r="AY132" s="209" t="s">
        <v>119</v>
      </c>
      <c r="BK132" s="211">
        <f>SUM(BK133:BK139)</f>
        <v>0</v>
      </c>
    </row>
    <row r="133" s="1" customFormat="1" ht="21.6" customHeight="1">
      <c r="B133" s="36"/>
      <c r="C133" s="214" t="s">
        <v>83</v>
      </c>
      <c r="D133" s="214" t="s">
        <v>122</v>
      </c>
      <c r="E133" s="215" t="s">
        <v>135</v>
      </c>
      <c r="F133" s="216" t="s">
        <v>136</v>
      </c>
      <c r="G133" s="217" t="s">
        <v>137</v>
      </c>
      <c r="H133" s="218">
        <v>49.698999999999998</v>
      </c>
      <c r="I133" s="219"/>
      <c r="J133" s="220">
        <f>ROUND(I133*H133,2)</f>
        <v>0</v>
      </c>
      <c r="K133" s="216" t="s">
        <v>126</v>
      </c>
      <c r="L133" s="41"/>
      <c r="M133" s="221" t="s">
        <v>1</v>
      </c>
      <c r="N133" s="222" t="s">
        <v>41</v>
      </c>
      <c r="O133" s="84"/>
      <c r="P133" s="223">
        <f>O133*H133</f>
        <v>0</v>
      </c>
      <c r="Q133" s="223">
        <v>0.0044600000000000004</v>
      </c>
      <c r="R133" s="223">
        <f>Q133*H133</f>
        <v>0.22165754000000001</v>
      </c>
      <c r="S133" s="223">
        <v>0</v>
      </c>
      <c r="T133" s="224">
        <f>S133*H133</f>
        <v>0</v>
      </c>
      <c r="AR133" s="225" t="s">
        <v>127</v>
      </c>
      <c r="AT133" s="225" t="s">
        <v>122</v>
      </c>
      <c r="AU133" s="225" t="s">
        <v>83</v>
      </c>
      <c r="AY133" s="15" t="s">
        <v>119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5" t="s">
        <v>81</v>
      </c>
      <c r="BK133" s="226">
        <f>ROUND(I133*H133,2)</f>
        <v>0</v>
      </c>
      <c r="BL133" s="15" t="s">
        <v>127</v>
      </c>
      <c r="BM133" s="225" t="s">
        <v>138</v>
      </c>
    </row>
    <row r="134" s="1" customFormat="1">
      <c r="B134" s="36"/>
      <c r="C134" s="37"/>
      <c r="D134" s="227" t="s">
        <v>129</v>
      </c>
      <c r="E134" s="37"/>
      <c r="F134" s="228" t="s">
        <v>139</v>
      </c>
      <c r="G134" s="37"/>
      <c r="H134" s="37"/>
      <c r="I134" s="131"/>
      <c r="J134" s="37"/>
      <c r="K134" s="37"/>
      <c r="L134" s="41"/>
      <c r="M134" s="229"/>
      <c r="N134" s="84"/>
      <c r="O134" s="84"/>
      <c r="P134" s="84"/>
      <c r="Q134" s="84"/>
      <c r="R134" s="84"/>
      <c r="S134" s="84"/>
      <c r="T134" s="85"/>
      <c r="AT134" s="15" t="s">
        <v>129</v>
      </c>
      <c r="AU134" s="15" t="s">
        <v>83</v>
      </c>
    </row>
    <row r="135" s="12" customFormat="1">
      <c r="B135" s="230"/>
      <c r="C135" s="231"/>
      <c r="D135" s="227" t="s">
        <v>131</v>
      </c>
      <c r="E135" s="232" t="s">
        <v>1</v>
      </c>
      <c r="F135" s="233" t="s">
        <v>140</v>
      </c>
      <c r="G135" s="231"/>
      <c r="H135" s="234">
        <v>37.698999999999998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131</v>
      </c>
      <c r="AU135" s="240" t="s">
        <v>83</v>
      </c>
      <c r="AV135" s="12" t="s">
        <v>83</v>
      </c>
      <c r="AW135" s="12" t="s">
        <v>32</v>
      </c>
      <c r="AX135" s="12" t="s">
        <v>76</v>
      </c>
      <c r="AY135" s="240" t="s">
        <v>119</v>
      </c>
    </row>
    <row r="136" s="12" customFormat="1">
      <c r="B136" s="230"/>
      <c r="C136" s="231"/>
      <c r="D136" s="227" t="s">
        <v>131</v>
      </c>
      <c r="E136" s="232" t="s">
        <v>1</v>
      </c>
      <c r="F136" s="233" t="s">
        <v>141</v>
      </c>
      <c r="G136" s="231"/>
      <c r="H136" s="234">
        <v>12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131</v>
      </c>
      <c r="AU136" s="240" t="s">
        <v>83</v>
      </c>
      <c r="AV136" s="12" t="s">
        <v>83</v>
      </c>
      <c r="AW136" s="12" t="s">
        <v>32</v>
      </c>
      <c r="AX136" s="12" t="s">
        <v>76</v>
      </c>
      <c r="AY136" s="240" t="s">
        <v>119</v>
      </c>
    </row>
    <row r="137" s="13" customFormat="1">
      <c r="B137" s="241"/>
      <c r="C137" s="242"/>
      <c r="D137" s="227" t="s">
        <v>131</v>
      </c>
      <c r="E137" s="243" t="s">
        <v>1</v>
      </c>
      <c r="F137" s="244" t="s">
        <v>142</v>
      </c>
      <c r="G137" s="242"/>
      <c r="H137" s="245">
        <v>49.698999999999998</v>
      </c>
      <c r="I137" s="246"/>
      <c r="J137" s="242"/>
      <c r="K137" s="242"/>
      <c r="L137" s="247"/>
      <c r="M137" s="248"/>
      <c r="N137" s="249"/>
      <c r="O137" s="249"/>
      <c r="P137" s="249"/>
      <c r="Q137" s="249"/>
      <c r="R137" s="249"/>
      <c r="S137" s="249"/>
      <c r="T137" s="250"/>
      <c r="AT137" s="251" t="s">
        <v>131</v>
      </c>
      <c r="AU137" s="251" t="s">
        <v>83</v>
      </c>
      <c r="AV137" s="13" t="s">
        <v>127</v>
      </c>
      <c r="AW137" s="13" t="s">
        <v>32</v>
      </c>
      <c r="AX137" s="13" t="s">
        <v>81</v>
      </c>
      <c r="AY137" s="251" t="s">
        <v>119</v>
      </c>
    </row>
    <row r="138" s="1" customFormat="1" ht="14.4" customHeight="1">
      <c r="B138" s="36"/>
      <c r="C138" s="214" t="s">
        <v>120</v>
      </c>
      <c r="D138" s="214" t="s">
        <v>122</v>
      </c>
      <c r="E138" s="215" t="s">
        <v>143</v>
      </c>
      <c r="F138" s="216" t="s">
        <v>144</v>
      </c>
      <c r="G138" s="217" t="s">
        <v>137</v>
      </c>
      <c r="H138" s="218">
        <v>49.698999999999998</v>
      </c>
      <c r="I138" s="219"/>
      <c r="J138" s="220">
        <f>ROUND(I138*H138,2)</f>
        <v>0</v>
      </c>
      <c r="K138" s="216" t="s">
        <v>126</v>
      </c>
      <c r="L138" s="41"/>
      <c r="M138" s="221" t="s">
        <v>1</v>
      </c>
      <c r="N138" s="222" t="s">
        <v>41</v>
      </c>
      <c r="O138" s="84"/>
      <c r="P138" s="223">
        <f>O138*H138</f>
        <v>0</v>
      </c>
      <c r="Q138" s="223">
        <v>0</v>
      </c>
      <c r="R138" s="223">
        <f>Q138*H138</f>
        <v>0</v>
      </c>
      <c r="S138" s="223">
        <v>0</v>
      </c>
      <c r="T138" s="224">
        <f>S138*H138</f>
        <v>0</v>
      </c>
      <c r="AR138" s="225" t="s">
        <v>127</v>
      </c>
      <c r="AT138" s="225" t="s">
        <v>122</v>
      </c>
      <c r="AU138" s="225" t="s">
        <v>83</v>
      </c>
      <c r="AY138" s="15" t="s">
        <v>119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5" t="s">
        <v>81</v>
      </c>
      <c r="BK138" s="226">
        <f>ROUND(I138*H138,2)</f>
        <v>0</v>
      </c>
      <c r="BL138" s="15" t="s">
        <v>127</v>
      </c>
      <c r="BM138" s="225" t="s">
        <v>145</v>
      </c>
    </row>
    <row r="139" s="1" customFormat="1">
      <c r="B139" s="36"/>
      <c r="C139" s="37"/>
      <c r="D139" s="227" t="s">
        <v>129</v>
      </c>
      <c r="E139" s="37"/>
      <c r="F139" s="228" t="s">
        <v>146</v>
      </c>
      <c r="G139" s="37"/>
      <c r="H139" s="37"/>
      <c r="I139" s="131"/>
      <c r="J139" s="37"/>
      <c r="K139" s="37"/>
      <c r="L139" s="41"/>
      <c r="M139" s="229"/>
      <c r="N139" s="84"/>
      <c r="O139" s="84"/>
      <c r="P139" s="84"/>
      <c r="Q139" s="84"/>
      <c r="R139" s="84"/>
      <c r="S139" s="84"/>
      <c r="T139" s="85"/>
      <c r="AT139" s="15" t="s">
        <v>129</v>
      </c>
      <c r="AU139" s="15" t="s">
        <v>83</v>
      </c>
    </row>
    <row r="140" s="11" customFormat="1" ht="22.8" customHeight="1">
      <c r="B140" s="198"/>
      <c r="C140" s="199"/>
      <c r="D140" s="200" t="s">
        <v>75</v>
      </c>
      <c r="E140" s="212" t="s">
        <v>147</v>
      </c>
      <c r="F140" s="212" t="s">
        <v>148</v>
      </c>
      <c r="G140" s="199"/>
      <c r="H140" s="199"/>
      <c r="I140" s="202"/>
      <c r="J140" s="213">
        <f>BK140</f>
        <v>0</v>
      </c>
      <c r="K140" s="199"/>
      <c r="L140" s="204"/>
      <c r="M140" s="205"/>
      <c r="N140" s="206"/>
      <c r="O140" s="206"/>
      <c r="P140" s="207">
        <f>SUM(P141:P173)</f>
        <v>0</v>
      </c>
      <c r="Q140" s="206"/>
      <c r="R140" s="207">
        <f>SUM(R141:R173)</f>
        <v>0.64218600000000003</v>
      </c>
      <c r="S140" s="206"/>
      <c r="T140" s="208">
        <f>SUM(T141:T173)</f>
        <v>9.7070999999999987</v>
      </c>
      <c r="AR140" s="209" t="s">
        <v>81</v>
      </c>
      <c r="AT140" s="210" t="s">
        <v>75</v>
      </c>
      <c r="AU140" s="210" t="s">
        <v>81</v>
      </c>
      <c r="AY140" s="209" t="s">
        <v>119</v>
      </c>
      <c r="BK140" s="211">
        <f>SUM(BK141:BK173)</f>
        <v>0</v>
      </c>
    </row>
    <row r="141" s="1" customFormat="1" ht="21.6" customHeight="1">
      <c r="B141" s="36"/>
      <c r="C141" s="214" t="s">
        <v>127</v>
      </c>
      <c r="D141" s="214" t="s">
        <v>122</v>
      </c>
      <c r="E141" s="215" t="s">
        <v>149</v>
      </c>
      <c r="F141" s="216" t="s">
        <v>150</v>
      </c>
      <c r="G141" s="217" t="s">
        <v>137</v>
      </c>
      <c r="H141" s="218">
        <v>153</v>
      </c>
      <c r="I141" s="219"/>
      <c r="J141" s="220">
        <f>ROUND(I141*H141,2)</f>
        <v>0</v>
      </c>
      <c r="K141" s="216" t="s">
        <v>126</v>
      </c>
      <c r="L141" s="41"/>
      <c r="M141" s="221" t="s">
        <v>1</v>
      </c>
      <c r="N141" s="222" t="s">
        <v>41</v>
      </c>
      <c r="O141" s="84"/>
      <c r="P141" s="223">
        <f>O141*H141</f>
        <v>0</v>
      </c>
      <c r="Q141" s="223">
        <v>0</v>
      </c>
      <c r="R141" s="223">
        <f>Q141*H141</f>
        <v>0</v>
      </c>
      <c r="S141" s="223">
        <v>0</v>
      </c>
      <c r="T141" s="224">
        <f>S141*H141</f>
        <v>0</v>
      </c>
      <c r="AR141" s="225" t="s">
        <v>127</v>
      </c>
      <c r="AT141" s="225" t="s">
        <v>122</v>
      </c>
      <c r="AU141" s="225" t="s">
        <v>83</v>
      </c>
      <c r="AY141" s="15" t="s">
        <v>119</v>
      </c>
      <c r="BE141" s="226">
        <f>IF(N141="základní",J141,0)</f>
        <v>0</v>
      </c>
      <c r="BF141" s="226">
        <f>IF(N141="snížená",J141,0)</f>
        <v>0</v>
      </c>
      <c r="BG141" s="226">
        <f>IF(N141="zákl. přenesená",J141,0)</f>
        <v>0</v>
      </c>
      <c r="BH141" s="226">
        <f>IF(N141="sníž. přenesená",J141,0)</f>
        <v>0</v>
      </c>
      <c r="BI141" s="226">
        <f>IF(N141="nulová",J141,0)</f>
        <v>0</v>
      </c>
      <c r="BJ141" s="15" t="s">
        <v>81</v>
      </c>
      <c r="BK141" s="226">
        <f>ROUND(I141*H141,2)</f>
        <v>0</v>
      </c>
      <c r="BL141" s="15" t="s">
        <v>127</v>
      </c>
      <c r="BM141" s="225" t="s">
        <v>151</v>
      </c>
    </row>
    <row r="142" s="1" customFormat="1">
      <c r="B142" s="36"/>
      <c r="C142" s="37"/>
      <c r="D142" s="227" t="s">
        <v>129</v>
      </c>
      <c r="E142" s="37"/>
      <c r="F142" s="228" t="s">
        <v>152</v>
      </c>
      <c r="G142" s="37"/>
      <c r="H142" s="37"/>
      <c r="I142" s="131"/>
      <c r="J142" s="37"/>
      <c r="K142" s="37"/>
      <c r="L142" s="41"/>
      <c r="M142" s="229"/>
      <c r="N142" s="84"/>
      <c r="O142" s="84"/>
      <c r="P142" s="84"/>
      <c r="Q142" s="84"/>
      <c r="R142" s="84"/>
      <c r="S142" s="84"/>
      <c r="T142" s="85"/>
      <c r="AT142" s="15" t="s">
        <v>129</v>
      </c>
      <c r="AU142" s="15" t="s">
        <v>83</v>
      </c>
    </row>
    <row r="143" s="12" customFormat="1">
      <c r="B143" s="230"/>
      <c r="C143" s="231"/>
      <c r="D143" s="227" t="s">
        <v>131</v>
      </c>
      <c r="E143" s="232" t="s">
        <v>1</v>
      </c>
      <c r="F143" s="233" t="s">
        <v>153</v>
      </c>
      <c r="G143" s="231"/>
      <c r="H143" s="234">
        <v>153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131</v>
      </c>
      <c r="AU143" s="240" t="s">
        <v>83</v>
      </c>
      <c r="AV143" s="12" t="s">
        <v>83</v>
      </c>
      <c r="AW143" s="12" t="s">
        <v>32</v>
      </c>
      <c r="AX143" s="12" t="s">
        <v>81</v>
      </c>
      <c r="AY143" s="240" t="s">
        <v>119</v>
      </c>
    </row>
    <row r="144" s="1" customFormat="1" ht="32.4" customHeight="1">
      <c r="B144" s="36"/>
      <c r="C144" s="214" t="s">
        <v>154</v>
      </c>
      <c r="D144" s="214" t="s">
        <v>122</v>
      </c>
      <c r="E144" s="215" t="s">
        <v>155</v>
      </c>
      <c r="F144" s="216" t="s">
        <v>156</v>
      </c>
      <c r="G144" s="217" t="s">
        <v>137</v>
      </c>
      <c r="H144" s="218">
        <v>18360</v>
      </c>
      <c r="I144" s="219"/>
      <c r="J144" s="220">
        <f>ROUND(I144*H144,2)</f>
        <v>0</v>
      </c>
      <c r="K144" s="216" t="s">
        <v>126</v>
      </c>
      <c r="L144" s="41"/>
      <c r="M144" s="221" t="s">
        <v>1</v>
      </c>
      <c r="N144" s="222" t="s">
        <v>41</v>
      </c>
      <c r="O144" s="84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AR144" s="225" t="s">
        <v>127</v>
      </c>
      <c r="AT144" s="225" t="s">
        <v>122</v>
      </c>
      <c r="AU144" s="225" t="s">
        <v>83</v>
      </c>
      <c r="AY144" s="15" t="s">
        <v>119</v>
      </c>
      <c r="BE144" s="226">
        <f>IF(N144="základní",J144,0)</f>
        <v>0</v>
      </c>
      <c r="BF144" s="226">
        <f>IF(N144="snížená",J144,0)</f>
        <v>0</v>
      </c>
      <c r="BG144" s="226">
        <f>IF(N144="zákl. přenesená",J144,0)</f>
        <v>0</v>
      </c>
      <c r="BH144" s="226">
        <f>IF(N144="sníž. přenesená",J144,0)</f>
        <v>0</v>
      </c>
      <c r="BI144" s="226">
        <f>IF(N144="nulová",J144,0)</f>
        <v>0</v>
      </c>
      <c r="BJ144" s="15" t="s">
        <v>81</v>
      </c>
      <c r="BK144" s="226">
        <f>ROUND(I144*H144,2)</f>
        <v>0</v>
      </c>
      <c r="BL144" s="15" t="s">
        <v>127</v>
      </c>
      <c r="BM144" s="225" t="s">
        <v>157</v>
      </c>
    </row>
    <row r="145" s="1" customFormat="1">
      <c r="B145" s="36"/>
      <c r="C145" s="37"/>
      <c r="D145" s="227" t="s">
        <v>129</v>
      </c>
      <c r="E145" s="37"/>
      <c r="F145" s="228" t="s">
        <v>158</v>
      </c>
      <c r="G145" s="37"/>
      <c r="H145" s="37"/>
      <c r="I145" s="131"/>
      <c r="J145" s="37"/>
      <c r="K145" s="37"/>
      <c r="L145" s="41"/>
      <c r="M145" s="229"/>
      <c r="N145" s="84"/>
      <c r="O145" s="84"/>
      <c r="P145" s="84"/>
      <c r="Q145" s="84"/>
      <c r="R145" s="84"/>
      <c r="S145" s="84"/>
      <c r="T145" s="85"/>
      <c r="AT145" s="15" t="s">
        <v>129</v>
      </c>
      <c r="AU145" s="15" t="s">
        <v>83</v>
      </c>
    </row>
    <row r="146" s="12" customFormat="1">
      <c r="B146" s="230"/>
      <c r="C146" s="231"/>
      <c r="D146" s="227" t="s">
        <v>131</v>
      </c>
      <c r="E146" s="232" t="s">
        <v>1</v>
      </c>
      <c r="F146" s="233" t="s">
        <v>159</v>
      </c>
      <c r="G146" s="231"/>
      <c r="H146" s="234">
        <v>153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131</v>
      </c>
      <c r="AU146" s="240" t="s">
        <v>83</v>
      </c>
      <c r="AV146" s="12" t="s">
        <v>83</v>
      </c>
      <c r="AW146" s="12" t="s">
        <v>32</v>
      </c>
      <c r="AX146" s="12" t="s">
        <v>81</v>
      </c>
      <c r="AY146" s="240" t="s">
        <v>119</v>
      </c>
    </row>
    <row r="147" s="12" customFormat="1">
      <c r="B147" s="230"/>
      <c r="C147" s="231"/>
      <c r="D147" s="227" t="s">
        <v>131</v>
      </c>
      <c r="E147" s="231"/>
      <c r="F147" s="233" t="s">
        <v>160</v>
      </c>
      <c r="G147" s="231"/>
      <c r="H147" s="234">
        <v>18360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131</v>
      </c>
      <c r="AU147" s="240" t="s">
        <v>83</v>
      </c>
      <c r="AV147" s="12" t="s">
        <v>83</v>
      </c>
      <c r="AW147" s="12" t="s">
        <v>4</v>
      </c>
      <c r="AX147" s="12" t="s">
        <v>81</v>
      </c>
      <c r="AY147" s="240" t="s">
        <v>119</v>
      </c>
    </row>
    <row r="148" s="1" customFormat="1" ht="21.6" customHeight="1">
      <c r="B148" s="36"/>
      <c r="C148" s="214" t="s">
        <v>133</v>
      </c>
      <c r="D148" s="214" t="s">
        <v>122</v>
      </c>
      <c r="E148" s="215" t="s">
        <v>161</v>
      </c>
      <c r="F148" s="216" t="s">
        <v>162</v>
      </c>
      <c r="G148" s="217" t="s">
        <v>137</v>
      </c>
      <c r="H148" s="218">
        <v>153</v>
      </c>
      <c r="I148" s="219"/>
      <c r="J148" s="220">
        <f>ROUND(I148*H148,2)</f>
        <v>0</v>
      </c>
      <c r="K148" s="216" t="s">
        <v>126</v>
      </c>
      <c r="L148" s="41"/>
      <c r="M148" s="221" t="s">
        <v>1</v>
      </c>
      <c r="N148" s="222" t="s">
        <v>41</v>
      </c>
      <c r="O148" s="84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AR148" s="225" t="s">
        <v>127</v>
      </c>
      <c r="AT148" s="225" t="s">
        <v>122</v>
      </c>
      <c r="AU148" s="225" t="s">
        <v>83</v>
      </c>
      <c r="AY148" s="15" t="s">
        <v>119</v>
      </c>
      <c r="BE148" s="226">
        <f>IF(N148="základní",J148,0)</f>
        <v>0</v>
      </c>
      <c r="BF148" s="226">
        <f>IF(N148="snížená",J148,0)</f>
        <v>0</v>
      </c>
      <c r="BG148" s="226">
        <f>IF(N148="zákl. přenesená",J148,0)</f>
        <v>0</v>
      </c>
      <c r="BH148" s="226">
        <f>IF(N148="sníž. přenesená",J148,0)</f>
        <v>0</v>
      </c>
      <c r="BI148" s="226">
        <f>IF(N148="nulová",J148,0)</f>
        <v>0</v>
      </c>
      <c r="BJ148" s="15" t="s">
        <v>81</v>
      </c>
      <c r="BK148" s="226">
        <f>ROUND(I148*H148,2)</f>
        <v>0</v>
      </c>
      <c r="BL148" s="15" t="s">
        <v>127</v>
      </c>
      <c r="BM148" s="225" t="s">
        <v>163</v>
      </c>
    </row>
    <row r="149" s="1" customFormat="1">
      <c r="B149" s="36"/>
      <c r="C149" s="37"/>
      <c r="D149" s="227" t="s">
        <v>129</v>
      </c>
      <c r="E149" s="37"/>
      <c r="F149" s="228" t="s">
        <v>164</v>
      </c>
      <c r="G149" s="37"/>
      <c r="H149" s="37"/>
      <c r="I149" s="131"/>
      <c r="J149" s="37"/>
      <c r="K149" s="37"/>
      <c r="L149" s="41"/>
      <c r="M149" s="229"/>
      <c r="N149" s="84"/>
      <c r="O149" s="84"/>
      <c r="P149" s="84"/>
      <c r="Q149" s="84"/>
      <c r="R149" s="84"/>
      <c r="S149" s="84"/>
      <c r="T149" s="85"/>
      <c r="AT149" s="15" t="s">
        <v>129</v>
      </c>
      <c r="AU149" s="15" t="s">
        <v>83</v>
      </c>
    </row>
    <row r="150" s="1" customFormat="1" ht="21.6" customHeight="1">
      <c r="B150" s="36"/>
      <c r="C150" s="214" t="s">
        <v>165</v>
      </c>
      <c r="D150" s="214" t="s">
        <v>122</v>
      </c>
      <c r="E150" s="215" t="s">
        <v>166</v>
      </c>
      <c r="F150" s="216" t="s">
        <v>167</v>
      </c>
      <c r="G150" s="217" t="s">
        <v>168</v>
      </c>
      <c r="H150" s="218">
        <v>10</v>
      </c>
      <c r="I150" s="219"/>
      <c r="J150" s="220">
        <f>ROUND(I150*H150,2)</f>
        <v>0</v>
      </c>
      <c r="K150" s="216" t="s">
        <v>126</v>
      </c>
      <c r="L150" s="41"/>
      <c r="M150" s="221" t="s">
        <v>1</v>
      </c>
      <c r="N150" s="222" t="s">
        <v>41</v>
      </c>
      <c r="O150" s="84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AR150" s="225" t="s">
        <v>127</v>
      </c>
      <c r="AT150" s="225" t="s">
        <v>122</v>
      </c>
      <c r="AU150" s="225" t="s">
        <v>83</v>
      </c>
      <c r="AY150" s="15" t="s">
        <v>119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15" t="s">
        <v>81</v>
      </c>
      <c r="BK150" s="226">
        <f>ROUND(I150*H150,2)</f>
        <v>0</v>
      </c>
      <c r="BL150" s="15" t="s">
        <v>127</v>
      </c>
      <c r="BM150" s="225" t="s">
        <v>169</v>
      </c>
    </row>
    <row r="151" s="1" customFormat="1">
      <c r="B151" s="36"/>
      <c r="C151" s="37"/>
      <c r="D151" s="227" t="s">
        <v>129</v>
      </c>
      <c r="E151" s="37"/>
      <c r="F151" s="228" t="s">
        <v>170</v>
      </c>
      <c r="G151" s="37"/>
      <c r="H151" s="37"/>
      <c r="I151" s="131"/>
      <c r="J151" s="37"/>
      <c r="K151" s="37"/>
      <c r="L151" s="41"/>
      <c r="M151" s="229"/>
      <c r="N151" s="84"/>
      <c r="O151" s="84"/>
      <c r="P151" s="84"/>
      <c r="Q151" s="84"/>
      <c r="R151" s="84"/>
      <c r="S151" s="84"/>
      <c r="T151" s="85"/>
      <c r="AT151" s="15" t="s">
        <v>129</v>
      </c>
      <c r="AU151" s="15" t="s">
        <v>83</v>
      </c>
    </row>
    <row r="152" s="1" customFormat="1" ht="21.6" customHeight="1">
      <c r="B152" s="36"/>
      <c r="C152" s="214" t="s">
        <v>171</v>
      </c>
      <c r="D152" s="214" t="s">
        <v>122</v>
      </c>
      <c r="E152" s="215" t="s">
        <v>172</v>
      </c>
      <c r="F152" s="216" t="s">
        <v>173</v>
      </c>
      <c r="G152" s="217" t="s">
        <v>168</v>
      </c>
      <c r="H152" s="218">
        <v>30</v>
      </c>
      <c r="I152" s="219"/>
      <c r="J152" s="220">
        <f>ROUND(I152*H152,2)</f>
        <v>0</v>
      </c>
      <c r="K152" s="216" t="s">
        <v>126</v>
      </c>
      <c r="L152" s="41"/>
      <c r="M152" s="221" t="s">
        <v>1</v>
      </c>
      <c r="N152" s="222" t="s">
        <v>41</v>
      </c>
      <c r="O152" s="84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AR152" s="225" t="s">
        <v>127</v>
      </c>
      <c r="AT152" s="225" t="s">
        <v>122</v>
      </c>
      <c r="AU152" s="225" t="s">
        <v>83</v>
      </c>
      <c r="AY152" s="15" t="s">
        <v>119</v>
      </c>
      <c r="BE152" s="226">
        <f>IF(N152="základní",J152,0)</f>
        <v>0</v>
      </c>
      <c r="BF152" s="226">
        <f>IF(N152="snížená",J152,0)</f>
        <v>0</v>
      </c>
      <c r="BG152" s="226">
        <f>IF(N152="zákl. přenesená",J152,0)</f>
        <v>0</v>
      </c>
      <c r="BH152" s="226">
        <f>IF(N152="sníž. přenesená",J152,0)</f>
        <v>0</v>
      </c>
      <c r="BI152" s="226">
        <f>IF(N152="nulová",J152,0)</f>
        <v>0</v>
      </c>
      <c r="BJ152" s="15" t="s">
        <v>81</v>
      </c>
      <c r="BK152" s="226">
        <f>ROUND(I152*H152,2)</f>
        <v>0</v>
      </c>
      <c r="BL152" s="15" t="s">
        <v>127</v>
      </c>
      <c r="BM152" s="225" t="s">
        <v>174</v>
      </c>
    </row>
    <row r="153" s="1" customFormat="1">
      <c r="B153" s="36"/>
      <c r="C153" s="37"/>
      <c r="D153" s="227" t="s">
        <v>129</v>
      </c>
      <c r="E153" s="37"/>
      <c r="F153" s="228" t="s">
        <v>175</v>
      </c>
      <c r="G153" s="37"/>
      <c r="H153" s="37"/>
      <c r="I153" s="131"/>
      <c r="J153" s="37"/>
      <c r="K153" s="37"/>
      <c r="L153" s="41"/>
      <c r="M153" s="229"/>
      <c r="N153" s="84"/>
      <c r="O153" s="84"/>
      <c r="P153" s="84"/>
      <c r="Q153" s="84"/>
      <c r="R153" s="84"/>
      <c r="S153" s="84"/>
      <c r="T153" s="85"/>
      <c r="AT153" s="15" t="s">
        <v>129</v>
      </c>
      <c r="AU153" s="15" t="s">
        <v>83</v>
      </c>
    </row>
    <row r="154" s="1" customFormat="1" ht="21.6" customHeight="1">
      <c r="B154" s="36"/>
      <c r="C154" s="214" t="s">
        <v>147</v>
      </c>
      <c r="D154" s="214" t="s">
        <v>122</v>
      </c>
      <c r="E154" s="215" t="s">
        <v>176</v>
      </c>
      <c r="F154" s="216" t="s">
        <v>177</v>
      </c>
      <c r="G154" s="217" t="s">
        <v>168</v>
      </c>
      <c r="H154" s="218">
        <v>10</v>
      </c>
      <c r="I154" s="219"/>
      <c r="J154" s="220">
        <f>ROUND(I154*H154,2)</f>
        <v>0</v>
      </c>
      <c r="K154" s="216" t="s">
        <v>126</v>
      </c>
      <c r="L154" s="41"/>
      <c r="M154" s="221" t="s">
        <v>1</v>
      </c>
      <c r="N154" s="222" t="s">
        <v>41</v>
      </c>
      <c r="O154" s="84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AR154" s="225" t="s">
        <v>127</v>
      </c>
      <c r="AT154" s="225" t="s">
        <v>122</v>
      </c>
      <c r="AU154" s="225" t="s">
        <v>83</v>
      </c>
      <c r="AY154" s="15" t="s">
        <v>119</v>
      </c>
      <c r="BE154" s="226">
        <f>IF(N154="základní",J154,0)</f>
        <v>0</v>
      </c>
      <c r="BF154" s="226">
        <f>IF(N154="snížená",J154,0)</f>
        <v>0</v>
      </c>
      <c r="BG154" s="226">
        <f>IF(N154="zákl. přenesená",J154,0)</f>
        <v>0</v>
      </c>
      <c r="BH154" s="226">
        <f>IF(N154="sníž. přenesená",J154,0)</f>
        <v>0</v>
      </c>
      <c r="BI154" s="226">
        <f>IF(N154="nulová",J154,0)</f>
        <v>0</v>
      </c>
      <c r="BJ154" s="15" t="s">
        <v>81</v>
      </c>
      <c r="BK154" s="226">
        <f>ROUND(I154*H154,2)</f>
        <v>0</v>
      </c>
      <c r="BL154" s="15" t="s">
        <v>127</v>
      </c>
      <c r="BM154" s="225" t="s">
        <v>178</v>
      </c>
    </row>
    <row r="155" s="1" customFormat="1">
      <c r="B155" s="36"/>
      <c r="C155" s="37"/>
      <c r="D155" s="227" t="s">
        <v>129</v>
      </c>
      <c r="E155" s="37"/>
      <c r="F155" s="228" t="s">
        <v>179</v>
      </c>
      <c r="G155" s="37"/>
      <c r="H155" s="37"/>
      <c r="I155" s="131"/>
      <c r="J155" s="37"/>
      <c r="K155" s="37"/>
      <c r="L155" s="41"/>
      <c r="M155" s="229"/>
      <c r="N155" s="84"/>
      <c r="O155" s="84"/>
      <c r="P155" s="84"/>
      <c r="Q155" s="84"/>
      <c r="R155" s="84"/>
      <c r="S155" s="84"/>
      <c r="T155" s="85"/>
      <c r="AT155" s="15" t="s">
        <v>129</v>
      </c>
      <c r="AU155" s="15" t="s">
        <v>83</v>
      </c>
    </row>
    <row r="156" s="1" customFormat="1" ht="21.6" customHeight="1">
      <c r="B156" s="36"/>
      <c r="C156" s="214" t="s">
        <v>180</v>
      </c>
      <c r="D156" s="214" t="s">
        <v>122</v>
      </c>
      <c r="E156" s="215" t="s">
        <v>181</v>
      </c>
      <c r="F156" s="216" t="s">
        <v>182</v>
      </c>
      <c r="G156" s="217" t="s">
        <v>125</v>
      </c>
      <c r="H156" s="218">
        <v>4.9779999999999998</v>
      </c>
      <c r="I156" s="219"/>
      <c r="J156" s="220">
        <f>ROUND(I156*H156,2)</f>
        <v>0</v>
      </c>
      <c r="K156" s="216" t="s">
        <v>126</v>
      </c>
      <c r="L156" s="41"/>
      <c r="M156" s="221" t="s">
        <v>1</v>
      </c>
      <c r="N156" s="222" t="s">
        <v>41</v>
      </c>
      <c r="O156" s="84"/>
      <c r="P156" s="223">
        <f>O156*H156</f>
        <v>0</v>
      </c>
      <c r="Q156" s="223">
        <v>0</v>
      </c>
      <c r="R156" s="223">
        <f>Q156*H156</f>
        <v>0</v>
      </c>
      <c r="S156" s="223">
        <v>1.95</v>
      </c>
      <c r="T156" s="224">
        <f>S156*H156</f>
        <v>9.7070999999999987</v>
      </c>
      <c r="AR156" s="225" t="s">
        <v>127</v>
      </c>
      <c r="AT156" s="225" t="s">
        <v>122</v>
      </c>
      <c r="AU156" s="225" t="s">
        <v>83</v>
      </c>
      <c r="AY156" s="15" t="s">
        <v>119</v>
      </c>
      <c r="BE156" s="226">
        <f>IF(N156="základní",J156,0)</f>
        <v>0</v>
      </c>
      <c r="BF156" s="226">
        <f>IF(N156="snížená",J156,0)</f>
        <v>0</v>
      </c>
      <c r="BG156" s="226">
        <f>IF(N156="zákl. přenesená",J156,0)</f>
        <v>0</v>
      </c>
      <c r="BH156" s="226">
        <f>IF(N156="sníž. přenesená",J156,0)</f>
        <v>0</v>
      </c>
      <c r="BI156" s="226">
        <f>IF(N156="nulová",J156,0)</f>
        <v>0</v>
      </c>
      <c r="BJ156" s="15" t="s">
        <v>81</v>
      </c>
      <c r="BK156" s="226">
        <f>ROUND(I156*H156,2)</f>
        <v>0</v>
      </c>
      <c r="BL156" s="15" t="s">
        <v>127</v>
      </c>
      <c r="BM156" s="225" t="s">
        <v>183</v>
      </c>
    </row>
    <row r="157" s="1" customFormat="1">
      <c r="B157" s="36"/>
      <c r="C157" s="37"/>
      <c r="D157" s="227" t="s">
        <v>129</v>
      </c>
      <c r="E157" s="37"/>
      <c r="F157" s="228" t="s">
        <v>184</v>
      </c>
      <c r="G157" s="37"/>
      <c r="H157" s="37"/>
      <c r="I157" s="131"/>
      <c r="J157" s="37"/>
      <c r="K157" s="37"/>
      <c r="L157" s="41"/>
      <c r="M157" s="229"/>
      <c r="N157" s="84"/>
      <c r="O157" s="84"/>
      <c r="P157" s="84"/>
      <c r="Q157" s="84"/>
      <c r="R157" s="84"/>
      <c r="S157" s="84"/>
      <c r="T157" s="85"/>
      <c r="AT157" s="15" t="s">
        <v>129</v>
      </c>
      <c r="AU157" s="15" t="s">
        <v>83</v>
      </c>
    </row>
    <row r="158" s="12" customFormat="1">
      <c r="B158" s="230"/>
      <c r="C158" s="231"/>
      <c r="D158" s="227" t="s">
        <v>131</v>
      </c>
      <c r="E158" s="232" t="s">
        <v>1</v>
      </c>
      <c r="F158" s="233" t="s">
        <v>185</v>
      </c>
      <c r="G158" s="231"/>
      <c r="H158" s="234">
        <v>2.4420000000000002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131</v>
      </c>
      <c r="AU158" s="240" t="s">
        <v>83</v>
      </c>
      <c r="AV158" s="12" t="s">
        <v>83</v>
      </c>
      <c r="AW158" s="12" t="s">
        <v>32</v>
      </c>
      <c r="AX158" s="12" t="s">
        <v>76</v>
      </c>
      <c r="AY158" s="240" t="s">
        <v>119</v>
      </c>
    </row>
    <row r="159" s="12" customFormat="1">
      <c r="B159" s="230"/>
      <c r="C159" s="231"/>
      <c r="D159" s="227" t="s">
        <v>131</v>
      </c>
      <c r="E159" s="232" t="s">
        <v>1</v>
      </c>
      <c r="F159" s="233" t="s">
        <v>186</v>
      </c>
      <c r="G159" s="231"/>
      <c r="H159" s="234">
        <v>1.786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131</v>
      </c>
      <c r="AU159" s="240" t="s">
        <v>83</v>
      </c>
      <c r="AV159" s="12" t="s">
        <v>83</v>
      </c>
      <c r="AW159" s="12" t="s">
        <v>32</v>
      </c>
      <c r="AX159" s="12" t="s">
        <v>76</v>
      </c>
      <c r="AY159" s="240" t="s">
        <v>119</v>
      </c>
    </row>
    <row r="160" s="12" customFormat="1">
      <c r="B160" s="230"/>
      <c r="C160" s="231"/>
      <c r="D160" s="227" t="s">
        <v>131</v>
      </c>
      <c r="E160" s="232" t="s">
        <v>1</v>
      </c>
      <c r="F160" s="233" t="s">
        <v>187</v>
      </c>
      <c r="G160" s="231"/>
      <c r="H160" s="234">
        <v>0.75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131</v>
      </c>
      <c r="AU160" s="240" t="s">
        <v>83</v>
      </c>
      <c r="AV160" s="12" t="s">
        <v>83</v>
      </c>
      <c r="AW160" s="12" t="s">
        <v>32</v>
      </c>
      <c r="AX160" s="12" t="s">
        <v>76</v>
      </c>
      <c r="AY160" s="240" t="s">
        <v>119</v>
      </c>
    </row>
    <row r="161" s="13" customFormat="1">
      <c r="B161" s="241"/>
      <c r="C161" s="242"/>
      <c r="D161" s="227" t="s">
        <v>131</v>
      </c>
      <c r="E161" s="243" t="s">
        <v>1</v>
      </c>
      <c r="F161" s="244" t="s">
        <v>142</v>
      </c>
      <c r="G161" s="242"/>
      <c r="H161" s="245">
        <v>4.9779999999999998</v>
      </c>
      <c r="I161" s="246"/>
      <c r="J161" s="242"/>
      <c r="K161" s="242"/>
      <c r="L161" s="247"/>
      <c r="M161" s="248"/>
      <c r="N161" s="249"/>
      <c r="O161" s="249"/>
      <c r="P161" s="249"/>
      <c r="Q161" s="249"/>
      <c r="R161" s="249"/>
      <c r="S161" s="249"/>
      <c r="T161" s="250"/>
      <c r="AT161" s="251" t="s">
        <v>131</v>
      </c>
      <c r="AU161" s="251" t="s">
        <v>83</v>
      </c>
      <c r="AV161" s="13" t="s">
        <v>127</v>
      </c>
      <c r="AW161" s="13" t="s">
        <v>32</v>
      </c>
      <c r="AX161" s="13" t="s">
        <v>81</v>
      </c>
      <c r="AY161" s="251" t="s">
        <v>119</v>
      </c>
    </row>
    <row r="162" s="1" customFormat="1" ht="14.4" customHeight="1">
      <c r="B162" s="36"/>
      <c r="C162" s="214" t="s">
        <v>188</v>
      </c>
      <c r="D162" s="214" t="s">
        <v>122</v>
      </c>
      <c r="E162" s="215" t="s">
        <v>189</v>
      </c>
      <c r="F162" s="216" t="s">
        <v>190</v>
      </c>
      <c r="G162" s="217" t="s">
        <v>125</v>
      </c>
      <c r="H162" s="218">
        <v>0.29999999999999999</v>
      </c>
      <c r="I162" s="219"/>
      <c r="J162" s="220">
        <f>ROUND(I162*H162,2)</f>
        <v>0</v>
      </c>
      <c r="K162" s="216" t="s">
        <v>126</v>
      </c>
      <c r="L162" s="41"/>
      <c r="M162" s="221" t="s">
        <v>1</v>
      </c>
      <c r="N162" s="222" t="s">
        <v>41</v>
      </c>
      <c r="O162" s="84"/>
      <c r="P162" s="223">
        <f>O162*H162</f>
        <v>0</v>
      </c>
      <c r="Q162" s="223">
        <v>0.54034000000000004</v>
      </c>
      <c r="R162" s="223">
        <f>Q162*H162</f>
        <v>0.162102</v>
      </c>
      <c r="S162" s="223">
        <v>0</v>
      </c>
      <c r="T162" s="224">
        <f>S162*H162</f>
        <v>0</v>
      </c>
      <c r="AR162" s="225" t="s">
        <v>127</v>
      </c>
      <c r="AT162" s="225" t="s">
        <v>122</v>
      </c>
      <c r="AU162" s="225" t="s">
        <v>83</v>
      </c>
      <c r="AY162" s="15" t="s">
        <v>119</v>
      </c>
      <c r="BE162" s="226">
        <f>IF(N162="základní",J162,0)</f>
        <v>0</v>
      </c>
      <c r="BF162" s="226">
        <f>IF(N162="snížená",J162,0)</f>
        <v>0</v>
      </c>
      <c r="BG162" s="226">
        <f>IF(N162="zákl. přenesená",J162,0)</f>
        <v>0</v>
      </c>
      <c r="BH162" s="226">
        <f>IF(N162="sníž. přenesená",J162,0)</f>
        <v>0</v>
      </c>
      <c r="BI162" s="226">
        <f>IF(N162="nulová",J162,0)</f>
        <v>0</v>
      </c>
      <c r="BJ162" s="15" t="s">
        <v>81</v>
      </c>
      <c r="BK162" s="226">
        <f>ROUND(I162*H162,2)</f>
        <v>0</v>
      </c>
      <c r="BL162" s="15" t="s">
        <v>127</v>
      </c>
      <c r="BM162" s="225" t="s">
        <v>191</v>
      </c>
    </row>
    <row r="163" s="1" customFormat="1">
      <c r="B163" s="36"/>
      <c r="C163" s="37"/>
      <c r="D163" s="227" t="s">
        <v>129</v>
      </c>
      <c r="E163" s="37"/>
      <c r="F163" s="228" t="s">
        <v>192</v>
      </c>
      <c r="G163" s="37"/>
      <c r="H163" s="37"/>
      <c r="I163" s="131"/>
      <c r="J163" s="37"/>
      <c r="K163" s="37"/>
      <c r="L163" s="41"/>
      <c r="M163" s="229"/>
      <c r="N163" s="84"/>
      <c r="O163" s="84"/>
      <c r="P163" s="84"/>
      <c r="Q163" s="84"/>
      <c r="R163" s="84"/>
      <c r="S163" s="84"/>
      <c r="T163" s="85"/>
      <c r="AT163" s="15" t="s">
        <v>129</v>
      </c>
      <c r="AU163" s="15" t="s">
        <v>83</v>
      </c>
    </row>
    <row r="164" s="12" customFormat="1">
      <c r="B164" s="230"/>
      <c r="C164" s="231"/>
      <c r="D164" s="227" t="s">
        <v>131</v>
      </c>
      <c r="E164" s="232" t="s">
        <v>1</v>
      </c>
      <c r="F164" s="233" t="s">
        <v>193</v>
      </c>
      <c r="G164" s="231"/>
      <c r="H164" s="234">
        <v>0.29999999999999999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131</v>
      </c>
      <c r="AU164" s="240" t="s">
        <v>83</v>
      </c>
      <c r="AV164" s="12" t="s">
        <v>83</v>
      </c>
      <c r="AW164" s="12" t="s">
        <v>32</v>
      </c>
      <c r="AX164" s="12" t="s">
        <v>81</v>
      </c>
      <c r="AY164" s="240" t="s">
        <v>119</v>
      </c>
    </row>
    <row r="165" s="1" customFormat="1" ht="14.4" customHeight="1">
      <c r="B165" s="36"/>
      <c r="C165" s="252" t="s">
        <v>194</v>
      </c>
      <c r="D165" s="252" t="s">
        <v>195</v>
      </c>
      <c r="E165" s="253" t="s">
        <v>196</v>
      </c>
      <c r="F165" s="254" t="s">
        <v>197</v>
      </c>
      <c r="G165" s="255" t="s">
        <v>198</v>
      </c>
      <c r="H165" s="256">
        <v>81</v>
      </c>
      <c r="I165" s="257"/>
      <c r="J165" s="258">
        <f>ROUND(I165*H165,2)</f>
        <v>0</v>
      </c>
      <c r="K165" s="254" t="s">
        <v>126</v>
      </c>
      <c r="L165" s="259"/>
      <c r="M165" s="260" t="s">
        <v>1</v>
      </c>
      <c r="N165" s="261" t="s">
        <v>41</v>
      </c>
      <c r="O165" s="84"/>
      <c r="P165" s="223">
        <f>O165*H165</f>
        <v>0</v>
      </c>
      <c r="Q165" s="223">
        <v>0.0057999999999999996</v>
      </c>
      <c r="R165" s="223">
        <f>Q165*H165</f>
        <v>0.4698</v>
      </c>
      <c r="S165" s="223">
        <v>0</v>
      </c>
      <c r="T165" s="224">
        <f>S165*H165</f>
        <v>0</v>
      </c>
      <c r="AR165" s="225" t="s">
        <v>171</v>
      </c>
      <c r="AT165" s="225" t="s">
        <v>195</v>
      </c>
      <c r="AU165" s="225" t="s">
        <v>83</v>
      </c>
      <c r="AY165" s="15" t="s">
        <v>119</v>
      </c>
      <c r="BE165" s="226">
        <f>IF(N165="základní",J165,0)</f>
        <v>0</v>
      </c>
      <c r="BF165" s="226">
        <f>IF(N165="snížená",J165,0)</f>
        <v>0</v>
      </c>
      <c r="BG165" s="226">
        <f>IF(N165="zákl. přenesená",J165,0)</f>
        <v>0</v>
      </c>
      <c r="BH165" s="226">
        <f>IF(N165="sníž. přenesená",J165,0)</f>
        <v>0</v>
      </c>
      <c r="BI165" s="226">
        <f>IF(N165="nulová",J165,0)</f>
        <v>0</v>
      </c>
      <c r="BJ165" s="15" t="s">
        <v>81</v>
      </c>
      <c r="BK165" s="226">
        <f>ROUND(I165*H165,2)</f>
        <v>0</v>
      </c>
      <c r="BL165" s="15" t="s">
        <v>127</v>
      </c>
      <c r="BM165" s="225" t="s">
        <v>199</v>
      </c>
    </row>
    <row r="166" s="1" customFormat="1">
      <c r="B166" s="36"/>
      <c r="C166" s="37"/>
      <c r="D166" s="227" t="s">
        <v>129</v>
      </c>
      <c r="E166" s="37"/>
      <c r="F166" s="228" t="s">
        <v>197</v>
      </c>
      <c r="G166" s="37"/>
      <c r="H166" s="37"/>
      <c r="I166" s="131"/>
      <c r="J166" s="37"/>
      <c r="K166" s="37"/>
      <c r="L166" s="41"/>
      <c r="M166" s="229"/>
      <c r="N166" s="84"/>
      <c r="O166" s="84"/>
      <c r="P166" s="84"/>
      <c r="Q166" s="84"/>
      <c r="R166" s="84"/>
      <c r="S166" s="84"/>
      <c r="T166" s="85"/>
      <c r="AT166" s="15" t="s">
        <v>129</v>
      </c>
      <c r="AU166" s="15" t="s">
        <v>83</v>
      </c>
    </row>
    <row r="167" s="12" customFormat="1">
      <c r="B167" s="230"/>
      <c r="C167" s="231"/>
      <c r="D167" s="227" t="s">
        <v>131</v>
      </c>
      <c r="E167" s="231"/>
      <c r="F167" s="233" t="s">
        <v>200</v>
      </c>
      <c r="G167" s="231"/>
      <c r="H167" s="234">
        <v>81</v>
      </c>
      <c r="I167" s="235"/>
      <c r="J167" s="231"/>
      <c r="K167" s="231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131</v>
      </c>
      <c r="AU167" s="240" t="s">
        <v>83</v>
      </c>
      <c r="AV167" s="12" t="s">
        <v>83</v>
      </c>
      <c r="AW167" s="12" t="s">
        <v>4</v>
      </c>
      <c r="AX167" s="12" t="s">
        <v>81</v>
      </c>
      <c r="AY167" s="240" t="s">
        <v>119</v>
      </c>
    </row>
    <row r="168" s="1" customFormat="1" ht="32.4" customHeight="1">
      <c r="B168" s="36"/>
      <c r="C168" s="214" t="s">
        <v>201</v>
      </c>
      <c r="D168" s="214" t="s">
        <v>122</v>
      </c>
      <c r="E168" s="215" t="s">
        <v>202</v>
      </c>
      <c r="F168" s="216" t="s">
        <v>203</v>
      </c>
      <c r="G168" s="217" t="s">
        <v>168</v>
      </c>
      <c r="H168" s="218">
        <v>20.568000000000001</v>
      </c>
      <c r="I168" s="219"/>
      <c r="J168" s="220">
        <f>ROUND(I168*H168,2)</f>
        <v>0</v>
      </c>
      <c r="K168" s="216" t="s">
        <v>126</v>
      </c>
      <c r="L168" s="41"/>
      <c r="M168" s="221" t="s">
        <v>1</v>
      </c>
      <c r="N168" s="222" t="s">
        <v>41</v>
      </c>
      <c r="O168" s="84"/>
      <c r="P168" s="223">
        <f>O168*H168</f>
        <v>0</v>
      </c>
      <c r="Q168" s="223">
        <v>0.00029</v>
      </c>
      <c r="R168" s="223">
        <f>Q168*H168</f>
        <v>0.0059647200000000006</v>
      </c>
      <c r="S168" s="223">
        <v>0</v>
      </c>
      <c r="T168" s="224">
        <f>S168*H168</f>
        <v>0</v>
      </c>
      <c r="AR168" s="225" t="s">
        <v>127</v>
      </c>
      <c r="AT168" s="225" t="s">
        <v>122</v>
      </c>
      <c r="AU168" s="225" t="s">
        <v>83</v>
      </c>
      <c r="AY168" s="15" t="s">
        <v>119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15" t="s">
        <v>81</v>
      </c>
      <c r="BK168" s="226">
        <f>ROUND(I168*H168,2)</f>
        <v>0</v>
      </c>
      <c r="BL168" s="15" t="s">
        <v>127</v>
      </c>
      <c r="BM168" s="225" t="s">
        <v>204</v>
      </c>
    </row>
    <row r="169" s="1" customFormat="1">
      <c r="B169" s="36"/>
      <c r="C169" s="37"/>
      <c r="D169" s="227" t="s">
        <v>129</v>
      </c>
      <c r="E169" s="37"/>
      <c r="F169" s="228" t="s">
        <v>205</v>
      </c>
      <c r="G169" s="37"/>
      <c r="H169" s="37"/>
      <c r="I169" s="131"/>
      <c r="J169" s="37"/>
      <c r="K169" s="37"/>
      <c r="L169" s="41"/>
      <c r="M169" s="229"/>
      <c r="N169" s="84"/>
      <c r="O169" s="84"/>
      <c r="P169" s="84"/>
      <c r="Q169" s="84"/>
      <c r="R169" s="84"/>
      <c r="S169" s="84"/>
      <c r="T169" s="85"/>
      <c r="AT169" s="15" t="s">
        <v>129</v>
      </c>
      <c r="AU169" s="15" t="s">
        <v>83</v>
      </c>
    </row>
    <row r="170" s="12" customFormat="1">
      <c r="B170" s="230"/>
      <c r="C170" s="231"/>
      <c r="D170" s="227" t="s">
        <v>131</v>
      </c>
      <c r="E170" s="232" t="s">
        <v>1</v>
      </c>
      <c r="F170" s="233" t="s">
        <v>206</v>
      </c>
      <c r="G170" s="231"/>
      <c r="H170" s="234">
        <v>20.568000000000001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131</v>
      </c>
      <c r="AU170" s="240" t="s">
        <v>83</v>
      </c>
      <c r="AV170" s="12" t="s">
        <v>83</v>
      </c>
      <c r="AW170" s="12" t="s">
        <v>32</v>
      </c>
      <c r="AX170" s="12" t="s">
        <v>81</v>
      </c>
      <c r="AY170" s="240" t="s">
        <v>119</v>
      </c>
    </row>
    <row r="171" s="1" customFormat="1" ht="21.6" customHeight="1">
      <c r="B171" s="36"/>
      <c r="C171" s="252" t="s">
        <v>207</v>
      </c>
      <c r="D171" s="252" t="s">
        <v>195</v>
      </c>
      <c r="E171" s="253" t="s">
        <v>208</v>
      </c>
      <c r="F171" s="254" t="s">
        <v>209</v>
      </c>
      <c r="G171" s="255" t="s">
        <v>168</v>
      </c>
      <c r="H171" s="256">
        <v>61.704000000000001</v>
      </c>
      <c r="I171" s="257"/>
      <c r="J171" s="258">
        <f>ROUND(I171*H171,2)</f>
        <v>0</v>
      </c>
      <c r="K171" s="254" t="s">
        <v>126</v>
      </c>
      <c r="L171" s="259"/>
      <c r="M171" s="260" t="s">
        <v>1</v>
      </c>
      <c r="N171" s="261" t="s">
        <v>41</v>
      </c>
      <c r="O171" s="84"/>
      <c r="P171" s="223">
        <f>O171*H171</f>
        <v>0</v>
      </c>
      <c r="Q171" s="223">
        <v>6.9999999999999994E-05</v>
      </c>
      <c r="R171" s="223">
        <f>Q171*H171</f>
        <v>0.00431928</v>
      </c>
      <c r="S171" s="223">
        <v>0</v>
      </c>
      <c r="T171" s="224">
        <f>S171*H171</f>
        <v>0</v>
      </c>
      <c r="AR171" s="225" t="s">
        <v>171</v>
      </c>
      <c r="AT171" s="225" t="s">
        <v>195</v>
      </c>
      <c r="AU171" s="225" t="s">
        <v>83</v>
      </c>
      <c r="AY171" s="15" t="s">
        <v>119</v>
      </c>
      <c r="BE171" s="226">
        <f>IF(N171="základní",J171,0)</f>
        <v>0</v>
      </c>
      <c r="BF171" s="226">
        <f>IF(N171="snížená",J171,0)</f>
        <v>0</v>
      </c>
      <c r="BG171" s="226">
        <f>IF(N171="zákl. přenesená",J171,0)</f>
        <v>0</v>
      </c>
      <c r="BH171" s="226">
        <f>IF(N171="sníž. přenesená",J171,0)</f>
        <v>0</v>
      </c>
      <c r="BI171" s="226">
        <f>IF(N171="nulová",J171,0)</f>
        <v>0</v>
      </c>
      <c r="BJ171" s="15" t="s">
        <v>81</v>
      </c>
      <c r="BK171" s="226">
        <f>ROUND(I171*H171,2)</f>
        <v>0</v>
      </c>
      <c r="BL171" s="15" t="s">
        <v>127</v>
      </c>
      <c r="BM171" s="225" t="s">
        <v>210</v>
      </c>
    </row>
    <row r="172" s="1" customFormat="1">
      <c r="B172" s="36"/>
      <c r="C172" s="37"/>
      <c r="D172" s="227" t="s">
        <v>129</v>
      </c>
      <c r="E172" s="37"/>
      <c r="F172" s="228" t="s">
        <v>209</v>
      </c>
      <c r="G172" s="37"/>
      <c r="H172" s="37"/>
      <c r="I172" s="131"/>
      <c r="J172" s="37"/>
      <c r="K172" s="37"/>
      <c r="L172" s="41"/>
      <c r="M172" s="229"/>
      <c r="N172" s="84"/>
      <c r="O172" s="84"/>
      <c r="P172" s="84"/>
      <c r="Q172" s="84"/>
      <c r="R172" s="84"/>
      <c r="S172" s="84"/>
      <c r="T172" s="85"/>
      <c r="AT172" s="15" t="s">
        <v>129</v>
      </c>
      <c r="AU172" s="15" t="s">
        <v>83</v>
      </c>
    </row>
    <row r="173" s="12" customFormat="1">
      <c r="B173" s="230"/>
      <c r="C173" s="231"/>
      <c r="D173" s="227" t="s">
        <v>131</v>
      </c>
      <c r="E173" s="232" t="s">
        <v>1</v>
      </c>
      <c r="F173" s="233" t="s">
        <v>211</v>
      </c>
      <c r="G173" s="231"/>
      <c r="H173" s="234">
        <v>61.704000000000001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131</v>
      </c>
      <c r="AU173" s="240" t="s">
        <v>83</v>
      </c>
      <c r="AV173" s="12" t="s">
        <v>83</v>
      </c>
      <c r="AW173" s="12" t="s">
        <v>32</v>
      </c>
      <c r="AX173" s="12" t="s">
        <v>81</v>
      </c>
      <c r="AY173" s="240" t="s">
        <v>119</v>
      </c>
    </row>
    <row r="174" s="11" customFormat="1" ht="22.8" customHeight="1">
      <c r="B174" s="198"/>
      <c r="C174" s="199"/>
      <c r="D174" s="200" t="s">
        <v>75</v>
      </c>
      <c r="E174" s="212" t="s">
        <v>212</v>
      </c>
      <c r="F174" s="212" t="s">
        <v>213</v>
      </c>
      <c r="G174" s="199"/>
      <c r="H174" s="199"/>
      <c r="I174" s="202"/>
      <c r="J174" s="213">
        <f>BK174</f>
        <v>0</v>
      </c>
      <c r="K174" s="199"/>
      <c r="L174" s="204"/>
      <c r="M174" s="205"/>
      <c r="N174" s="206"/>
      <c r="O174" s="206"/>
      <c r="P174" s="207">
        <f>SUM(P175:P183)</f>
        <v>0</v>
      </c>
      <c r="Q174" s="206"/>
      <c r="R174" s="207">
        <f>SUM(R175:R183)</f>
        <v>0</v>
      </c>
      <c r="S174" s="206"/>
      <c r="T174" s="208">
        <f>SUM(T175:T183)</f>
        <v>0</v>
      </c>
      <c r="AR174" s="209" t="s">
        <v>81</v>
      </c>
      <c r="AT174" s="210" t="s">
        <v>75</v>
      </c>
      <c r="AU174" s="210" t="s">
        <v>81</v>
      </c>
      <c r="AY174" s="209" t="s">
        <v>119</v>
      </c>
      <c r="BK174" s="211">
        <f>SUM(BK175:BK183)</f>
        <v>0</v>
      </c>
    </row>
    <row r="175" s="1" customFormat="1" ht="32.4" customHeight="1">
      <c r="B175" s="36"/>
      <c r="C175" s="214" t="s">
        <v>8</v>
      </c>
      <c r="D175" s="214" t="s">
        <v>122</v>
      </c>
      <c r="E175" s="215" t="s">
        <v>214</v>
      </c>
      <c r="F175" s="216" t="s">
        <v>215</v>
      </c>
      <c r="G175" s="217" t="s">
        <v>216</v>
      </c>
      <c r="H175" s="218">
        <v>13.013</v>
      </c>
      <c r="I175" s="219"/>
      <c r="J175" s="220">
        <f>ROUND(I175*H175,2)</f>
        <v>0</v>
      </c>
      <c r="K175" s="216" t="s">
        <v>126</v>
      </c>
      <c r="L175" s="41"/>
      <c r="M175" s="221" t="s">
        <v>1</v>
      </c>
      <c r="N175" s="222" t="s">
        <v>41</v>
      </c>
      <c r="O175" s="84"/>
      <c r="P175" s="223">
        <f>O175*H175</f>
        <v>0</v>
      </c>
      <c r="Q175" s="223">
        <v>0</v>
      </c>
      <c r="R175" s="223">
        <f>Q175*H175</f>
        <v>0</v>
      </c>
      <c r="S175" s="223">
        <v>0</v>
      </c>
      <c r="T175" s="224">
        <f>S175*H175</f>
        <v>0</v>
      </c>
      <c r="AR175" s="225" t="s">
        <v>127</v>
      </c>
      <c r="AT175" s="225" t="s">
        <v>122</v>
      </c>
      <c r="AU175" s="225" t="s">
        <v>83</v>
      </c>
      <c r="AY175" s="15" t="s">
        <v>119</v>
      </c>
      <c r="BE175" s="226">
        <f>IF(N175="základní",J175,0)</f>
        <v>0</v>
      </c>
      <c r="BF175" s="226">
        <f>IF(N175="snížená",J175,0)</f>
        <v>0</v>
      </c>
      <c r="BG175" s="226">
        <f>IF(N175="zákl. přenesená",J175,0)</f>
        <v>0</v>
      </c>
      <c r="BH175" s="226">
        <f>IF(N175="sníž. přenesená",J175,0)</f>
        <v>0</v>
      </c>
      <c r="BI175" s="226">
        <f>IF(N175="nulová",J175,0)</f>
        <v>0</v>
      </c>
      <c r="BJ175" s="15" t="s">
        <v>81</v>
      </c>
      <c r="BK175" s="226">
        <f>ROUND(I175*H175,2)</f>
        <v>0</v>
      </c>
      <c r="BL175" s="15" t="s">
        <v>127</v>
      </c>
      <c r="BM175" s="225" t="s">
        <v>217</v>
      </c>
    </row>
    <row r="176" s="1" customFormat="1">
      <c r="B176" s="36"/>
      <c r="C176" s="37"/>
      <c r="D176" s="227" t="s">
        <v>129</v>
      </c>
      <c r="E176" s="37"/>
      <c r="F176" s="228" t="s">
        <v>218</v>
      </c>
      <c r="G176" s="37"/>
      <c r="H176" s="37"/>
      <c r="I176" s="131"/>
      <c r="J176" s="37"/>
      <c r="K176" s="37"/>
      <c r="L176" s="41"/>
      <c r="M176" s="229"/>
      <c r="N176" s="84"/>
      <c r="O176" s="84"/>
      <c r="P176" s="84"/>
      <c r="Q176" s="84"/>
      <c r="R176" s="84"/>
      <c r="S176" s="84"/>
      <c r="T176" s="85"/>
      <c r="AT176" s="15" t="s">
        <v>129</v>
      </c>
      <c r="AU176" s="15" t="s">
        <v>83</v>
      </c>
    </row>
    <row r="177" s="1" customFormat="1" ht="21.6" customHeight="1">
      <c r="B177" s="36"/>
      <c r="C177" s="214" t="s">
        <v>219</v>
      </c>
      <c r="D177" s="214" t="s">
        <v>122</v>
      </c>
      <c r="E177" s="215" t="s">
        <v>220</v>
      </c>
      <c r="F177" s="216" t="s">
        <v>221</v>
      </c>
      <c r="G177" s="217" t="s">
        <v>216</v>
      </c>
      <c r="H177" s="218">
        <v>13.013</v>
      </c>
      <c r="I177" s="219"/>
      <c r="J177" s="220">
        <f>ROUND(I177*H177,2)</f>
        <v>0</v>
      </c>
      <c r="K177" s="216" t="s">
        <v>126</v>
      </c>
      <c r="L177" s="41"/>
      <c r="M177" s="221" t="s">
        <v>1</v>
      </c>
      <c r="N177" s="222" t="s">
        <v>41</v>
      </c>
      <c r="O177" s="84"/>
      <c r="P177" s="223">
        <f>O177*H177</f>
        <v>0</v>
      </c>
      <c r="Q177" s="223">
        <v>0</v>
      </c>
      <c r="R177" s="223">
        <f>Q177*H177</f>
        <v>0</v>
      </c>
      <c r="S177" s="223">
        <v>0</v>
      </c>
      <c r="T177" s="224">
        <f>S177*H177</f>
        <v>0</v>
      </c>
      <c r="AR177" s="225" t="s">
        <v>127</v>
      </c>
      <c r="AT177" s="225" t="s">
        <v>122</v>
      </c>
      <c r="AU177" s="225" t="s">
        <v>83</v>
      </c>
      <c r="AY177" s="15" t="s">
        <v>119</v>
      </c>
      <c r="BE177" s="226">
        <f>IF(N177="základní",J177,0)</f>
        <v>0</v>
      </c>
      <c r="BF177" s="226">
        <f>IF(N177="snížená",J177,0)</f>
        <v>0</v>
      </c>
      <c r="BG177" s="226">
        <f>IF(N177="zákl. přenesená",J177,0)</f>
        <v>0</v>
      </c>
      <c r="BH177" s="226">
        <f>IF(N177="sníž. přenesená",J177,0)</f>
        <v>0</v>
      </c>
      <c r="BI177" s="226">
        <f>IF(N177="nulová",J177,0)</f>
        <v>0</v>
      </c>
      <c r="BJ177" s="15" t="s">
        <v>81</v>
      </c>
      <c r="BK177" s="226">
        <f>ROUND(I177*H177,2)</f>
        <v>0</v>
      </c>
      <c r="BL177" s="15" t="s">
        <v>127</v>
      </c>
      <c r="BM177" s="225" t="s">
        <v>222</v>
      </c>
    </row>
    <row r="178" s="1" customFormat="1">
      <c r="B178" s="36"/>
      <c r="C178" s="37"/>
      <c r="D178" s="227" t="s">
        <v>129</v>
      </c>
      <c r="E178" s="37"/>
      <c r="F178" s="228" t="s">
        <v>223</v>
      </c>
      <c r="G178" s="37"/>
      <c r="H178" s="37"/>
      <c r="I178" s="131"/>
      <c r="J178" s="37"/>
      <c r="K178" s="37"/>
      <c r="L178" s="41"/>
      <c r="M178" s="229"/>
      <c r="N178" s="84"/>
      <c r="O178" s="84"/>
      <c r="P178" s="84"/>
      <c r="Q178" s="84"/>
      <c r="R178" s="84"/>
      <c r="S178" s="84"/>
      <c r="T178" s="85"/>
      <c r="AT178" s="15" t="s">
        <v>129</v>
      </c>
      <c r="AU178" s="15" t="s">
        <v>83</v>
      </c>
    </row>
    <row r="179" s="1" customFormat="1" ht="43.2" customHeight="1">
      <c r="B179" s="36"/>
      <c r="C179" s="214" t="s">
        <v>224</v>
      </c>
      <c r="D179" s="214" t="s">
        <v>122</v>
      </c>
      <c r="E179" s="215" t="s">
        <v>225</v>
      </c>
      <c r="F179" s="216" t="s">
        <v>226</v>
      </c>
      <c r="G179" s="217" t="s">
        <v>216</v>
      </c>
      <c r="H179" s="218">
        <v>390.38999999999999</v>
      </c>
      <c r="I179" s="219"/>
      <c r="J179" s="220">
        <f>ROUND(I179*H179,2)</f>
        <v>0</v>
      </c>
      <c r="K179" s="216" t="s">
        <v>126</v>
      </c>
      <c r="L179" s="41"/>
      <c r="M179" s="221" t="s">
        <v>1</v>
      </c>
      <c r="N179" s="222" t="s">
        <v>41</v>
      </c>
      <c r="O179" s="84"/>
      <c r="P179" s="223">
        <f>O179*H179</f>
        <v>0</v>
      </c>
      <c r="Q179" s="223">
        <v>0</v>
      </c>
      <c r="R179" s="223">
        <f>Q179*H179</f>
        <v>0</v>
      </c>
      <c r="S179" s="223">
        <v>0</v>
      </c>
      <c r="T179" s="224">
        <f>S179*H179</f>
        <v>0</v>
      </c>
      <c r="AR179" s="225" t="s">
        <v>127</v>
      </c>
      <c r="AT179" s="225" t="s">
        <v>122</v>
      </c>
      <c r="AU179" s="225" t="s">
        <v>83</v>
      </c>
      <c r="AY179" s="15" t="s">
        <v>119</v>
      </c>
      <c r="BE179" s="226">
        <f>IF(N179="základní",J179,0)</f>
        <v>0</v>
      </c>
      <c r="BF179" s="226">
        <f>IF(N179="snížená",J179,0)</f>
        <v>0</v>
      </c>
      <c r="BG179" s="226">
        <f>IF(N179="zákl. přenesená",J179,0)</f>
        <v>0</v>
      </c>
      <c r="BH179" s="226">
        <f>IF(N179="sníž. přenesená",J179,0)</f>
        <v>0</v>
      </c>
      <c r="BI179" s="226">
        <f>IF(N179="nulová",J179,0)</f>
        <v>0</v>
      </c>
      <c r="BJ179" s="15" t="s">
        <v>81</v>
      </c>
      <c r="BK179" s="226">
        <f>ROUND(I179*H179,2)</f>
        <v>0</v>
      </c>
      <c r="BL179" s="15" t="s">
        <v>127</v>
      </c>
      <c r="BM179" s="225" t="s">
        <v>227</v>
      </c>
    </row>
    <row r="180" s="1" customFormat="1">
      <c r="B180" s="36"/>
      <c r="C180" s="37"/>
      <c r="D180" s="227" t="s">
        <v>129</v>
      </c>
      <c r="E180" s="37"/>
      <c r="F180" s="228" t="s">
        <v>226</v>
      </c>
      <c r="G180" s="37"/>
      <c r="H180" s="37"/>
      <c r="I180" s="131"/>
      <c r="J180" s="37"/>
      <c r="K180" s="37"/>
      <c r="L180" s="41"/>
      <c r="M180" s="229"/>
      <c r="N180" s="84"/>
      <c r="O180" s="84"/>
      <c r="P180" s="84"/>
      <c r="Q180" s="84"/>
      <c r="R180" s="84"/>
      <c r="S180" s="84"/>
      <c r="T180" s="85"/>
      <c r="AT180" s="15" t="s">
        <v>129</v>
      </c>
      <c r="AU180" s="15" t="s">
        <v>83</v>
      </c>
    </row>
    <row r="181" s="12" customFormat="1">
      <c r="B181" s="230"/>
      <c r="C181" s="231"/>
      <c r="D181" s="227" t="s">
        <v>131</v>
      </c>
      <c r="E181" s="231"/>
      <c r="F181" s="233" t="s">
        <v>228</v>
      </c>
      <c r="G181" s="231"/>
      <c r="H181" s="234">
        <v>390.38999999999999</v>
      </c>
      <c r="I181" s="235"/>
      <c r="J181" s="231"/>
      <c r="K181" s="231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131</v>
      </c>
      <c r="AU181" s="240" t="s">
        <v>83</v>
      </c>
      <c r="AV181" s="12" t="s">
        <v>83</v>
      </c>
      <c r="AW181" s="12" t="s">
        <v>4</v>
      </c>
      <c r="AX181" s="12" t="s">
        <v>81</v>
      </c>
      <c r="AY181" s="240" t="s">
        <v>119</v>
      </c>
    </row>
    <row r="182" s="1" customFormat="1" ht="32.4" customHeight="1">
      <c r="B182" s="36"/>
      <c r="C182" s="214" t="s">
        <v>229</v>
      </c>
      <c r="D182" s="214" t="s">
        <v>122</v>
      </c>
      <c r="E182" s="215" t="s">
        <v>230</v>
      </c>
      <c r="F182" s="216" t="s">
        <v>231</v>
      </c>
      <c r="G182" s="217" t="s">
        <v>216</v>
      </c>
      <c r="H182" s="218">
        <v>60.155000000000001</v>
      </c>
      <c r="I182" s="219"/>
      <c r="J182" s="220">
        <f>ROUND(I182*H182,2)</f>
        <v>0</v>
      </c>
      <c r="K182" s="216" t="s">
        <v>126</v>
      </c>
      <c r="L182" s="41"/>
      <c r="M182" s="221" t="s">
        <v>1</v>
      </c>
      <c r="N182" s="222" t="s">
        <v>41</v>
      </c>
      <c r="O182" s="84"/>
      <c r="P182" s="223">
        <f>O182*H182</f>
        <v>0</v>
      </c>
      <c r="Q182" s="223">
        <v>0</v>
      </c>
      <c r="R182" s="223">
        <f>Q182*H182</f>
        <v>0</v>
      </c>
      <c r="S182" s="223">
        <v>0</v>
      </c>
      <c r="T182" s="224">
        <f>S182*H182</f>
        <v>0</v>
      </c>
      <c r="AR182" s="225" t="s">
        <v>127</v>
      </c>
      <c r="AT182" s="225" t="s">
        <v>122</v>
      </c>
      <c r="AU182" s="225" t="s">
        <v>83</v>
      </c>
      <c r="AY182" s="15" t="s">
        <v>119</v>
      </c>
      <c r="BE182" s="226">
        <f>IF(N182="základní",J182,0)</f>
        <v>0</v>
      </c>
      <c r="BF182" s="226">
        <f>IF(N182="snížená",J182,0)</f>
        <v>0</v>
      </c>
      <c r="BG182" s="226">
        <f>IF(N182="zákl. přenesená",J182,0)</f>
        <v>0</v>
      </c>
      <c r="BH182" s="226">
        <f>IF(N182="sníž. přenesená",J182,0)</f>
        <v>0</v>
      </c>
      <c r="BI182" s="226">
        <f>IF(N182="nulová",J182,0)</f>
        <v>0</v>
      </c>
      <c r="BJ182" s="15" t="s">
        <v>81</v>
      </c>
      <c r="BK182" s="226">
        <f>ROUND(I182*H182,2)</f>
        <v>0</v>
      </c>
      <c r="BL182" s="15" t="s">
        <v>127</v>
      </c>
      <c r="BM182" s="225" t="s">
        <v>232</v>
      </c>
    </row>
    <row r="183" s="1" customFormat="1">
      <c r="B183" s="36"/>
      <c r="C183" s="37"/>
      <c r="D183" s="227" t="s">
        <v>129</v>
      </c>
      <c r="E183" s="37"/>
      <c r="F183" s="228" t="s">
        <v>233</v>
      </c>
      <c r="G183" s="37"/>
      <c r="H183" s="37"/>
      <c r="I183" s="131"/>
      <c r="J183" s="37"/>
      <c r="K183" s="37"/>
      <c r="L183" s="41"/>
      <c r="M183" s="229"/>
      <c r="N183" s="84"/>
      <c r="O183" s="84"/>
      <c r="P183" s="84"/>
      <c r="Q183" s="84"/>
      <c r="R183" s="84"/>
      <c r="S183" s="84"/>
      <c r="T183" s="85"/>
      <c r="AT183" s="15" t="s">
        <v>129</v>
      </c>
      <c r="AU183" s="15" t="s">
        <v>83</v>
      </c>
    </row>
    <row r="184" s="11" customFormat="1" ht="22.8" customHeight="1">
      <c r="B184" s="198"/>
      <c r="C184" s="199"/>
      <c r="D184" s="200" t="s">
        <v>75</v>
      </c>
      <c r="E184" s="212" t="s">
        <v>234</v>
      </c>
      <c r="F184" s="212" t="s">
        <v>235</v>
      </c>
      <c r="G184" s="199"/>
      <c r="H184" s="199"/>
      <c r="I184" s="202"/>
      <c r="J184" s="213">
        <f>BK184</f>
        <v>0</v>
      </c>
      <c r="K184" s="199"/>
      <c r="L184" s="204"/>
      <c r="M184" s="205"/>
      <c r="N184" s="206"/>
      <c r="O184" s="206"/>
      <c r="P184" s="207">
        <f>SUM(P185:P186)</f>
        <v>0</v>
      </c>
      <c r="Q184" s="206"/>
      <c r="R184" s="207">
        <f>SUM(R185:R186)</f>
        <v>0</v>
      </c>
      <c r="S184" s="206"/>
      <c r="T184" s="208">
        <f>SUM(T185:T186)</f>
        <v>0</v>
      </c>
      <c r="AR184" s="209" t="s">
        <v>81</v>
      </c>
      <c r="AT184" s="210" t="s">
        <v>75</v>
      </c>
      <c r="AU184" s="210" t="s">
        <v>81</v>
      </c>
      <c r="AY184" s="209" t="s">
        <v>119</v>
      </c>
      <c r="BK184" s="211">
        <f>SUM(BK185:BK186)</f>
        <v>0</v>
      </c>
    </row>
    <row r="185" s="1" customFormat="1" ht="14.4" customHeight="1">
      <c r="B185" s="36"/>
      <c r="C185" s="214" t="s">
        <v>236</v>
      </c>
      <c r="D185" s="214" t="s">
        <v>122</v>
      </c>
      <c r="E185" s="215" t="s">
        <v>237</v>
      </c>
      <c r="F185" s="216" t="s">
        <v>238</v>
      </c>
      <c r="G185" s="217" t="s">
        <v>216</v>
      </c>
      <c r="H185" s="218">
        <v>10.364000000000001</v>
      </c>
      <c r="I185" s="219"/>
      <c r="J185" s="220">
        <f>ROUND(I185*H185,2)</f>
        <v>0</v>
      </c>
      <c r="K185" s="216" t="s">
        <v>126</v>
      </c>
      <c r="L185" s="41"/>
      <c r="M185" s="221" t="s">
        <v>1</v>
      </c>
      <c r="N185" s="222" t="s">
        <v>41</v>
      </c>
      <c r="O185" s="84"/>
      <c r="P185" s="223">
        <f>O185*H185</f>
        <v>0</v>
      </c>
      <c r="Q185" s="223">
        <v>0</v>
      </c>
      <c r="R185" s="223">
        <f>Q185*H185</f>
        <v>0</v>
      </c>
      <c r="S185" s="223">
        <v>0</v>
      </c>
      <c r="T185" s="224">
        <f>S185*H185</f>
        <v>0</v>
      </c>
      <c r="AR185" s="225" t="s">
        <v>127</v>
      </c>
      <c r="AT185" s="225" t="s">
        <v>122</v>
      </c>
      <c r="AU185" s="225" t="s">
        <v>83</v>
      </c>
      <c r="AY185" s="15" t="s">
        <v>119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15" t="s">
        <v>81</v>
      </c>
      <c r="BK185" s="226">
        <f>ROUND(I185*H185,2)</f>
        <v>0</v>
      </c>
      <c r="BL185" s="15" t="s">
        <v>127</v>
      </c>
      <c r="BM185" s="225" t="s">
        <v>239</v>
      </c>
    </row>
    <row r="186" s="1" customFormat="1">
      <c r="B186" s="36"/>
      <c r="C186" s="37"/>
      <c r="D186" s="227" t="s">
        <v>129</v>
      </c>
      <c r="E186" s="37"/>
      <c r="F186" s="228" t="s">
        <v>240</v>
      </c>
      <c r="G186" s="37"/>
      <c r="H186" s="37"/>
      <c r="I186" s="131"/>
      <c r="J186" s="37"/>
      <c r="K186" s="37"/>
      <c r="L186" s="41"/>
      <c r="M186" s="229"/>
      <c r="N186" s="84"/>
      <c r="O186" s="84"/>
      <c r="P186" s="84"/>
      <c r="Q186" s="84"/>
      <c r="R186" s="84"/>
      <c r="S186" s="84"/>
      <c r="T186" s="85"/>
      <c r="AT186" s="15" t="s">
        <v>129</v>
      </c>
      <c r="AU186" s="15" t="s">
        <v>83</v>
      </c>
    </row>
    <row r="187" s="11" customFormat="1" ht="25.92" customHeight="1">
      <c r="B187" s="198"/>
      <c r="C187" s="199"/>
      <c r="D187" s="200" t="s">
        <v>75</v>
      </c>
      <c r="E187" s="201" t="s">
        <v>241</v>
      </c>
      <c r="F187" s="201" t="s">
        <v>242</v>
      </c>
      <c r="G187" s="199"/>
      <c r="H187" s="199"/>
      <c r="I187" s="202"/>
      <c r="J187" s="203">
        <f>BK187</f>
        <v>0</v>
      </c>
      <c r="K187" s="199"/>
      <c r="L187" s="204"/>
      <c r="M187" s="205"/>
      <c r="N187" s="206"/>
      <c r="O187" s="206"/>
      <c r="P187" s="207">
        <f>P188+P192+P253+P276+P295</f>
        <v>0</v>
      </c>
      <c r="Q187" s="206"/>
      <c r="R187" s="207">
        <f>R188+R192+R253+R276+R295</f>
        <v>10.422589160000001</v>
      </c>
      <c r="S187" s="206"/>
      <c r="T187" s="208">
        <f>T188+T192+T253+T276+T295</f>
        <v>3.3059634400000006</v>
      </c>
      <c r="AR187" s="209" t="s">
        <v>83</v>
      </c>
      <c r="AT187" s="210" t="s">
        <v>75</v>
      </c>
      <c r="AU187" s="210" t="s">
        <v>76</v>
      </c>
      <c r="AY187" s="209" t="s">
        <v>119</v>
      </c>
      <c r="BK187" s="211">
        <f>BK188+BK192+BK253+BK276+BK295</f>
        <v>0</v>
      </c>
    </row>
    <row r="188" s="11" customFormat="1" ht="22.8" customHeight="1">
      <c r="B188" s="198"/>
      <c r="C188" s="199"/>
      <c r="D188" s="200" t="s">
        <v>75</v>
      </c>
      <c r="E188" s="212" t="s">
        <v>243</v>
      </c>
      <c r="F188" s="212" t="s">
        <v>244</v>
      </c>
      <c r="G188" s="199"/>
      <c r="H188" s="199"/>
      <c r="I188" s="202"/>
      <c r="J188" s="213">
        <f>BK188</f>
        <v>0</v>
      </c>
      <c r="K188" s="199"/>
      <c r="L188" s="204"/>
      <c r="M188" s="205"/>
      <c r="N188" s="206"/>
      <c r="O188" s="206"/>
      <c r="P188" s="207">
        <f>SUM(P189:P191)</f>
        <v>0</v>
      </c>
      <c r="Q188" s="206"/>
      <c r="R188" s="207">
        <f>SUM(R189:R191)</f>
        <v>0</v>
      </c>
      <c r="S188" s="206"/>
      <c r="T188" s="208">
        <f>SUM(T189:T191)</f>
        <v>0.17322599999999999</v>
      </c>
      <c r="AR188" s="209" t="s">
        <v>83</v>
      </c>
      <c r="AT188" s="210" t="s">
        <v>75</v>
      </c>
      <c r="AU188" s="210" t="s">
        <v>81</v>
      </c>
      <c r="AY188" s="209" t="s">
        <v>119</v>
      </c>
      <c r="BK188" s="211">
        <f>SUM(BK189:BK191)</f>
        <v>0</v>
      </c>
    </row>
    <row r="189" s="1" customFormat="1" ht="21.6" customHeight="1">
      <c r="B189" s="36"/>
      <c r="C189" s="214" t="s">
        <v>245</v>
      </c>
      <c r="D189" s="214" t="s">
        <v>122</v>
      </c>
      <c r="E189" s="215" t="s">
        <v>246</v>
      </c>
      <c r="F189" s="216" t="s">
        <v>247</v>
      </c>
      <c r="G189" s="217" t="s">
        <v>137</v>
      </c>
      <c r="H189" s="218">
        <v>28.870999999999999</v>
      </c>
      <c r="I189" s="219"/>
      <c r="J189" s="220">
        <f>ROUND(I189*H189,2)</f>
        <v>0</v>
      </c>
      <c r="K189" s="216" t="s">
        <v>126</v>
      </c>
      <c r="L189" s="41"/>
      <c r="M189" s="221" t="s">
        <v>1</v>
      </c>
      <c r="N189" s="222" t="s">
        <v>41</v>
      </c>
      <c r="O189" s="84"/>
      <c r="P189" s="223">
        <f>O189*H189</f>
        <v>0</v>
      </c>
      <c r="Q189" s="223">
        <v>0</v>
      </c>
      <c r="R189" s="223">
        <f>Q189*H189</f>
        <v>0</v>
      </c>
      <c r="S189" s="223">
        <v>0.0060000000000000001</v>
      </c>
      <c r="T189" s="224">
        <f>S189*H189</f>
        <v>0.17322599999999999</v>
      </c>
      <c r="AR189" s="225" t="s">
        <v>219</v>
      </c>
      <c r="AT189" s="225" t="s">
        <v>122</v>
      </c>
      <c r="AU189" s="225" t="s">
        <v>83</v>
      </c>
      <c r="AY189" s="15" t="s">
        <v>119</v>
      </c>
      <c r="BE189" s="226">
        <f>IF(N189="základní",J189,0)</f>
        <v>0</v>
      </c>
      <c r="BF189" s="226">
        <f>IF(N189="snížená",J189,0)</f>
        <v>0</v>
      </c>
      <c r="BG189" s="226">
        <f>IF(N189="zákl. přenesená",J189,0)</f>
        <v>0</v>
      </c>
      <c r="BH189" s="226">
        <f>IF(N189="sníž. přenesená",J189,0)</f>
        <v>0</v>
      </c>
      <c r="BI189" s="226">
        <f>IF(N189="nulová",J189,0)</f>
        <v>0</v>
      </c>
      <c r="BJ189" s="15" t="s">
        <v>81</v>
      </c>
      <c r="BK189" s="226">
        <f>ROUND(I189*H189,2)</f>
        <v>0</v>
      </c>
      <c r="BL189" s="15" t="s">
        <v>219</v>
      </c>
      <c r="BM189" s="225" t="s">
        <v>248</v>
      </c>
    </row>
    <row r="190" s="1" customFormat="1">
      <c r="B190" s="36"/>
      <c r="C190" s="37"/>
      <c r="D190" s="227" t="s">
        <v>129</v>
      </c>
      <c r="E190" s="37"/>
      <c r="F190" s="228" t="s">
        <v>249</v>
      </c>
      <c r="G190" s="37"/>
      <c r="H190" s="37"/>
      <c r="I190" s="131"/>
      <c r="J190" s="37"/>
      <c r="K190" s="37"/>
      <c r="L190" s="41"/>
      <c r="M190" s="229"/>
      <c r="N190" s="84"/>
      <c r="O190" s="84"/>
      <c r="P190" s="84"/>
      <c r="Q190" s="84"/>
      <c r="R190" s="84"/>
      <c r="S190" s="84"/>
      <c r="T190" s="85"/>
      <c r="AT190" s="15" t="s">
        <v>129</v>
      </c>
      <c r="AU190" s="15" t="s">
        <v>83</v>
      </c>
    </row>
    <row r="191" s="12" customFormat="1">
      <c r="B191" s="230"/>
      <c r="C191" s="231"/>
      <c r="D191" s="227" t="s">
        <v>131</v>
      </c>
      <c r="E191" s="232" t="s">
        <v>1</v>
      </c>
      <c r="F191" s="233" t="s">
        <v>250</v>
      </c>
      <c r="G191" s="231"/>
      <c r="H191" s="234">
        <v>28.870999999999999</v>
      </c>
      <c r="I191" s="235"/>
      <c r="J191" s="231"/>
      <c r="K191" s="231"/>
      <c r="L191" s="236"/>
      <c r="M191" s="237"/>
      <c r="N191" s="238"/>
      <c r="O191" s="238"/>
      <c r="P191" s="238"/>
      <c r="Q191" s="238"/>
      <c r="R191" s="238"/>
      <c r="S191" s="238"/>
      <c r="T191" s="239"/>
      <c r="AT191" s="240" t="s">
        <v>131</v>
      </c>
      <c r="AU191" s="240" t="s">
        <v>83</v>
      </c>
      <c r="AV191" s="12" t="s">
        <v>83</v>
      </c>
      <c r="AW191" s="12" t="s">
        <v>32</v>
      </c>
      <c r="AX191" s="12" t="s">
        <v>81</v>
      </c>
      <c r="AY191" s="240" t="s">
        <v>119</v>
      </c>
    </row>
    <row r="192" s="11" customFormat="1" ht="22.8" customHeight="1">
      <c r="B192" s="198"/>
      <c r="C192" s="199"/>
      <c r="D192" s="200" t="s">
        <v>75</v>
      </c>
      <c r="E192" s="212" t="s">
        <v>251</v>
      </c>
      <c r="F192" s="212" t="s">
        <v>252</v>
      </c>
      <c r="G192" s="199"/>
      <c r="H192" s="199"/>
      <c r="I192" s="202"/>
      <c r="J192" s="213">
        <f>BK192</f>
        <v>0</v>
      </c>
      <c r="K192" s="199"/>
      <c r="L192" s="204"/>
      <c r="M192" s="205"/>
      <c r="N192" s="206"/>
      <c r="O192" s="206"/>
      <c r="P192" s="207">
        <f>SUM(P193:P252)</f>
        <v>0</v>
      </c>
      <c r="Q192" s="206"/>
      <c r="R192" s="207">
        <f>SUM(R193:R252)</f>
        <v>3.0457196999999998</v>
      </c>
      <c r="S192" s="206"/>
      <c r="T192" s="208">
        <f>SUM(T193:T252)</f>
        <v>2.9114140000000006</v>
      </c>
      <c r="AR192" s="209" t="s">
        <v>83</v>
      </c>
      <c r="AT192" s="210" t="s">
        <v>75</v>
      </c>
      <c r="AU192" s="210" t="s">
        <v>81</v>
      </c>
      <c r="AY192" s="209" t="s">
        <v>119</v>
      </c>
      <c r="BK192" s="211">
        <f>SUM(BK193:BK252)</f>
        <v>0</v>
      </c>
    </row>
    <row r="193" s="1" customFormat="1" ht="32.4" customHeight="1">
      <c r="B193" s="36"/>
      <c r="C193" s="214" t="s">
        <v>7</v>
      </c>
      <c r="D193" s="214" t="s">
        <v>122</v>
      </c>
      <c r="E193" s="215" t="s">
        <v>253</v>
      </c>
      <c r="F193" s="216" t="s">
        <v>254</v>
      </c>
      <c r="G193" s="217" t="s">
        <v>125</v>
      </c>
      <c r="H193" s="218">
        <v>3.2949999999999999</v>
      </c>
      <c r="I193" s="219"/>
      <c r="J193" s="220">
        <f>ROUND(I193*H193,2)</f>
        <v>0</v>
      </c>
      <c r="K193" s="216" t="s">
        <v>126</v>
      </c>
      <c r="L193" s="41"/>
      <c r="M193" s="221" t="s">
        <v>1</v>
      </c>
      <c r="N193" s="222" t="s">
        <v>41</v>
      </c>
      <c r="O193" s="84"/>
      <c r="P193" s="223">
        <f>O193*H193</f>
        <v>0</v>
      </c>
      <c r="Q193" s="223">
        <v>0.00122</v>
      </c>
      <c r="R193" s="223">
        <f>Q193*H193</f>
        <v>0.0040198999999999999</v>
      </c>
      <c r="S193" s="223">
        <v>0</v>
      </c>
      <c r="T193" s="224">
        <f>S193*H193</f>
        <v>0</v>
      </c>
      <c r="AR193" s="225" t="s">
        <v>219</v>
      </c>
      <c r="AT193" s="225" t="s">
        <v>122</v>
      </c>
      <c r="AU193" s="225" t="s">
        <v>83</v>
      </c>
      <c r="AY193" s="15" t="s">
        <v>119</v>
      </c>
      <c r="BE193" s="226">
        <f>IF(N193="základní",J193,0)</f>
        <v>0</v>
      </c>
      <c r="BF193" s="226">
        <f>IF(N193="snížená",J193,0)</f>
        <v>0</v>
      </c>
      <c r="BG193" s="226">
        <f>IF(N193="zákl. přenesená",J193,0)</f>
        <v>0</v>
      </c>
      <c r="BH193" s="226">
        <f>IF(N193="sníž. přenesená",J193,0)</f>
        <v>0</v>
      </c>
      <c r="BI193" s="226">
        <f>IF(N193="nulová",J193,0)</f>
        <v>0</v>
      </c>
      <c r="BJ193" s="15" t="s">
        <v>81</v>
      </c>
      <c r="BK193" s="226">
        <f>ROUND(I193*H193,2)</f>
        <v>0</v>
      </c>
      <c r="BL193" s="15" t="s">
        <v>219</v>
      </c>
      <c r="BM193" s="225" t="s">
        <v>255</v>
      </c>
    </row>
    <row r="194" s="1" customFormat="1">
      <c r="B194" s="36"/>
      <c r="C194" s="37"/>
      <c r="D194" s="227" t="s">
        <v>129</v>
      </c>
      <c r="E194" s="37"/>
      <c r="F194" s="228" t="s">
        <v>256</v>
      </c>
      <c r="G194" s="37"/>
      <c r="H194" s="37"/>
      <c r="I194" s="131"/>
      <c r="J194" s="37"/>
      <c r="K194" s="37"/>
      <c r="L194" s="41"/>
      <c r="M194" s="229"/>
      <c r="N194" s="84"/>
      <c r="O194" s="84"/>
      <c r="P194" s="84"/>
      <c r="Q194" s="84"/>
      <c r="R194" s="84"/>
      <c r="S194" s="84"/>
      <c r="T194" s="85"/>
      <c r="AT194" s="15" t="s">
        <v>129</v>
      </c>
      <c r="AU194" s="15" t="s">
        <v>83</v>
      </c>
    </row>
    <row r="195" s="12" customFormat="1">
      <c r="B195" s="230"/>
      <c r="C195" s="231"/>
      <c r="D195" s="227" t="s">
        <v>131</v>
      </c>
      <c r="E195" s="232" t="s">
        <v>1</v>
      </c>
      <c r="F195" s="233" t="s">
        <v>257</v>
      </c>
      <c r="G195" s="231"/>
      <c r="H195" s="234">
        <v>3.2949999999999999</v>
      </c>
      <c r="I195" s="235"/>
      <c r="J195" s="231"/>
      <c r="K195" s="231"/>
      <c r="L195" s="236"/>
      <c r="M195" s="237"/>
      <c r="N195" s="238"/>
      <c r="O195" s="238"/>
      <c r="P195" s="238"/>
      <c r="Q195" s="238"/>
      <c r="R195" s="238"/>
      <c r="S195" s="238"/>
      <c r="T195" s="239"/>
      <c r="AT195" s="240" t="s">
        <v>131</v>
      </c>
      <c r="AU195" s="240" t="s">
        <v>83</v>
      </c>
      <c r="AV195" s="12" t="s">
        <v>83</v>
      </c>
      <c r="AW195" s="12" t="s">
        <v>32</v>
      </c>
      <c r="AX195" s="12" t="s">
        <v>81</v>
      </c>
      <c r="AY195" s="240" t="s">
        <v>119</v>
      </c>
    </row>
    <row r="196" s="1" customFormat="1" ht="21.6" customHeight="1">
      <c r="B196" s="36"/>
      <c r="C196" s="214" t="s">
        <v>258</v>
      </c>
      <c r="D196" s="214" t="s">
        <v>122</v>
      </c>
      <c r="E196" s="215" t="s">
        <v>259</v>
      </c>
      <c r="F196" s="216" t="s">
        <v>260</v>
      </c>
      <c r="G196" s="217" t="s">
        <v>198</v>
      </c>
      <c r="H196" s="218">
        <v>14</v>
      </c>
      <c r="I196" s="219"/>
      <c r="J196" s="220">
        <f>ROUND(I196*H196,2)</f>
        <v>0</v>
      </c>
      <c r="K196" s="216" t="s">
        <v>261</v>
      </c>
      <c r="L196" s="41"/>
      <c r="M196" s="221" t="s">
        <v>1</v>
      </c>
      <c r="N196" s="222" t="s">
        <v>41</v>
      </c>
      <c r="O196" s="84"/>
      <c r="P196" s="223">
        <f>O196*H196</f>
        <v>0</v>
      </c>
      <c r="Q196" s="223">
        <v>0.0026700000000000001</v>
      </c>
      <c r="R196" s="223">
        <f>Q196*H196</f>
        <v>0.037380000000000004</v>
      </c>
      <c r="S196" s="223">
        <v>0</v>
      </c>
      <c r="T196" s="224">
        <f>S196*H196</f>
        <v>0</v>
      </c>
      <c r="AR196" s="225" t="s">
        <v>219</v>
      </c>
      <c r="AT196" s="225" t="s">
        <v>122</v>
      </c>
      <c r="AU196" s="225" t="s">
        <v>83</v>
      </c>
      <c r="AY196" s="15" t="s">
        <v>119</v>
      </c>
      <c r="BE196" s="226">
        <f>IF(N196="základní",J196,0)</f>
        <v>0</v>
      </c>
      <c r="BF196" s="226">
        <f>IF(N196="snížená",J196,0)</f>
        <v>0</v>
      </c>
      <c r="BG196" s="226">
        <f>IF(N196="zákl. přenesená",J196,0)</f>
        <v>0</v>
      </c>
      <c r="BH196" s="226">
        <f>IF(N196="sníž. přenesená",J196,0)</f>
        <v>0</v>
      </c>
      <c r="BI196" s="226">
        <f>IF(N196="nulová",J196,0)</f>
        <v>0</v>
      </c>
      <c r="BJ196" s="15" t="s">
        <v>81</v>
      </c>
      <c r="BK196" s="226">
        <f>ROUND(I196*H196,2)</f>
        <v>0</v>
      </c>
      <c r="BL196" s="15" t="s">
        <v>219</v>
      </c>
      <c r="BM196" s="225" t="s">
        <v>262</v>
      </c>
    </row>
    <row r="197" s="1" customFormat="1">
      <c r="B197" s="36"/>
      <c r="C197" s="37"/>
      <c r="D197" s="227" t="s">
        <v>129</v>
      </c>
      <c r="E197" s="37"/>
      <c r="F197" s="228" t="s">
        <v>263</v>
      </c>
      <c r="G197" s="37"/>
      <c r="H197" s="37"/>
      <c r="I197" s="131"/>
      <c r="J197" s="37"/>
      <c r="K197" s="37"/>
      <c r="L197" s="41"/>
      <c r="M197" s="229"/>
      <c r="N197" s="84"/>
      <c r="O197" s="84"/>
      <c r="P197" s="84"/>
      <c r="Q197" s="84"/>
      <c r="R197" s="84"/>
      <c r="S197" s="84"/>
      <c r="T197" s="85"/>
      <c r="AT197" s="15" t="s">
        <v>129</v>
      </c>
      <c r="AU197" s="15" t="s">
        <v>83</v>
      </c>
    </row>
    <row r="198" s="1" customFormat="1" ht="14.4" customHeight="1">
      <c r="B198" s="36"/>
      <c r="C198" s="252" t="s">
        <v>264</v>
      </c>
      <c r="D198" s="252" t="s">
        <v>195</v>
      </c>
      <c r="E198" s="253" t="s">
        <v>265</v>
      </c>
      <c r="F198" s="254" t="s">
        <v>266</v>
      </c>
      <c r="G198" s="255" t="s">
        <v>168</v>
      </c>
      <c r="H198" s="256">
        <v>4.2000000000000002</v>
      </c>
      <c r="I198" s="257"/>
      <c r="J198" s="258">
        <f>ROUND(I198*H198,2)</f>
        <v>0</v>
      </c>
      <c r="K198" s="254" t="s">
        <v>261</v>
      </c>
      <c r="L198" s="259"/>
      <c r="M198" s="260" t="s">
        <v>1</v>
      </c>
      <c r="N198" s="261" t="s">
        <v>41</v>
      </c>
      <c r="O198" s="84"/>
      <c r="P198" s="223">
        <f>O198*H198</f>
        <v>0</v>
      </c>
      <c r="Q198" s="223">
        <v>0.0012999999999999999</v>
      </c>
      <c r="R198" s="223">
        <f>Q198*H198</f>
        <v>0.0054599999999999996</v>
      </c>
      <c r="S198" s="223">
        <v>0</v>
      </c>
      <c r="T198" s="224">
        <f>S198*H198</f>
        <v>0</v>
      </c>
      <c r="AR198" s="225" t="s">
        <v>267</v>
      </c>
      <c r="AT198" s="225" t="s">
        <v>195</v>
      </c>
      <c r="AU198" s="225" t="s">
        <v>83</v>
      </c>
      <c r="AY198" s="15" t="s">
        <v>119</v>
      </c>
      <c r="BE198" s="226">
        <f>IF(N198="základní",J198,0)</f>
        <v>0</v>
      </c>
      <c r="BF198" s="226">
        <f>IF(N198="snížená",J198,0)</f>
        <v>0</v>
      </c>
      <c r="BG198" s="226">
        <f>IF(N198="zákl. přenesená",J198,0)</f>
        <v>0</v>
      </c>
      <c r="BH198" s="226">
        <f>IF(N198="sníž. přenesená",J198,0)</f>
        <v>0</v>
      </c>
      <c r="BI198" s="226">
        <f>IF(N198="nulová",J198,0)</f>
        <v>0</v>
      </c>
      <c r="BJ198" s="15" t="s">
        <v>81</v>
      </c>
      <c r="BK198" s="226">
        <f>ROUND(I198*H198,2)</f>
        <v>0</v>
      </c>
      <c r="BL198" s="15" t="s">
        <v>219</v>
      </c>
      <c r="BM198" s="225" t="s">
        <v>268</v>
      </c>
    </row>
    <row r="199" s="1" customFormat="1">
      <c r="B199" s="36"/>
      <c r="C199" s="37"/>
      <c r="D199" s="227" t="s">
        <v>129</v>
      </c>
      <c r="E199" s="37"/>
      <c r="F199" s="228" t="s">
        <v>266</v>
      </c>
      <c r="G199" s="37"/>
      <c r="H199" s="37"/>
      <c r="I199" s="131"/>
      <c r="J199" s="37"/>
      <c r="K199" s="37"/>
      <c r="L199" s="41"/>
      <c r="M199" s="229"/>
      <c r="N199" s="84"/>
      <c r="O199" s="84"/>
      <c r="P199" s="84"/>
      <c r="Q199" s="84"/>
      <c r="R199" s="84"/>
      <c r="S199" s="84"/>
      <c r="T199" s="85"/>
      <c r="AT199" s="15" t="s">
        <v>129</v>
      </c>
      <c r="AU199" s="15" t="s">
        <v>83</v>
      </c>
    </row>
    <row r="200" s="12" customFormat="1">
      <c r="B200" s="230"/>
      <c r="C200" s="231"/>
      <c r="D200" s="227" t="s">
        <v>131</v>
      </c>
      <c r="E200" s="232" t="s">
        <v>1</v>
      </c>
      <c r="F200" s="233" t="s">
        <v>269</v>
      </c>
      <c r="G200" s="231"/>
      <c r="H200" s="234">
        <v>4.2000000000000002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131</v>
      </c>
      <c r="AU200" s="240" t="s">
        <v>83</v>
      </c>
      <c r="AV200" s="12" t="s">
        <v>83</v>
      </c>
      <c r="AW200" s="12" t="s">
        <v>32</v>
      </c>
      <c r="AX200" s="12" t="s">
        <v>81</v>
      </c>
      <c r="AY200" s="240" t="s">
        <v>119</v>
      </c>
    </row>
    <row r="201" s="1" customFormat="1" ht="14.4" customHeight="1">
      <c r="B201" s="36"/>
      <c r="C201" s="252" t="s">
        <v>270</v>
      </c>
      <c r="D201" s="252" t="s">
        <v>195</v>
      </c>
      <c r="E201" s="253" t="s">
        <v>271</v>
      </c>
      <c r="F201" s="254" t="s">
        <v>272</v>
      </c>
      <c r="G201" s="255" t="s">
        <v>273</v>
      </c>
      <c r="H201" s="256">
        <v>0.28000000000000003</v>
      </c>
      <c r="I201" s="257"/>
      <c r="J201" s="258">
        <f>ROUND(I201*H201,2)</f>
        <v>0</v>
      </c>
      <c r="K201" s="254" t="s">
        <v>261</v>
      </c>
      <c r="L201" s="259"/>
      <c r="M201" s="260" t="s">
        <v>1</v>
      </c>
      <c r="N201" s="261" t="s">
        <v>41</v>
      </c>
      <c r="O201" s="84"/>
      <c r="P201" s="223">
        <f>O201*H201</f>
        <v>0</v>
      </c>
      <c r="Q201" s="223">
        <v>0.0033300000000000001</v>
      </c>
      <c r="R201" s="223">
        <f>Q201*H201</f>
        <v>0.00093240000000000011</v>
      </c>
      <c r="S201" s="223">
        <v>0</v>
      </c>
      <c r="T201" s="224">
        <f>S201*H201</f>
        <v>0</v>
      </c>
      <c r="AR201" s="225" t="s">
        <v>267</v>
      </c>
      <c r="AT201" s="225" t="s">
        <v>195</v>
      </c>
      <c r="AU201" s="225" t="s">
        <v>83</v>
      </c>
      <c r="AY201" s="15" t="s">
        <v>119</v>
      </c>
      <c r="BE201" s="226">
        <f>IF(N201="základní",J201,0)</f>
        <v>0</v>
      </c>
      <c r="BF201" s="226">
        <f>IF(N201="snížená",J201,0)</f>
        <v>0</v>
      </c>
      <c r="BG201" s="226">
        <f>IF(N201="zákl. přenesená",J201,0)</f>
        <v>0</v>
      </c>
      <c r="BH201" s="226">
        <f>IF(N201="sníž. přenesená",J201,0)</f>
        <v>0</v>
      </c>
      <c r="BI201" s="226">
        <f>IF(N201="nulová",J201,0)</f>
        <v>0</v>
      </c>
      <c r="BJ201" s="15" t="s">
        <v>81</v>
      </c>
      <c r="BK201" s="226">
        <f>ROUND(I201*H201,2)</f>
        <v>0</v>
      </c>
      <c r="BL201" s="15" t="s">
        <v>219</v>
      </c>
      <c r="BM201" s="225" t="s">
        <v>274</v>
      </c>
    </row>
    <row r="202" s="1" customFormat="1">
      <c r="B202" s="36"/>
      <c r="C202" s="37"/>
      <c r="D202" s="227" t="s">
        <v>129</v>
      </c>
      <c r="E202" s="37"/>
      <c r="F202" s="228" t="s">
        <v>272</v>
      </c>
      <c r="G202" s="37"/>
      <c r="H202" s="37"/>
      <c r="I202" s="131"/>
      <c r="J202" s="37"/>
      <c r="K202" s="37"/>
      <c r="L202" s="41"/>
      <c r="M202" s="229"/>
      <c r="N202" s="84"/>
      <c r="O202" s="84"/>
      <c r="P202" s="84"/>
      <c r="Q202" s="84"/>
      <c r="R202" s="84"/>
      <c r="S202" s="84"/>
      <c r="T202" s="85"/>
      <c r="AT202" s="15" t="s">
        <v>129</v>
      </c>
      <c r="AU202" s="15" t="s">
        <v>83</v>
      </c>
    </row>
    <row r="203" s="12" customFormat="1">
      <c r="B203" s="230"/>
      <c r="C203" s="231"/>
      <c r="D203" s="227" t="s">
        <v>131</v>
      </c>
      <c r="E203" s="232" t="s">
        <v>1</v>
      </c>
      <c r="F203" s="233" t="s">
        <v>275</v>
      </c>
      <c r="G203" s="231"/>
      <c r="H203" s="234">
        <v>0.28000000000000003</v>
      </c>
      <c r="I203" s="235"/>
      <c r="J203" s="231"/>
      <c r="K203" s="231"/>
      <c r="L203" s="236"/>
      <c r="M203" s="237"/>
      <c r="N203" s="238"/>
      <c r="O203" s="238"/>
      <c r="P203" s="238"/>
      <c r="Q203" s="238"/>
      <c r="R203" s="238"/>
      <c r="S203" s="238"/>
      <c r="T203" s="239"/>
      <c r="AT203" s="240" t="s">
        <v>131</v>
      </c>
      <c r="AU203" s="240" t="s">
        <v>83</v>
      </c>
      <c r="AV203" s="12" t="s">
        <v>83</v>
      </c>
      <c r="AW203" s="12" t="s">
        <v>32</v>
      </c>
      <c r="AX203" s="12" t="s">
        <v>81</v>
      </c>
      <c r="AY203" s="240" t="s">
        <v>119</v>
      </c>
    </row>
    <row r="204" s="1" customFormat="1" ht="14.4" customHeight="1">
      <c r="B204" s="36"/>
      <c r="C204" s="252" t="s">
        <v>276</v>
      </c>
      <c r="D204" s="252" t="s">
        <v>195</v>
      </c>
      <c r="E204" s="253" t="s">
        <v>277</v>
      </c>
      <c r="F204" s="254" t="s">
        <v>278</v>
      </c>
      <c r="G204" s="255" t="s">
        <v>273</v>
      </c>
      <c r="H204" s="256">
        <v>0.28000000000000003</v>
      </c>
      <c r="I204" s="257"/>
      <c r="J204" s="258">
        <f>ROUND(I204*H204,2)</f>
        <v>0</v>
      </c>
      <c r="K204" s="254" t="s">
        <v>261</v>
      </c>
      <c r="L204" s="259"/>
      <c r="M204" s="260" t="s">
        <v>1</v>
      </c>
      <c r="N204" s="261" t="s">
        <v>41</v>
      </c>
      <c r="O204" s="84"/>
      <c r="P204" s="223">
        <f>O204*H204</f>
        <v>0</v>
      </c>
      <c r="Q204" s="223">
        <v>0.0011299999999999999</v>
      </c>
      <c r="R204" s="223">
        <f>Q204*H204</f>
        <v>0.00031639999999999999</v>
      </c>
      <c r="S204" s="223">
        <v>0</v>
      </c>
      <c r="T204" s="224">
        <f>S204*H204</f>
        <v>0</v>
      </c>
      <c r="AR204" s="225" t="s">
        <v>267</v>
      </c>
      <c r="AT204" s="225" t="s">
        <v>195</v>
      </c>
      <c r="AU204" s="225" t="s">
        <v>83</v>
      </c>
      <c r="AY204" s="15" t="s">
        <v>119</v>
      </c>
      <c r="BE204" s="226">
        <f>IF(N204="základní",J204,0)</f>
        <v>0</v>
      </c>
      <c r="BF204" s="226">
        <f>IF(N204="snížená",J204,0)</f>
        <v>0</v>
      </c>
      <c r="BG204" s="226">
        <f>IF(N204="zákl. přenesená",J204,0)</f>
        <v>0</v>
      </c>
      <c r="BH204" s="226">
        <f>IF(N204="sníž. přenesená",J204,0)</f>
        <v>0</v>
      </c>
      <c r="BI204" s="226">
        <f>IF(N204="nulová",J204,0)</f>
        <v>0</v>
      </c>
      <c r="BJ204" s="15" t="s">
        <v>81</v>
      </c>
      <c r="BK204" s="226">
        <f>ROUND(I204*H204,2)</f>
        <v>0</v>
      </c>
      <c r="BL204" s="15" t="s">
        <v>219</v>
      </c>
      <c r="BM204" s="225" t="s">
        <v>279</v>
      </c>
    </row>
    <row r="205" s="1" customFormat="1">
      <c r="B205" s="36"/>
      <c r="C205" s="37"/>
      <c r="D205" s="227" t="s">
        <v>129</v>
      </c>
      <c r="E205" s="37"/>
      <c r="F205" s="228" t="s">
        <v>278</v>
      </c>
      <c r="G205" s="37"/>
      <c r="H205" s="37"/>
      <c r="I205" s="131"/>
      <c r="J205" s="37"/>
      <c r="K205" s="37"/>
      <c r="L205" s="41"/>
      <c r="M205" s="229"/>
      <c r="N205" s="84"/>
      <c r="O205" s="84"/>
      <c r="P205" s="84"/>
      <c r="Q205" s="84"/>
      <c r="R205" s="84"/>
      <c r="S205" s="84"/>
      <c r="T205" s="85"/>
      <c r="AT205" s="15" t="s">
        <v>129</v>
      </c>
      <c r="AU205" s="15" t="s">
        <v>83</v>
      </c>
    </row>
    <row r="206" s="12" customFormat="1">
      <c r="B206" s="230"/>
      <c r="C206" s="231"/>
      <c r="D206" s="227" t="s">
        <v>131</v>
      </c>
      <c r="E206" s="232" t="s">
        <v>1</v>
      </c>
      <c r="F206" s="233" t="s">
        <v>275</v>
      </c>
      <c r="G206" s="231"/>
      <c r="H206" s="234">
        <v>0.28000000000000003</v>
      </c>
      <c r="I206" s="235"/>
      <c r="J206" s="231"/>
      <c r="K206" s="231"/>
      <c r="L206" s="236"/>
      <c r="M206" s="237"/>
      <c r="N206" s="238"/>
      <c r="O206" s="238"/>
      <c r="P206" s="238"/>
      <c r="Q206" s="238"/>
      <c r="R206" s="238"/>
      <c r="S206" s="238"/>
      <c r="T206" s="239"/>
      <c r="AT206" s="240" t="s">
        <v>131</v>
      </c>
      <c r="AU206" s="240" t="s">
        <v>83</v>
      </c>
      <c r="AV206" s="12" t="s">
        <v>83</v>
      </c>
      <c r="AW206" s="12" t="s">
        <v>32</v>
      </c>
      <c r="AX206" s="12" t="s">
        <v>81</v>
      </c>
      <c r="AY206" s="240" t="s">
        <v>119</v>
      </c>
    </row>
    <row r="207" s="1" customFormat="1" ht="21.6" customHeight="1">
      <c r="B207" s="36"/>
      <c r="C207" s="214" t="s">
        <v>280</v>
      </c>
      <c r="D207" s="214" t="s">
        <v>122</v>
      </c>
      <c r="E207" s="215" t="s">
        <v>281</v>
      </c>
      <c r="F207" s="216" t="s">
        <v>282</v>
      </c>
      <c r="G207" s="217" t="s">
        <v>168</v>
      </c>
      <c r="H207" s="218">
        <v>81.021000000000001</v>
      </c>
      <c r="I207" s="219"/>
      <c r="J207" s="220">
        <f>ROUND(I207*H207,2)</f>
        <v>0</v>
      </c>
      <c r="K207" s="216" t="s">
        <v>126</v>
      </c>
      <c r="L207" s="41"/>
      <c r="M207" s="221" t="s">
        <v>1</v>
      </c>
      <c r="N207" s="222" t="s">
        <v>41</v>
      </c>
      <c r="O207" s="84"/>
      <c r="P207" s="223">
        <f>O207*H207</f>
        <v>0</v>
      </c>
      <c r="Q207" s="223">
        <v>0</v>
      </c>
      <c r="R207" s="223">
        <f>Q207*H207</f>
        <v>0</v>
      </c>
      <c r="S207" s="223">
        <v>0.014</v>
      </c>
      <c r="T207" s="224">
        <f>S207*H207</f>
        <v>1.1342940000000001</v>
      </c>
      <c r="AR207" s="225" t="s">
        <v>219</v>
      </c>
      <c r="AT207" s="225" t="s">
        <v>122</v>
      </c>
      <c r="AU207" s="225" t="s">
        <v>83</v>
      </c>
      <c r="AY207" s="15" t="s">
        <v>119</v>
      </c>
      <c r="BE207" s="226">
        <f>IF(N207="základní",J207,0)</f>
        <v>0</v>
      </c>
      <c r="BF207" s="226">
        <f>IF(N207="snížená",J207,0)</f>
        <v>0</v>
      </c>
      <c r="BG207" s="226">
        <f>IF(N207="zákl. přenesená",J207,0)</f>
        <v>0</v>
      </c>
      <c r="BH207" s="226">
        <f>IF(N207="sníž. přenesená",J207,0)</f>
        <v>0</v>
      </c>
      <c r="BI207" s="226">
        <f>IF(N207="nulová",J207,0)</f>
        <v>0</v>
      </c>
      <c r="BJ207" s="15" t="s">
        <v>81</v>
      </c>
      <c r="BK207" s="226">
        <f>ROUND(I207*H207,2)</f>
        <v>0</v>
      </c>
      <c r="BL207" s="15" t="s">
        <v>219</v>
      </c>
      <c r="BM207" s="225" t="s">
        <v>283</v>
      </c>
    </row>
    <row r="208" s="1" customFormat="1">
      <c r="B208" s="36"/>
      <c r="C208" s="37"/>
      <c r="D208" s="227" t="s">
        <v>129</v>
      </c>
      <c r="E208" s="37"/>
      <c r="F208" s="228" t="s">
        <v>284</v>
      </c>
      <c r="G208" s="37"/>
      <c r="H208" s="37"/>
      <c r="I208" s="131"/>
      <c r="J208" s="37"/>
      <c r="K208" s="37"/>
      <c r="L208" s="41"/>
      <c r="M208" s="229"/>
      <c r="N208" s="84"/>
      <c r="O208" s="84"/>
      <c r="P208" s="84"/>
      <c r="Q208" s="84"/>
      <c r="R208" s="84"/>
      <c r="S208" s="84"/>
      <c r="T208" s="85"/>
      <c r="AT208" s="15" t="s">
        <v>129</v>
      </c>
      <c r="AU208" s="15" t="s">
        <v>83</v>
      </c>
    </row>
    <row r="209" s="12" customFormat="1">
      <c r="B209" s="230"/>
      <c r="C209" s="231"/>
      <c r="D209" s="227" t="s">
        <v>131</v>
      </c>
      <c r="E209" s="232" t="s">
        <v>1</v>
      </c>
      <c r="F209" s="233" t="s">
        <v>285</v>
      </c>
      <c r="G209" s="231"/>
      <c r="H209" s="234">
        <v>61.970999999999997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131</v>
      </c>
      <c r="AU209" s="240" t="s">
        <v>83</v>
      </c>
      <c r="AV209" s="12" t="s">
        <v>83</v>
      </c>
      <c r="AW209" s="12" t="s">
        <v>32</v>
      </c>
      <c r="AX209" s="12" t="s">
        <v>76</v>
      </c>
      <c r="AY209" s="240" t="s">
        <v>119</v>
      </c>
    </row>
    <row r="210" s="12" customFormat="1">
      <c r="B210" s="230"/>
      <c r="C210" s="231"/>
      <c r="D210" s="227" t="s">
        <v>131</v>
      </c>
      <c r="E210" s="232" t="s">
        <v>1</v>
      </c>
      <c r="F210" s="233" t="s">
        <v>286</v>
      </c>
      <c r="G210" s="231"/>
      <c r="H210" s="234">
        <v>19.050000000000001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131</v>
      </c>
      <c r="AU210" s="240" t="s">
        <v>83</v>
      </c>
      <c r="AV210" s="12" t="s">
        <v>83</v>
      </c>
      <c r="AW210" s="12" t="s">
        <v>32</v>
      </c>
      <c r="AX210" s="12" t="s">
        <v>76</v>
      </c>
      <c r="AY210" s="240" t="s">
        <v>119</v>
      </c>
    </row>
    <row r="211" s="13" customFormat="1">
      <c r="B211" s="241"/>
      <c r="C211" s="242"/>
      <c r="D211" s="227" t="s">
        <v>131</v>
      </c>
      <c r="E211" s="243" t="s">
        <v>1</v>
      </c>
      <c r="F211" s="244" t="s">
        <v>142</v>
      </c>
      <c r="G211" s="242"/>
      <c r="H211" s="245">
        <v>81.021000000000001</v>
      </c>
      <c r="I211" s="246"/>
      <c r="J211" s="242"/>
      <c r="K211" s="242"/>
      <c r="L211" s="247"/>
      <c r="M211" s="248"/>
      <c r="N211" s="249"/>
      <c r="O211" s="249"/>
      <c r="P211" s="249"/>
      <c r="Q211" s="249"/>
      <c r="R211" s="249"/>
      <c r="S211" s="249"/>
      <c r="T211" s="250"/>
      <c r="AT211" s="251" t="s">
        <v>131</v>
      </c>
      <c r="AU211" s="251" t="s">
        <v>83</v>
      </c>
      <c r="AV211" s="13" t="s">
        <v>127</v>
      </c>
      <c r="AW211" s="13" t="s">
        <v>32</v>
      </c>
      <c r="AX211" s="13" t="s">
        <v>81</v>
      </c>
      <c r="AY211" s="251" t="s">
        <v>119</v>
      </c>
    </row>
    <row r="212" s="1" customFormat="1" ht="32.4" customHeight="1">
      <c r="B212" s="36"/>
      <c r="C212" s="214" t="s">
        <v>287</v>
      </c>
      <c r="D212" s="214" t="s">
        <v>122</v>
      </c>
      <c r="E212" s="215" t="s">
        <v>288</v>
      </c>
      <c r="F212" s="216" t="s">
        <v>289</v>
      </c>
      <c r="G212" s="217" t="s">
        <v>168</v>
      </c>
      <c r="H212" s="218">
        <v>120.69</v>
      </c>
      <c r="I212" s="219"/>
      <c r="J212" s="220">
        <f>ROUND(I212*H212,2)</f>
        <v>0</v>
      </c>
      <c r="K212" s="216" t="s">
        <v>126</v>
      </c>
      <c r="L212" s="41"/>
      <c r="M212" s="221" t="s">
        <v>1</v>
      </c>
      <c r="N212" s="222" t="s">
        <v>41</v>
      </c>
      <c r="O212" s="84"/>
      <c r="P212" s="223">
        <f>O212*H212</f>
        <v>0</v>
      </c>
      <c r="Q212" s="223">
        <v>0</v>
      </c>
      <c r="R212" s="223">
        <f>Q212*H212</f>
        <v>0</v>
      </c>
      <c r="S212" s="223">
        <v>0</v>
      </c>
      <c r="T212" s="224">
        <f>S212*H212</f>
        <v>0</v>
      </c>
      <c r="AR212" s="225" t="s">
        <v>219</v>
      </c>
      <c r="AT212" s="225" t="s">
        <v>122</v>
      </c>
      <c r="AU212" s="225" t="s">
        <v>83</v>
      </c>
      <c r="AY212" s="15" t="s">
        <v>119</v>
      </c>
      <c r="BE212" s="226">
        <f>IF(N212="základní",J212,0)</f>
        <v>0</v>
      </c>
      <c r="BF212" s="226">
        <f>IF(N212="snížená",J212,0)</f>
        <v>0</v>
      </c>
      <c r="BG212" s="226">
        <f>IF(N212="zákl. přenesená",J212,0)</f>
        <v>0</v>
      </c>
      <c r="BH212" s="226">
        <f>IF(N212="sníž. přenesená",J212,0)</f>
        <v>0</v>
      </c>
      <c r="BI212" s="226">
        <f>IF(N212="nulová",J212,0)</f>
        <v>0</v>
      </c>
      <c r="BJ212" s="15" t="s">
        <v>81</v>
      </c>
      <c r="BK212" s="226">
        <f>ROUND(I212*H212,2)</f>
        <v>0</v>
      </c>
      <c r="BL212" s="15" t="s">
        <v>219</v>
      </c>
      <c r="BM212" s="225" t="s">
        <v>290</v>
      </c>
    </row>
    <row r="213" s="1" customFormat="1">
      <c r="B213" s="36"/>
      <c r="C213" s="37"/>
      <c r="D213" s="227" t="s">
        <v>129</v>
      </c>
      <c r="E213" s="37"/>
      <c r="F213" s="228" t="s">
        <v>291</v>
      </c>
      <c r="G213" s="37"/>
      <c r="H213" s="37"/>
      <c r="I213" s="131"/>
      <c r="J213" s="37"/>
      <c r="K213" s="37"/>
      <c r="L213" s="41"/>
      <c r="M213" s="229"/>
      <c r="N213" s="84"/>
      <c r="O213" s="84"/>
      <c r="P213" s="84"/>
      <c r="Q213" s="84"/>
      <c r="R213" s="84"/>
      <c r="S213" s="84"/>
      <c r="T213" s="85"/>
      <c r="AT213" s="15" t="s">
        <v>129</v>
      </c>
      <c r="AU213" s="15" t="s">
        <v>83</v>
      </c>
    </row>
    <row r="214" s="12" customFormat="1">
      <c r="B214" s="230"/>
      <c r="C214" s="231"/>
      <c r="D214" s="227" t="s">
        <v>131</v>
      </c>
      <c r="E214" s="232" t="s">
        <v>1</v>
      </c>
      <c r="F214" s="233" t="s">
        <v>292</v>
      </c>
      <c r="G214" s="231"/>
      <c r="H214" s="234">
        <v>38.100000000000001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131</v>
      </c>
      <c r="AU214" s="240" t="s">
        <v>83</v>
      </c>
      <c r="AV214" s="12" t="s">
        <v>83</v>
      </c>
      <c r="AW214" s="12" t="s">
        <v>32</v>
      </c>
      <c r="AX214" s="12" t="s">
        <v>76</v>
      </c>
      <c r="AY214" s="240" t="s">
        <v>119</v>
      </c>
    </row>
    <row r="215" s="12" customFormat="1">
      <c r="B215" s="230"/>
      <c r="C215" s="231"/>
      <c r="D215" s="227" t="s">
        <v>131</v>
      </c>
      <c r="E215" s="232" t="s">
        <v>1</v>
      </c>
      <c r="F215" s="233" t="s">
        <v>293</v>
      </c>
      <c r="G215" s="231"/>
      <c r="H215" s="234">
        <v>82.590000000000003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131</v>
      </c>
      <c r="AU215" s="240" t="s">
        <v>83</v>
      </c>
      <c r="AV215" s="12" t="s">
        <v>83</v>
      </c>
      <c r="AW215" s="12" t="s">
        <v>32</v>
      </c>
      <c r="AX215" s="12" t="s">
        <v>76</v>
      </c>
      <c r="AY215" s="240" t="s">
        <v>119</v>
      </c>
    </row>
    <row r="216" s="13" customFormat="1">
      <c r="B216" s="241"/>
      <c r="C216" s="242"/>
      <c r="D216" s="227" t="s">
        <v>131</v>
      </c>
      <c r="E216" s="243" t="s">
        <v>1</v>
      </c>
      <c r="F216" s="244" t="s">
        <v>142</v>
      </c>
      <c r="G216" s="242"/>
      <c r="H216" s="245">
        <v>120.69</v>
      </c>
      <c r="I216" s="246"/>
      <c r="J216" s="242"/>
      <c r="K216" s="242"/>
      <c r="L216" s="247"/>
      <c r="M216" s="248"/>
      <c r="N216" s="249"/>
      <c r="O216" s="249"/>
      <c r="P216" s="249"/>
      <c r="Q216" s="249"/>
      <c r="R216" s="249"/>
      <c r="S216" s="249"/>
      <c r="T216" s="250"/>
      <c r="AT216" s="251" t="s">
        <v>131</v>
      </c>
      <c r="AU216" s="251" t="s">
        <v>83</v>
      </c>
      <c r="AV216" s="13" t="s">
        <v>127</v>
      </c>
      <c r="AW216" s="13" t="s">
        <v>32</v>
      </c>
      <c r="AX216" s="13" t="s">
        <v>81</v>
      </c>
      <c r="AY216" s="251" t="s">
        <v>119</v>
      </c>
    </row>
    <row r="217" s="1" customFormat="1" ht="21.6" customHeight="1">
      <c r="B217" s="36"/>
      <c r="C217" s="252" t="s">
        <v>294</v>
      </c>
      <c r="D217" s="252" t="s">
        <v>195</v>
      </c>
      <c r="E217" s="253" t="s">
        <v>295</v>
      </c>
      <c r="F217" s="254" t="s">
        <v>296</v>
      </c>
      <c r="G217" s="255" t="s">
        <v>125</v>
      </c>
      <c r="H217" s="256">
        <v>3.2949999999999999</v>
      </c>
      <c r="I217" s="257"/>
      <c r="J217" s="258">
        <f>ROUND(I217*H217,2)</f>
        <v>0</v>
      </c>
      <c r="K217" s="254" t="s">
        <v>126</v>
      </c>
      <c r="L217" s="259"/>
      <c r="M217" s="260" t="s">
        <v>1</v>
      </c>
      <c r="N217" s="261" t="s">
        <v>41</v>
      </c>
      <c r="O217" s="84"/>
      <c r="P217" s="223">
        <f>O217*H217</f>
        <v>0</v>
      </c>
      <c r="Q217" s="223">
        <v>0.55000000000000004</v>
      </c>
      <c r="R217" s="223">
        <f>Q217*H217</f>
        <v>1.8122500000000001</v>
      </c>
      <c r="S217" s="223">
        <v>0</v>
      </c>
      <c r="T217" s="224">
        <f>S217*H217</f>
        <v>0</v>
      </c>
      <c r="AR217" s="225" t="s">
        <v>267</v>
      </c>
      <c r="AT217" s="225" t="s">
        <v>195</v>
      </c>
      <c r="AU217" s="225" t="s">
        <v>83</v>
      </c>
      <c r="AY217" s="15" t="s">
        <v>119</v>
      </c>
      <c r="BE217" s="226">
        <f>IF(N217="základní",J217,0)</f>
        <v>0</v>
      </c>
      <c r="BF217" s="226">
        <f>IF(N217="snížená",J217,0)</f>
        <v>0</v>
      </c>
      <c r="BG217" s="226">
        <f>IF(N217="zákl. přenesená",J217,0)</f>
        <v>0</v>
      </c>
      <c r="BH217" s="226">
        <f>IF(N217="sníž. přenesená",J217,0)</f>
        <v>0</v>
      </c>
      <c r="BI217" s="226">
        <f>IF(N217="nulová",J217,0)</f>
        <v>0</v>
      </c>
      <c r="BJ217" s="15" t="s">
        <v>81</v>
      </c>
      <c r="BK217" s="226">
        <f>ROUND(I217*H217,2)</f>
        <v>0</v>
      </c>
      <c r="BL217" s="15" t="s">
        <v>219</v>
      </c>
      <c r="BM217" s="225" t="s">
        <v>297</v>
      </c>
    </row>
    <row r="218" s="1" customFormat="1">
      <c r="B218" s="36"/>
      <c r="C218" s="37"/>
      <c r="D218" s="227" t="s">
        <v>129</v>
      </c>
      <c r="E218" s="37"/>
      <c r="F218" s="228" t="s">
        <v>296</v>
      </c>
      <c r="G218" s="37"/>
      <c r="H218" s="37"/>
      <c r="I218" s="131"/>
      <c r="J218" s="37"/>
      <c r="K218" s="37"/>
      <c r="L218" s="41"/>
      <c r="M218" s="229"/>
      <c r="N218" s="84"/>
      <c r="O218" s="84"/>
      <c r="P218" s="84"/>
      <c r="Q218" s="84"/>
      <c r="R218" s="84"/>
      <c r="S218" s="84"/>
      <c r="T218" s="85"/>
      <c r="AT218" s="15" t="s">
        <v>129</v>
      </c>
      <c r="AU218" s="15" t="s">
        <v>83</v>
      </c>
    </row>
    <row r="219" s="12" customFormat="1">
      <c r="B219" s="230"/>
      <c r="C219" s="231"/>
      <c r="D219" s="227" t="s">
        <v>131</v>
      </c>
      <c r="E219" s="232" t="s">
        <v>1</v>
      </c>
      <c r="F219" s="233" t="s">
        <v>298</v>
      </c>
      <c r="G219" s="231"/>
      <c r="H219" s="234">
        <v>0.89200000000000002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AT219" s="240" t="s">
        <v>131</v>
      </c>
      <c r="AU219" s="240" t="s">
        <v>83</v>
      </c>
      <c r="AV219" s="12" t="s">
        <v>83</v>
      </c>
      <c r="AW219" s="12" t="s">
        <v>32</v>
      </c>
      <c r="AX219" s="12" t="s">
        <v>76</v>
      </c>
      <c r="AY219" s="240" t="s">
        <v>119</v>
      </c>
    </row>
    <row r="220" s="12" customFormat="1">
      <c r="B220" s="230"/>
      <c r="C220" s="231"/>
      <c r="D220" s="227" t="s">
        <v>131</v>
      </c>
      <c r="E220" s="232" t="s">
        <v>1</v>
      </c>
      <c r="F220" s="233" t="s">
        <v>299</v>
      </c>
      <c r="G220" s="231"/>
      <c r="H220" s="234">
        <v>2.246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131</v>
      </c>
      <c r="AU220" s="240" t="s">
        <v>83</v>
      </c>
      <c r="AV220" s="12" t="s">
        <v>83</v>
      </c>
      <c r="AW220" s="12" t="s">
        <v>32</v>
      </c>
      <c r="AX220" s="12" t="s">
        <v>76</v>
      </c>
      <c r="AY220" s="240" t="s">
        <v>119</v>
      </c>
    </row>
    <row r="221" s="13" customFormat="1">
      <c r="B221" s="241"/>
      <c r="C221" s="242"/>
      <c r="D221" s="227" t="s">
        <v>131</v>
      </c>
      <c r="E221" s="243" t="s">
        <v>1</v>
      </c>
      <c r="F221" s="244" t="s">
        <v>142</v>
      </c>
      <c r="G221" s="242"/>
      <c r="H221" s="245">
        <v>3.1379999999999999</v>
      </c>
      <c r="I221" s="246"/>
      <c r="J221" s="242"/>
      <c r="K221" s="242"/>
      <c r="L221" s="247"/>
      <c r="M221" s="248"/>
      <c r="N221" s="249"/>
      <c r="O221" s="249"/>
      <c r="P221" s="249"/>
      <c r="Q221" s="249"/>
      <c r="R221" s="249"/>
      <c r="S221" s="249"/>
      <c r="T221" s="250"/>
      <c r="AT221" s="251" t="s">
        <v>131</v>
      </c>
      <c r="AU221" s="251" t="s">
        <v>83</v>
      </c>
      <c r="AV221" s="13" t="s">
        <v>127</v>
      </c>
      <c r="AW221" s="13" t="s">
        <v>32</v>
      </c>
      <c r="AX221" s="13" t="s">
        <v>81</v>
      </c>
      <c r="AY221" s="251" t="s">
        <v>119</v>
      </c>
    </row>
    <row r="222" s="12" customFormat="1">
      <c r="B222" s="230"/>
      <c r="C222" s="231"/>
      <c r="D222" s="227" t="s">
        <v>131</v>
      </c>
      <c r="E222" s="231"/>
      <c r="F222" s="233" t="s">
        <v>300</v>
      </c>
      <c r="G222" s="231"/>
      <c r="H222" s="234">
        <v>3.2949999999999999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131</v>
      </c>
      <c r="AU222" s="240" t="s">
        <v>83</v>
      </c>
      <c r="AV222" s="12" t="s">
        <v>83</v>
      </c>
      <c r="AW222" s="12" t="s">
        <v>4</v>
      </c>
      <c r="AX222" s="12" t="s">
        <v>81</v>
      </c>
      <c r="AY222" s="240" t="s">
        <v>119</v>
      </c>
    </row>
    <row r="223" s="1" customFormat="1" ht="14.4" customHeight="1">
      <c r="B223" s="36"/>
      <c r="C223" s="214" t="s">
        <v>301</v>
      </c>
      <c r="D223" s="214" t="s">
        <v>122</v>
      </c>
      <c r="E223" s="215" t="s">
        <v>302</v>
      </c>
      <c r="F223" s="216" t="s">
        <v>303</v>
      </c>
      <c r="G223" s="217" t="s">
        <v>137</v>
      </c>
      <c r="H223" s="218">
        <v>99.808000000000007</v>
      </c>
      <c r="I223" s="219"/>
      <c r="J223" s="220">
        <f>ROUND(I223*H223,2)</f>
        <v>0</v>
      </c>
      <c r="K223" s="216" t="s">
        <v>126</v>
      </c>
      <c r="L223" s="41"/>
      <c r="M223" s="221" t="s">
        <v>1</v>
      </c>
      <c r="N223" s="222" t="s">
        <v>41</v>
      </c>
      <c r="O223" s="84"/>
      <c r="P223" s="223">
        <f>O223*H223</f>
        <v>0</v>
      </c>
      <c r="Q223" s="223">
        <v>0</v>
      </c>
      <c r="R223" s="223">
        <f>Q223*H223</f>
        <v>0</v>
      </c>
      <c r="S223" s="223">
        <v>0.014999999999999999</v>
      </c>
      <c r="T223" s="224">
        <f>S223*H223</f>
        <v>1.49712</v>
      </c>
      <c r="AR223" s="225" t="s">
        <v>219</v>
      </c>
      <c r="AT223" s="225" t="s">
        <v>122</v>
      </c>
      <c r="AU223" s="225" t="s">
        <v>83</v>
      </c>
      <c r="AY223" s="15" t="s">
        <v>119</v>
      </c>
      <c r="BE223" s="226">
        <f>IF(N223="základní",J223,0)</f>
        <v>0</v>
      </c>
      <c r="BF223" s="226">
        <f>IF(N223="snížená",J223,0)</f>
        <v>0</v>
      </c>
      <c r="BG223" s="226">
        <f>IF(N223="zákl. přenesená",J223,0)</f>
        <v>0</v>
      </c>
      <c r="BH223" s="226">
        <f>IF(N223="sníž. přenesená",J223,0)</f>
        <v>0</v>
      </c>
      <c r="BI223" s="226">
        <f>IF(N223="nulová",J223,0)</f>
        <v>0</v>
      </c>
      <c r="BJ223" s="15" t="s">
        <v>81</v>
      </c>
      <c r="BK223" s="226">
        <f>ROUND(I223*H223,2)</f>
        <v>0</v>
      </c>
      <c r="BL223" s="15" t="s">
        <v>219</v>
      </c>
      <c r="BM223" s="225" t="s">
        <v>304</v>
      </c>
    </row>
    <row r="224" s="1" customFormat="1">
      <c r="B224" s="36"/>
      <c r="C224" s="37"/>
      <c r="D224" s="227" t="s">
        <v>129</v>
      </c>
      <c r="E224" s="37"/>
      <c r="F224" s="228" t="s">
        <v>305</v>
      </c>
      <c r="G224" s="37"/>
      <c r="H224" s="37"/>
      <c r="I224" s="131"/>
      <c r="J224" s="37"/>
      <c r="K224" s="37"/>
      <c r="L224" s="41"/>
      <c r="M224" s="229"/>
      <c r="N224" s="84"/>
      <c r="O224" s="84"/>
      <c r="P224" s="84"/>
      <c r="Q224" s="84"/>
      <c r="R224" s="84"/>
      <c r="S224" s="84"/>
      <c r="T224" s="85"/>
      <c r="AT224" s="15" t="s">
        <v>129</v>
      </c>
      <c r="AU224" s="15" t="s">
        <v>83</v>
      </c>
    </row>
    <row r="225" s="12" customFormat="1">
      <c r="B225" s="230"/>
      <c r="C225" s="231"/>
      <c r="D225" s="227" t="s">
        <v>131</v>
      </c>
      <c r="E225" s="232" t="s">
        <v>1</v>
      </c>
      <c r="F225" s="233" t="s">
        <v>250</v>
      </c>
      <c r="G225" s="231"/>
      <c r="H225" s="234">
        <v>28.870999999999999</v>
      </c>
      <c r="I225" s="235"/>
      <c r="J225" s="231"/>
      <c r="K225" s="231"/>
      <c r="L225" s="236"/>
      <c r="M225" s="237"/>
      <c r="N225" s="238"/>
      <c r="O225" s="238"/>
      <c r="P225" s="238"/>
      <c r="Q225" s="238"/>
      <c r="R225" s="238"/>
      <c r="S225" s="238"/>
      <c r="T225" s="239"/>
      <c r="AT225" s="240" t="s">
        <v>131</v>
      </c>
      <c r="AU225" s="240" t="s">
        <v>83</v>
      </c>
      <c r="AV225" s="12" t="s">
        <v>83</v>
      </c>
      <c r="AW225" s="12" t="s">
        <v>32</v>
      </c>
      <c r="AX225" s="12" t="s">
        <v>76</v>
      </c>
      <c r="AY225" s="240" t="s">
        <v>119</v>
      </c>
    </row>
    <row r="226" s="12" customFormat="1">
      <c r="B226" s="230"/>
      <c r="C226" s="231"/>
      <c r="D226" s="227" t="s">
        <v>131</v>
      </c>
      <c r="E226" s="232" t="s">
        <v>1</v>
      </c>
      <c r="F226" s="233" t="s">
        <v>306</v>
      </c>
      <c r="G226" s="231"/>
      <c r="H226" s="234">
        <v>70.936999999999998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131</v>
      </c>
      <c r="AU226" s="240" t="s">
        <v>83</v>
      </c>
      <c r="AV226" s="12" t="s">
        <v>83</v>
      </c>
      <c r="AW226" s="12" t="s">
        <v>32</v>
      </c>
      <c r="AX226" s="12" t="s">
        <v>76</v>
      </c>
      <c r="AY226" s="240" t="s">
        <v>119</v>
      </c>
    </row>
    <row r="227" s="13" customFormat="1">
      <c r="B227" s="241"/>
      <c r="C227" s="242"/>
      <c r="D227" s="227" t="s">
        <v>131</v>
      </c>
      <c r="E227" s="243" t="s">
        <v>1</v>
      </c>
      <c r="F227" s="244" t="s">
        <v>142</v>
      </c>
      <c r="G227" s="242"/>
      <c r="H227" s="245">
        <v>99.808000000000007</v>
      </c>
      <c r="I227" s="246"/>
      <c r="J227" s="242"/>
      <c r="K227" s="242"/>
      <c r="L227" s="247"/>
      <c r="M227" s="248"/>
      <c r="N227" s="249"/>
      <c r="O227" s="249"/>
      <c r="P227" s="249"/>
      <c r="Q227" s="249"/>
      <c r="R227" s="249"/>
      <c r="S227" s="249"/>
      <c r="T227" s="250"/>
      <c r="AT227" s="251" t="s">
        <v>131</v>
      </c>
      <c r="AU227" s="251" t="s">
        <v>83</v>
      </c>
      <c r="AV227" s="13" t="s">
        <v>127</v>
      </c>
      <c r="AW227" s="13" t="s">
        <v>32</v>
      </c>
      <c r="AX227" s="13" t="s">
        <v>81</v>
      </c>
      <c r="AY227" s="251" t="s">
        <v>119</v>
      </c>
    </row>
    <row r="228" s="1" customFormat="1" ht="21.6" customHeight="1">
      <c r="B228" s="36"/>
      <c r="C228" s="214" t="s">
        <v>307</v>
      </c>
      <c r="D228" s="214" t="s">
        <v>122</v>
      </c>
      <c r="E228" s="215" t="s">
        <v>308</v>
      </c>
      <c r="F228" s="216" t="s">
        <v>309</v>
      </c>
      <c r="G228" s="217" t="s">
        <v>137</v>
      </c>
      <c r="H228" s="218">
        <v>113.068</v>
      </c>
      <c r="I228" s="219"/>
      <c r="J228" s="220">
        <f>ROUND(I228*H228,2)</f>
        <v>0</v>
      </c>
      <c r="K228" s="216" t="s">
        <v>126</v>
      </c>
      <c r="L228" s="41"/>
      <c r="M228" s="221" t="s">
        <v>1</v>
      </c>
      <c r="N228" s="222" t="s">
        <v>41</v>
      </c>
      <c r="O228" s="84"/>
      <c r="P228" s="223">
        <f>O228*H228</f>
        <v>0</v>
      </c>
      <c r="Q228" s="223">
        <v>0</v>
      </c>
      <c r="R228" s="223">
        <f>Q228*H228</f>
        <v>0</v>
      </c>
      <c r="S228" s="223">
        <v>0</v>
      </c>
      <c r="T228" s="224">
        <f>S228*H228</f>
        <v>0</v>
      </c>
      <c r="AR228" s="225" t="s">
        <v>219</v>
      </c>
      <c r="AT228" s="225" t="s">
        <v>122</v>
      </c>
      <c r="AU228" s="225" t="s">
        <v>83</v>
      </c>
      <c r="AY228" s="15" t="s">
        <v>119</v>
      </c>
      <c r="BE228" s="226">
        <f>IF(N228="základní",J228,0)</f>
        <v>0</v>
      </c>
      <c r="BF228" s="226">
        <f>IF(N228="snížená",J228,0)</f>
        <v>0</v>
      </c>
      <c r="BG228" s="226">
        <f>IF(N228="zákl. přenesená",J228,0)</f>
        <v>0</v>
      </c>
      <c r="BH228" s="226">
        <f>IF(N228="sníž. přenesená",J228,0)</f>
        <v>0</v>
      </c>
      <c r="BI228" s="226">
        <f>IF(N228="nulová",J228,0)</f>
        <v>0</v>
      </c>
      <c r="BJ228" s="15" t="s">
        <v>81</v>
      </c>
      <c r="BK228" s="226">
        <f>ROUND(I228*H228,2)</f>
        <v>0</v>
      </c>
      <c r="BL228" s="15" t="s">
        <v>219</v>
      </c>
      <c r="BM228" s="225" t="s">
        <v>310</v>
      </c>
    </row>
    <row r="229" s="1" customFormat="1">
      <c r="B229" s="36"/>
      <c r="C229" s="37"/>
      <c r="D229" s="227" t="s">
        <v>129</v>
      </c>
      <c r="E229" s="37"/>
      <c r="F229" s="228" t="s">
        <v>311</v>
      </c>
      <c r="G229" s="37"/>
      <c r="H229" s="37"/>
      <c r="I229" s="131"/>
      <c r="J229" s="37"/>
      <c r="K229" s="37"/>
      <c r="L229" s="41"/>
      <c r="M229" s="229"/>
      <c r="N229" s="84"/>
      <c r="O229" s="84"/>
      <c r="P229" s="84"/>
      <c r="Q229" s="84"/>
      <c r="R229" s="84"/>
      <c r="S229" s="84"/>
      <c r="T229" s="85"/>
      <c r="AT229" s="15" t="s">
        <v>129</v>
      </c>
      <c r="AU229" s="15" t="s">
        <v>83</v>
      </c>
    </row>
    <row r="230" s="12" customFormat="1">
      <c r="B230" s="230"/>
      <c r="C230" s="231"/>
      <c r="D230" s="227" t="s">
        <v>131</v>
      </c>
      <c r="E230" s="232" t="s">
        <v>1</v>
      </c>
      <c r="F230" s="233" t="s">
        <v>312</v>
      </c>
      <c r="G230" s="231"/>
      <c r="H230" s="234">
        <v>111.057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131</v>
      </c>
      <c r="AU230" s="240" t="s">
        <v>83</v>
      </c>
      <c r="AV230" s="12" t="s">
        <v>83</v>
      </c>
      <c r="AW230" s="12" t="s">
        <v>32</v>
      </c>
      <c r="AX230" s="12" t="s">
        <v>76</v>
      </c>
      <c r="AY230" s="240" t="s">
        <v>119</v>
      </c>
    </row>
    <row r="231" s="12" customFormat="1">
      <c r="B231" s="230"/>
      <c r="C231" s="231"/>
      <c r="D231" s="227" t="s">
        <v>131</v>
      </c>
      <c r="E231" s="232" t="s">
        <v>1</v>
      </c>
      <c r="F231" s="233" t="s">
        <v>313</v>
      </c>
      <c r="G231" s="231"/>
      <c r="H231" s="234">
        <v>2.0110000000000001</v>
      </c>
      <c r="I231" s="235"/>
      <c r="J231" s="231"/>
      <c r="K231" s="231"/>
      <c r="L231" s="236"/>
      <c r="M231" s="237"/>
      <c r="N231" s="238"/>
      <c r="O231" s="238"/>
      <c r="P231" s="238"/>
      <c r="Q231" s="238"/>
      <c r="R231" s="238"/>
      <c r="S231" s="238"/>
      <c r="T231" s="239"/>
      <c r="AT231" s="240" t="s">
        <v>131</v>
      </c>
      <c r="AU231" s="240" t="s">
        <v>83</v>
      </c>
      <c r="AV231" s="12" t="s">
        <v>83</v>
      </c>
      <c r="AW231" s="12" t="s">
        <v>32</v>
      </c>
      <c r="AX231" s="12" t="s">
        <v>76</v>
      </c>
      <c r="AY231" s="240" t="s">
        <v>119</v>
      </c>
    </row>
    <row r="232" s="13" customFormat="1">
      <c r="B232" s="241"/>
      <c r="C232" s="242"/>
      <c r="D232" s="227" t="s">
        <v>131</v>
      </c>
      <c r="E232" s="243" t="s">
        <v>1</v>
      </c>
      <c r="F232" s="244" t="s">
        <v>142</v>
      </c>
      <c r="G232" s="242"/>
      <c r="H232" s="245">
        <v>113.068</v>
      </c>
      <c r="I232" s="246"/>
      <c r="J232" s="242"/>
      <c r="K232" s="242"/>
      <c r="L232" s="247"/>
      <c r="M232" s="248"/>
      <c r="N232" s="249"/>
      <c r="O232" s="249"/>
      <c r="P232" s="249"/>
      <c r="Q232" s="249"/>
      <c r="R232" s="249"/>
      <c r="S232" s="249"/>
      <c r="T232" s="250"/>
      <c r="AT232" s="251" t="s">
        <v>131</v>
      </c>
      <c r="AU232" s="251" t="s">
        <v>83</v>
      </c>
      <c r="AV232" s="13" t="s">
        <v>127</v>
      </c>
      <c r="AW232" s="13" t="s">
        <v>32</v>
      </c>
      <c r="AX232" s="13" t="s">
        <v>81</v>
      </c>
      <c r="AY232" s="251" t="s">
        <v>119</v>
      </c>
    </row>
    <row r="233" s="1" customFormat="1" ht="21.6" customHeight="1">
      <c r="B233" s="36"/>
      <c r="C233" s="252" t="s">
        <v>314</v>
      </c>
      <c r="D233" s="252" t="s">
        <v>195</v>
      </c>
      <c r="E233" s="253" t="s">
        <v>315</v>
      </c>
      <c r="F233" s="254" t="s">
        <v>316</v>
      </c>
      <c r="G233" s="255" t="s">
        <v>125</v>
      </c>
      <c r="H233" s="256">
        <v>1.708</v>
      </c>
      <c r="I233" s="257"/>
      <c r="J233" s="258">
        <f>ROUND(I233*H233,2)</f>
        <v>0</v>
      </c>
      <c r="K233" s="254" t="s">
        <v>126</v>
      </c>
      <c r="L233" s="259"/>
      <c r="M233" s="260" t="s">
        <v>1</v>
      </c>
      <c r="N233" s="261" t="s">
        <v>41</v>
      </c>
      <c r="O233" s="84"/>
      <c r="P233" s="223">
        <f>O233*H233</f>
        <v>0</v>
      </c>
      <c r="Q233" s="223">
        <v>0.55000000000000004</v>
      </c>
      <c r="R233" s="223">
        <f>Q233*H233</f>
        <v>0.93940000000000001</v>
      </c>
      <c r="S233" s="223">
        <v>0</v>
      </c>
      <c r="T233" s="224">
        <f>S233*H233</f>
        <v>0</v>
      </c>
      <c r="AR233" s="225" t="s">
        <v>267</v>
      </c>
      <c r="AT233" s="225" t="s">
        <v>195</v>
      </c>
      <c r="AU233" s="225" t="s">
        <v>83</v>
      </c>
      <c r="AY233" s="15" t="s">
        <v>119</v>
      </c>
      <c r="BE233" s="226">
        <f>IF(N233="základní",J233,0)</f>
        <v>0</v>
      </c>
      <c r="BF233" s="226">
        <f>IF(N233="snížená",J233,0)</f>
        <v>0</v>
      </c>
      <c r="BG233" s="226">
        <f>IF(N233="zákl. přenesená",J233,0)</f>
        <v>0</v>
      </c>
      <c r="BH233" s="226">
        <f>IF(N233="sníž. přenesená",J233,0)</f>
        <v>0</v>
      </c>
      <c r="BI233" s="226">
        <f>IF(N233="nulová",J233,0)</f>
        <v>0</v>
      </c>
      <c r="BJ233" s="15" t="s">
        <v>81</v>
      </c>
      <c r="BK233" s="226">
        <f>ROUND(I233*H233,2)</f>
        <v>0</v>
      </c>
      <c r="BL233" s="15" t="s">
        <v>219</v>
      </c>
      <c r="BM233" s="225" t="s">
        <v>317</v>
      </c>
    </row>
    <row r="234" s="1" customFormat="1">
      <c r="B234" s="36"/>
      <c r="C234" s="37"/>
      <c r="D234" s="227" t="s">
        <v>129</v>
      </c>
      <c r="E234" s="37"/>
      <c r="F234" s="228" t="s">
        <v>316</v>
      </c>
      <c r="G234" s="37"/>
      <c r="H234" s="37"/>
      <c r="I234" s="131"/>
      <c r="J234" s="37"/>
      <c r="K234" s="37"/>
      <c r="L234" s="41"/>
      <c r="M234" s="229"/>
      <c r="N234" s="84"/>
      <c r="O234" s="84"/>
      <c r="P234" s="84"/>
      <c r="Q234" s="84"/>
      <c r="R234" s="84"/>
      <c r="S234" s="84"/>
      <c r="T234" s="85"/>
      <c r="AT234" s="15" t="s">
        <v>129</v>
      </c>
      <c r="AU234" s="15" t="s">
        <v>83</v>
      </c>
    </row>
    <row r="235" s="12" customFormat="1">
      <c r="B235" s="230"/>
      <c r="C235" s="231"/>
      <c r="D235" s="227" t="s">
        <v>131</v>
      </c>
      <c r="E235" s="232" t="s">
        <v>1</v>
      </c>
      <c r="F235" s="233" t="s">
        <v>318</v>
      </c>
      <c r="G235" s="231"/>
      <c r="H235" s="234">
        <v>1.627</v>
      </c>
      <c r="I235" s="235"/>
      <c r="J235" s="231"/>
      <c r="K235" s="231"/>
      <c r="L235" s="236"/>
      <c r="M235" s="237"/>
      <c r="N235" s="238"/>
      <c r="O235" s="238"/>
      <c r="P235" s="238"/>
      <c r="Q235" s="238"/>
      <c r="R235" s="238"/>
      <c r="S235" s="238"/>
      <c r="T235" s="239"/>
      <c r="AT235" s="240" t="s">
        <v>131</v>
      </c>
      <c r="AU235" s="240" t="s">
        <v>83</v>
      </c>
      <c r="AV235" s="12" t="s">
        <v>83</v>
      </c>
      <c r="AW235" s="12" t="s">
        <v>32</v>
      </c>
      <c r="AX235" s="12" t="s">
        <v>81</v>
      </c>
      <c r="AY235" s="240" t="s">
        <v>119</v>
      </c>
    </row>
    <row r="236" s="12" customFormat="1">
      <c r="B236" s="230"/>
      <c r="C236" s="231"/>
      <c r="D236" s="227" t="s">
        <v>131</v>
      </c>
      <c r="E236" s="231"/>
      <c r="F236" s="233" t="s">
        <v>319</v>
      </c>
      <c r="G236" s="231"/>
      <c r="H236" s="234">
        <v>1.708</v>
      </c>
      <c r="I236" s="235"/>
      <c r="J236" s="231"/>
      <c r="K236" s="231"/>
      <c r="L236" s="236"/>
      <c r="M236" s="237"/>
      <c r="N236" s="238"/>
      <c r="O236" s="238"/>
      <c r="P236" s="238"/>
      <c r="Q236" s="238"/>
      <c r="R236" s="238"/>
      <c r="S236" s="238"/>
      <c r="T236" s="239"/>
      <c r="AT236" s="240" t="s">
        <v>131</v>
      </c>
      <c r="AU236" s="240" t="s">
        <v>83</v>
      </c>
      <c r="AV236" s="12" t="s">
        <v>83</v>
      </c>
      <c r="AW236" s="12" t="s">
        <v>4</v>
      </c>
      <c r="AX236" s="12" t="s">
        <v>81</v>
      </c>
      <c r="AY236" s="240" t="s">
        <v>119</v>
      </c>
    </row>
    <row r="237" s="1" customFormat="1" ht="21.6" customHeight="1">
      <c r="B237" s="36"/>
      <c r="C237" s="214" t="s">
        <v>267</v>
      </c>
      <c r="D237" s="214" t="s">
        <v>122</v>
      </c>
      <c r="E237" s="215" t="s">
        <v>320</v>
      </c>
      <c r="F237" s="216" t="s">
        <v>321</v>
      </c>
      <c r="G237" s="217" t="s">
        <v>168</v>
      </c>
      <c r="H237" s="218">
        <v>88</v>
      </c>
      <c r="I237" s="219"/>
      <c r="J237" s="220">
        <f>ROUND(I237*H237,2)</f>
        <v>0</v>
      </c>
      <c r="K237" s="216" t="s">
        <v>126</v>
      </c>
      <c r="L237" s="41"/>
      <c r="M237" s="221" t="s">
        <v>1</v>
      </c>
      <c r="N237" s="222" t="s">
        <v>41</v>
      </c>
      <c r="O237" s="84"/>
      <c r="P237" s="223">
        <f>O237*H237</f>
        <v>0</v>
      </c>
      <c r="Q237" s="223">
        <v>0</v>
      </c>
      <c r="R237" s="223">
        <f>Q237*H237</f>
        <v>0</v>
      </c>
      <c r="S237" s="223">
        <v>0</v>
      </c>
      <c r="T237" s="224">
        <f>S237*H237</f>
        <v>0</v>
      </c>
      <c r="AR237" s="225" t="s">
        <v>219</v>
      </c>
      <c r="AT237" s="225" t="s">
        <v>122</v>
      </c>
      <c r="AU237" s="225" t="s">
        <v>83</v>
      </c>
      <c r="AY237" s="15" t="s">
        <v>119</v>
      </c>
      <c r="BE237" s="226">
        <f>IF(N237="základní",J237,0)</f>
        <v>0</v>
      </c>
      <c r="BF237" s="226">
        <f>IF(N237="snížená",J237,0)</f>
        <v>0</v>
      </c>
      <c r="BG237" s="226">
        <f>IF(N237="zákl. přenesená",J237,0)</f>
        <v>0</v>
      </c>
      <c r="BH237" s="226">
        <f>IF(N237="sníž. přenesená",J237,0)</f>
        <v>0</v>
      </c>
      <c r="BI237" s="226">
        <f>IF(N237="nulová",J237,0)</f>
        <v>0</v>
      </c>
      <c r="BJ237" s="15" t="s">
        <v>81</v>
      </c>
      <c r="BK237" s="226">
        <f>ROUND(I237*H237,2)</f>
        <v>0</v>
      </c>
      <c r="BL237" s="15" t="s">
        <v>219</v>
      </c>
      <c r="BM237" s="225" t="s">
        <v>322</v>
      </c>
    </row>
    <row r="238" s="1" customFormat="1">
      <c r="B238" s="36"/>
      <c r="C238" s="37"/>
      <c r="D238" s="227" t="s">
        <v>129</v>
      </c>
      <c r="E238" s="37"/>
      <c r="F238" s="228" t="s">
        <v>323</v>
      </c>
      <c r="G238" s="37"/>
      <c r="H238" s="37"/>
      <c r="I238" s="131"/>
      <c r="J238" s="37"/>
      <c r="K238" s="37"/>
      <c r="L238" s="41"/>
      <c r="M238" s="229"/>
      <c r="N238" s="84"/>
      <c r="O238" s="84"/>
      <c r="P238" s="84"/>
      <c r="Q238" s="84"/>
      <c r="R238" s="84"/>
      <c r="S238" s="84"/>
      <c r="T238" s="85"/>
      <c r="AT238" s="15" t="s">
        <v>129</v>
      </c>
      <c r="AU238" s="15" t="s">
        <v>83</v>
      </c>
    </row>
    <row r="239" s="12" customFormat="1">
      <c r="B239" s="230"/>
      <c r="C239" s="231"/>
      <c r="D239" s="227" t="s">
        <v>131</v>
      </c>
      <c r="E239" s="232" t="s">
        <v>1</v>
      </c>
      <c r="F239" s="233" t="s">
        <v>324</v>
      </c>
      <c r="G239" s="231"/>
      <c r="H239" s="234">
        <v>88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131</v>
      </c>
      <c r="AU239" s="240" t="s">
        <v>83</v>
      </c>
      <c r="AV239" s="12" t="s">
        <v>83</v>
      </c>
      <c r="AW239" s="12" t="s">
        <v>32</v>
      </c>
      <c r="AX239" s="12" t="s">
        <v>81</v>
      </c>
      <c r="AY239" s="240" t="s">
        <v>119</v>
      </c>
    </row>
    <row r="240" s="1" customFormat="1" ht="21.6" customHeight="1">
      <c r="B240" s="36"/>
      <c r="C240" s="252" t="s">
        <v>325</v>
      </c>
      <c r="D240" s="252" t="s">
        <v>195</v>
      </c>
      <c r="E240" s="253" t="s">
        <v>315</v>
      </c>
      <c r="F240" s="254" t="s">
        <v>316</v>
      </c>
      <c r="G240" s="255" t="s">
        <v>125</v>
      </c>
      <c r="H240" s="256">
        <v>0.222</v>
      </c>
      <c r="I240" s="257"/>
      <c r="J240" s="258">
        <f>ROUND(I240*H240,2)</f>
        <v>0</v>
      </c>
      <c r="K240" s="254" t="s">
        <v>126</v>
      </c>
      <c r="L240" s="259"/>
      <c r="M240" s="260" t="s">
        <v>1</v>
      </c>
      <c r="N240" s="261" t="s">
        <v>41</v>
      </c>
      <c r="O240" s="84"/>
      <c r="P240" s="223">
        <f>O240*H240</f>
        <v>0</v>
      </c>
      <c r="Q240" s="223">
        <v>0.55000000000000004</v>
      </c>
      <c r="R240" s="223">
        <f>Q240*H240</f>
        <v>0.12210000000000001</v>
      </c>
      <c r="S240" s="223">
        <v>0</v>
      </c>
      <c r="T240" s="224">
        <f>S240*H240</f>
        <v>0</v>
      </c>
      <c r="AR240" s="225" t="s">
        <v>267</v>
      </c>
      <c r="AT240" s="225" t="s">
        <v>195</v>
      </c>
      <c r="AU240" s="225" t="s">
        <v>83</v>
      </c>
      <c r="AY240" s="15" t="s">
        <v>119</v>
      </c>
      <c r="BE240" s="226">
        <f>IF(N240="základní",J240,0)</f>
        <v>0</v>
      </c>
      <c r="BF240" s="226">
        <f>IF(N240="snížená",J240,0)</f>
        <v>0</v>
      </c>
      <c r="BG240" s="226">
        <f>IF(N240="zákl. přenesená",J240,0)</f>
        <v>0</v>
      </c>
      <c r="BH240" s="226">
        <f>IF(N240="sníž. přenesená",J240,0)</f>
        <v>0</v>
      </c>
      <c r="BI240" s="226">
        <f>IF(N240="nulová",J240,0)</f>
        <v>0</v>
      </c>
      <c r="BJ240" s="15" t="s">
        <v>81</v>
      </c>
      <c r="BK240" s="226">
        <f>ROUND(I240*H240,2)</f>
        <v>0</v>
      </c>
      <c r="BL240" s="15" t="s">
        <v>219</v>
      </c>
      <c r="BM240" s="225" t="s">
        <v>326</v>
      </c>
    </row>
    <row r="241" s="1" customFormat="1">
      <c r="B241" s="36"/>
      <c r="C241" s="37"/>
      <c r="D241" s="227" t="s">
        <v>129</v>
      </c>
      <c r="E241" s="37"/>
      <c r="F241" s="228" t="s">
        <v>316</v>
      </c>
      <c r="G241" s="37"/>
      <c r="H241" s="37"/>
      <c r="I241" s="131"/>
      <c r="J241" s="37"/>
      <c r="K241" s="37"/>
      <c r="L241" s="41"/>
      <c r="M241" s="229"/>
      <c r="N241" s="84"/>
      <c r="O241" s="84"/>
      <c r="P241" s="84"/>
      <c r="Q241" s="84"/>
      <c r="R241" s="84"/>
      <c r="S241" s="84"/>
      <c r="T241" s="85"/>
      <c r="AT241" s="15" t="s">
        <v>129</v>
      </c>
      <c r="AU241" s="15" t="s">
        <v>83</v>
      </c>
    </row>
    <row r="242" s="12" customFormat="1">
      <c r="B242" s="230"/>
      <c r="C242" s="231"/>
      <c r="D242" s="227" t="s">
        <v>131</v>
      </c>
      <c r="E242" s="232" t="s">
        <v>1</v>
      </c>
      <c r="F242" s="233" t="s">
        <v>327</v>
      </c>
      <c r="G242" s="231"/>
      <c r="H242" s="234">
        <v>0.21099999999999999</v>
      </c>
      <c r="I242" s="235"/>
      <c r="J242" s="231"/>
      <c r="K242" s="231"/>
      <c r="L242" s="236"/>
      <c r="M242" s="237"/>
      <c r="N242" s="238"/>
      <c r="O242" s="238"/>
      <c r="P242" s="238"/>
      <c r="Q242" s="238"/>
      <c r="R242" s="238"/>
      <c r="S242" s="238"/>
      <c r="T242" s="239"/>
      <c r="AT242" s="240" t="s">
        <v>131</v>
      </c>
      <c r="AU242" s="240" t="s">
        <v>83</v>
      </c>
      <c r="AV242" s="12" t="s">
        <v>83</v>
      </c>
      <c r="AW242" s="12" t="s">
        <v>32</v>
      </c>
      <c r="AX242" s="12" t="s">
        <v>81</v>
      </c>
      <c r="AY242" s="240" t="s">
        <v>119</v>
      </c>
    </row>
    <row r="243" s="12" customFormat="1">
      <c r="B243" s="230"/>
      <c r="C243" s="231"/>
      <c r="D243" s="227" t="s">
        <v>131</v>
      </c>
      <c r="E243" s="231"/>
      <c r="F243" s="233" t="s">
        <v>328</v>
      </c>
      <c r="G243" s="231"/>
      <c r="H243" s="234">
        <v>0.222</v>
      </c>
      <c r="I243" s="235"/>
      <c r="J243" s="231"/>
      <c r="K243" s="231"/>
      <c r="L243" s="236"/>
      <c r="M243" s="237"/>
      <c r="N243" s="238"/>
      <c r="O243" s="238"/>
      <c r="P243" s="238"/>
      <c r="Q243" s="238"/>
      <c r="R243" s="238"/>
      <c r="S243" s="238"/>
      <c r="T243" s="239"/>
      <c r="AT243" s="240" t="s">
        <v>131</v>
      </c>
      <c r="AU243" s="240" t="s">
        <v>83</v>
      </c>
      <c r="AV243" s="12" t="s">
        <v>83</v>
      </c>
      <c r="AW243" s="12" t="s">
        <v>4</v>
      </c>
      <c r="AX243" s="12" t="s">
        <v>81</v>
      </c>
      <c r="AY243" s="240" t="s">
        <v>119</v>
      </c>
    </row>
    <row r="244" s="1" customFormat="1" ht="14.4" customHeight="1">
      <c r="B244" s="36"/>
      <c r="C244" s="214" t="s">
        <v>329</v>
      </c>
      <c r="D244" s="214" t="s">
        <v>122</v>
      </c>
      <c r="E244" s="215" t="s">
        <v>330</v>
      </c>
      <c r="F244" s="216" t="s">
        <v>331</v>
      </c>
      <c r="G244" s="217" t="s">
        <v>168</v>
      </c>
      <c r="H244" s="218">
        <v>20</v>
      </c>
      <c r="I244" s="219"/>
      <c r="J244" s="220">
        <f>ROUND(I244*H244,2)</f>
        <v>0</v>
      </c>
      <c r="K244" s="216" t="s">
        <v>1</v>
      </c>
      <c r="L244" s="41"/>
      <c r="M244" s="221" t="s">
        <v>1</v>
      </c>
      <c r="N244" s="222" t="s">
        <v>41</v>
      </c>
      <c r="O244" s="84"/>
      <c r="P244" s="223">
        <f>O244*H244</f>
        <v>0</v>
      </c>
      <c r="Q244" s="223">
        <v>0</v>
      </c>
      <c r="R244" s="223">
        <f>Q244*H244</f>
        <v>0</v>
      </c>
      <c r="S244" s="223">
        <v>0.014</v>
      </c>
      <c r="T244" s="224">
        <f>S244*H244</f>
        <v>0.28000000000000003</v>
      </c>
      <c r="AR244" s="225" t="s">
        <v>219</v>
      </c>
      <c r="AT244" s="225" t="s">
        <v>122</v>
      </c>
      <c r="AU244" s="225" t="s">
        <v>83</v>
      </c>
      <c r="AY244" s="15" t="s">
        <v>119</v>
      </c>
      <c r="BE244" s="226">
        <f>IF(N244="základní",J244,0)</f>
        <v>0</v>
      </c>
      <c r="BF244" s="226">
        <f>IF(N244="snížená",J244,0)</f>
        <v>0</v>
      </c>
      <c r="BG244" s="226">
        <f>IF(N244="zákl. přenesená",J244,0)</f>
        <v>0</v>
      </c>
      <c r="BH244" s="226">
        <f>IF(N244="sníž. přenesená",J244,0)</f>
        <v>0</v>
      </c>
      <c r="BI244" s="226">
        <f>IF(N244="nulová",J244,0)</f>
        <v>0</v>
      </c>
      <c r="BJ244" s="15" t="s">
        <v>81</v>
      </c>
      <c r="BK244" s="226">
        <f>ROUND(I244*H244,2)</f>
        <v>0</v>
      </c>
      <c r="BL244" s="15" t="s">
        <v>219</v>
      </c>
      <c r="BM244" s="225" t="s">
        <v>332</v>
      </c>
    </row>
    <row r="245" s="1" customFormat="1">
      <c r="B245" s="36"/>
      <c r="C245" s="37"/>
      <c r="D245" s="227" t="s">
        <v>129</v>
      </c>
      <c r="E245" s="37"/>
      <c r="F245" s="228" t="s">
        <v>331</v>
      </c>
      <c r="G245" s="37"/>
      <c r="H245" s="37"/>
      <c r="I245" s="131"/>
      <c r="J245" s="37"/>
      <c r="K245" s="37"/>
      <c r="L245" s="41"/>
      <c r="M245" s="229"/>
      <c r="N245" s="84"/>
      <c r="O245" s="84"/>
      <c r="P245" s="84"/>
      <c r="Q245" s="84"/>
      <c r="R245" s="84"/>
      <c r="S245" s="84"/>
      <c r="T245" s="85"/>
      <c r="AT245" s="15" t="s">
        <v>129</v>
      </c>
      <c r="AU245" s="15" t="s">
        <v>83</v>
      </c>
    </row>
    <row r="246" s="12" customFormat="1">
      <c r="B246" s="230"/>
      <c r="C246" s="231"/>
      <c r="D246" s="227" t="s">
        <v>131</v>
      </c>
      <c r="E246" s="232" t="s">
        <v>1</v>
      </c>
      <c r="F246" s="233" t="s">
        <v>333</v>
      </c>
      <c r="G246" s="231"/>
      <c r="H246" s="234">
        <v>20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131</v>
      </c>
      <c r="AU246" s="240" t="s">
        <v>83</v>
      </c>
      <c r="AV246" s="12" t="s">
        <v>83</v>
      </c>
      <c r="AW246" s="12" t="s">
        <v>32</v>
      </c>
      <c r="AX246" s="12" t="s">
        <v>76</v>
      </c>
      <c r="AY246" s="240" t="s">
        <v>119</v>
      </c>
    </row>
    <row r="247" s="13" customFormat="1">
      <c r="B247" s="241"/>
      <c r="C247" s="242"/>
      <c r="D247" s="227" t="s">
        <v>131</v>
      </c>
      <c r="E247" s="243" t="s">
        <v>1</v>
      </c>
      <c r="F247" s="244" t="s">
        <v>142</v>
      </c>
      <c r="G247" s="242"/>
      <c r="H247" s="245">
        <v>20</v>
      </c>
      <c r="I247" s="246"/>
      <c r="J247" s="242"/>
      <c r="K247" s="242"/>
      <c r="L247" s="247"/>
      <c r="M247" s="248"/>
      <c r="N247" s="249"/>
      <c r="O247" s="249"/>
      <c r="P247" s="249"/>
      <c r="Q247" s="249"/>
      <c r="R247" s="249"/>
      <c r="S247" s="249"/>
      <c r="T247" s="250"/>
      <c r="AT247" s="251" t="s">
        <v>131</v>
      </c>
      <c r="AU247" s="251" t="s">
        <v>83</v>
      </c>
      <c r="AV247" s="13" t="s">
        <v>127</v>
      </c>
      <c r="AW247" s="13" t="s">
        <v>32</v>
      </c>
      <c r="AX247" s="13" t="s">
        <v>81</v>
      </c>
      <c r="AY247" s="251" t="s">
        <v>119</v>
      </c>
    </row>
    <row r="248" s="1" customFormat="1" ht="21.6" customHeight="1">
      <c r="B248" s="36"/>
      <c r="C248" s="214" t="s">
        <v>334</v>
      </c>
      <c r="D248" s="214" t="s">
        <v>122</v>
      </c>
      <c r="E248" s="215" t="s">
        <v>335</v>
      </c>
      <c r="F248" s="216" t="s">
        <v>336</v>
      </c>
      <c r="G248" s="217" t="s">
        <v>125</v>
      </c>
      <c r="H248" s="218">
        <v>5.2999999999999998</v>
      </c>
      <c r="I248" s="219"/>
      <c r="J248" s="220">
        <f>ROUND(I248*H248,2)</f>
        <v>0</v>
      </c>
      <c r="K248" s="216" t="s">
        <v>261</v>
      </c>
      <c r="L248" s="41"/>
      <c r="M248" s="221" t="s">
        <v>1</v>
      </c>
      <c r="N248" s="222" t="s">
        <v>41</v>
      </c>
      <c r="O248" s="84"/>
      <c r="P248" s="223">
        <f>O248*H248</f>
        <v>0</v>
      </c>
      <c r="Q248" s="223">
        <v>0.023369999999999998</v>
      </c>
      <c r="R248" s="223">
        <f>Q248*H248</f>
        <v>0.12386099999999999</v>
      </c>
      <c r="S248" s="223">
        <v>0</v>
      </c>
      <c r="T248" s="224">
        <f>S248*H248</f>
        <v>0</v>
      </c>
      <c r="AR248" s="225" t="s">
        <v>219</v>
      </c>
      <c r="AT248" s="225" t="s">
        <v>122</v>
      </c>
      <c r="AU248" s="225" t="s">
        <v>83</v>
      </c>
      <c r="AY248" s="15" t="s">
        <v>119</v>
      </c>
      <c r="BE248" s="226">
        <f>IF(N248="základní",J248,0)</f>
        <v>0</v>
      </c>
      <c r="BF248" s="226">
        <f>IF(N248="snížená",J248,0)</f>
        <v>0</v>
      </c>
      <c r="BG248" s="226">
        <f>IF(N248="zákl. přenesená",J248,0)</f>
        <v>0</v>
      </c>
      <c r="BH248" s="226">
        <f>IF(N248="sníž. přenesená",J248,0)</f>
        <v>0</v>
      </c>
      <c r="BI248" s="226">
        <f>IF(N248="nulová",J248,0)</f>
        <v>0</v>
      </c>
      <c r="BJ248" s="15" t="s">
        <v>81</v>
      </c>
      <c r="BK248" s="226">
        <f>ROUND(I248*H248,2)</f>
        <v>0</v>
      </c>
      <c r="BL248" s="15" t="s">
        <v>219</v>
      </c>
      <c r="BM248" s="225" t="s">
        <v>337</v>
      </c>
    </row>
    <row r="249" s="1" customFormat="1">
      <c r="B249" s="36"/>
      <c r="C249" s="37"/>
      <c r="D249" s="227" t="s">
        <v>129</v>
      </c>
      <c r="E249" s="37"/>
      <c r="F249" s="228" t="s">
        <v>338</v>
      </c>
      <c r="G249" s="37"/>
      <c r="H249" s="37"/>
      <c r="I249" s="131"/>
      <c r="J249" s="37"/>
      <c r="K249" s="37"/>
      <c r="L249" s="41"/>
      <c r="M249" s="229"/>
      <c r="N249" s="84"/>
      <c r="O249" s="84"/>
      <c r="P249" s="84"/>
      <c r="Q249" s="84"/>
      <c r="R249" s="84"/>
      <c r="S249" s="84"/>
      <c r="T249" s="85"/>
      <c r="AT249" s="15" t="s">
        <v>129</v>
      </c>
      <c r="AU249" s="15" t="s">
        <v>83</v>
      </c>
    </row>
    <row r="250" s="12" customFormat="1">
      <c r="B250" s="230"/>
      <c r="C250" s="231"/>
      <c r="D250" s="227" t="s">
        <v>131</v>
      </c>
      <c r="E250" s="232" t="s">
        <v>1</v>
      </c>
      <c r="F250" s="233" t="s">
        <v>339</v>
      </c>
      <c r="G250" s="231"/>
      <c r="H250" s="234">
        <v>5.2999999999999998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131</v>
      </c>
      <c r="AU250" s="240" t="s">
        <v>83</v>
      </c>
      <c r="AV250" s="12" t="s">
        <v>83</v>
      </c>
      <c r="AW250" s="12" t="s">
        <v>32</v>
      </c>
      <c r="AX250" s="12" t="s">
        <v>81</v>
      </c>
      <c r="AY250" s="240" t="s">
        <v>119</v>
      </c>
    </row>
    <row r="251" s="1" customFormat="1" ht="21.6" customHeight="1">
      <c r="B251" s="36"/>
      <c r="C251" s="214" t="s">
        <v>340</v>
      </c>
      <c r="D251" s="214" t="s">
        <v>122</v>
      </c>
      <c r="E251" s="215" t="s">
        <v>341</v>
      </c>
      <c r="F251" s="216" t="s">
        <v>342</v>
      </c>
      <c r="G251" s="217" t="s">
        <v>216</v>
      </c>
      <c r="H251" s="218">
        <v>3.0459999999999998</v>
      </c>
      <c r="I251" s="219"/>
      <c r="J251" s="220">
        <f>ROUND(I251*H251,2)</f>
        <v>0</v>
      </c>
      <c r="K251" s="216" t="s">
        <v>126</v>
      </c>
      <c r="L251" s="41"/>
      <c r="M251" s="221" t="s">
        <v>1</v>
      </c>
      <c r="N251" s="222" t="s">
        <v>41</v>
      </c>
      <c r="O251" s="84"/>
      <c r="P251" s="223">
        <f>O251*H251</f>
        <v>0</v>
      </c>
      <c r="Q251" s="223">
        <v>0</v>
      </c>
      <c r="R251" s="223">
        <f>Q251*H251</f>
        <v>0</v>
      </c>
      <c r="S251" s="223">
        <v>0</v>
      </c>
      <c r="T251" s="224">
        <f>S251*H251</f>
        <v>0</v>
      </c>
      <c r="AR251" s="225" t="s">
        <v>219</v>
      </c>
      <c r="AT251" s="225" t="s">
        <v>122</v>
      </c>
      <c r="AU251" s="225" t="s">
        <v>83</v>
      </c>
      <c r="AY251" s="15" t="s">
        <v>119</v>
      </c>
      <c r="BE251" s="226">
        <f>IF(N251="základní",J251,0)</f>
        <v>0</v>
      </c>
      <c r="BF251" s="226">
        <f>IF(N251="snížená",J251,0)</f>
        <v>0</v>
      </c>
      <c r="BG251" s="226">
        <f>IF(N251="zákl. přenesená",J251,0)</f>
        <v>0</v>
      </c>
      <c r="BH251" s="226">
        <f>IF(N251="sníž. přenesená",J251,0)</f>
        <v>0</v>
      </c>
      <c r="BI251" s="226">
        <f>IF(N251="nulová",J251,0)</f>
        <v>0</v>
      </c>
      <c r="BJ251" s="15" t="s">
        <v>81</v>
      </c>
      <c r="BK251" s="226">
        <f>ROUND(I251*H251,2)</f>
        <v>0</v>
      </c>
      <c r="BL251" s="15" t="s">
        <v>219</v>
      </c>
      <c r="BM251" s="225" t="s">
        <v>343</v>
      </c>
    </row>
    <row r="252" s="1" customFormat="1">
      <c r="B252" s="36"/>
      <c r="C252" s="37"/>
      <c r="D252" s="227" t="s">
        <v>129</v>
      </c>
      <c r="E252" s="37"/>
      <c r="F252" s="228" t="s">
        <v>344</v>
      </c>
      <c r="G252" s="37"/>
      <c r="H252" s="37"/>
      <c r="I252" s="131"/>
      <c r="J252" s="37"/>
      <c r="K252" s="37"/>
      <c r="L252" s="41"/>
      <c r="M252" s="229"/>
      <c r="N252" s="84"/>
      <c r="O252" s="84"/>
      <c r="P252" s="84"/>
      <c r="Q252" s="84"/>
      <c r="R252" s="84"/>
      <c r="S252" s="84"/>
      <c r="T252" s="85"/>
      <c r="AT252" s="15" t="s">
        <v>129</v>
      </c>
      <c r="AU252" s="15" t="s">
        <v>83</v>
      </c>
    </row>
    <row r="253" s="11" customFormat="1" ht="22.8" customHeight="1">
      <c r="B253" s="198"/>
      <c r="C253" s="199"/>
      <c r="D253" s="200" t="s">
        <v>75</v>
      </c>
      <c r="E253" s="212" t="s">
        <v>345</v>
      </c>
      <c r="F253" s="212" t="s">
        <v>346</v>
      </c>
      <c r="G253" s="199"/>
      <c r="H253" s="199"/>
      <c r="I253" s="202"/>
      <c r="J253" s="213">
        <f>BK253</f>
        <v>0</v>
      </c>
      <c r="K253" s="199"/>
      <c r="L253" s="204"/>
      <c r="M253" s="205"/>
      <c r="N253" s="206"/>
      <c r="O253" s="206"/>
      <c r="P253" s="207">
        <f>SUM(P254:P275)</f>
        <v>0</v>
      </c>
      <c r="Q253" s="206"/>
      <c r="R253" s="207">
        <f>SUM(R254:R275)</f>
        <v>0.16140215999999999</v>
      </c>
      <c r="S253" s="206"/>
      <c r="T253" s="208">
        <f>SUM(T254:T275)</f>
        <v>0.22132343999999998</v>
      </c>
      <c r="AR253" s="209" t="s">
        <v>83</v>
      </c>
      <c r="AT253" s="210" t="s">
        <v>75</v>
      </c>
      <c r="AU253" s="210" t="s">
        <v>81</v>
      </c>
      <c r="AY253" s="209" t="s">
        <v>119</v>
      </c>
      <c r="BK253" s="211">
        <f>SUM(BK254:BK275)</f>
        <v>0</v>
      </c>
    </row>
    <row r="254" s="1" customFormat="1" ht="14.4" customHeight="1">
      <c r="B254" s="36"/>
      <c r="C254" s="214" t="s">
        <v>347</v>
      </c>
      <c r="D254" s="214" t="s">
        <v>122</v>
      </c>
      <c r="E254" s="215" t="s">
        <v>348</v>
      </c>
      <c r="F254" s="216" t="s">
        <v>349</v>
      </c>
      <c r="G254" s="217" t="s">
        <v>137</v>
      </c>
      <c r="H254" s="218">
        <v>70.936999999999998</v>
      </c>
      <c r="I254" s="219"/>
      <c r="J254" s="220">
        <f>ROUND(I254*H254,2)</f>
        <v>0</v>
      </c>
      <c r="K254" s="216" t="s">
        <v>126</v>
      </c>
      <c r="L254" s="41"/>
      <c r="M254" s="221" t="s">
        <v>1</v>
      </c>
      <c r="N254" s="222" t="s">
        <v>41</v>
      </c>
      <c r="O254" s="84"/>
      <c r="P254" s="223">
        <f>O254*H254</f>
        <v>0</v>
      </c>
      <c r="Q254" s="223">
        <v>0</v>
      </c>
      <c r="R254" s="223">
        <f>Q254*H254</f>
        <v>0</v>
      </c>
      <c r="S254" s="223">
        <v>0.0031199999999999999</v>
      </c>
      <c r="T254" s="224">
        <f>S254*H254</f>
        <v>0.22132343999999998</v>
      </c>
      <c r="AR254" s="225" t="s">
        <v>219</v>
      </c>
      <c r="AT254" s="225" t="s">
        <v>122</v>
      </c>
      <c r="AU254" s="225" t="s">
        <v>83</v>
      </c>
      <c r="AY254" s="15" t="s">
        <v>119</v>
      </c>
      <c r="BE254" s="226">
        <f>IF(N254="základní",J254,0)</f>
        <v>0</v>
      </c>
      <c r="BF254" s="226">
        <f>IF(N254="snížená",J254,0)</f>
        <v>0</v>
      </c>
      <c r="BG254" s="226">
        <f>IF(N254="zákl. přenesená",J254,0)</f>
        <v>0</v>
      </c>
      <c r="BH254" s="226">
        <f>IF(N254="sníž. přenesená",J254,0)</f>
        <v>0</v>
      </c>
      <c r="BI254" s="226">
        <f>IF(N254="nulová",J254,0)</f>
        <v>0</v>
      </c>
      <c r="BJ254" s="15" t="s">
        <v>81</v>
      </c>
      <c r="BK254" s="226">
        <f>ROUND(I254*H254,2)</f>
        <v>0</v>
      </c>
      <c r="BL254" s="15" t="s">
        <v>219</v>
      </c>
      <c r="BM254" s="225" t="s">
        <v>350</v>
      </c>
    </row>
    <row r="255" s="1" customFormat="1">
      <c r="B255" s="36"/>
      <c r="C255" s="37"/>
      <c r="D255" s="227" t="s">
        <v>129</v>
      </c>
      <c r="E255" s="37"/>
      <c r="F255" s="228" t="s">
        <v>351</v>
      </c>
      <c r="G255" s="37"/>
      <c r="H255" s="37"/>
      <c r="I255" s="131"/>
      <c r="J255" s="37"/>
      <c r="K255" s="37"/>
      <c r="L255" s="41"/>
      <c r="M255" s="229"/>
      <c r="N255" s="84"/>
      <c r="O255" s="84"/>
      <c r="P255" s="84"/>
      <c r="Q255" s="84"/>
      <c r="R255" s="84"/>
      <c r="S255" s="84"/>
      <c r="T255" s="85"/>
      <c r="AT255" s="15" t="s">
        <v>129</v>
      </c>
      <c r="AU255" s="15" t="s">
        <v>83</v>
      </c>
    </row>
    <row r="256" s="12" customFormat="1">
      <c r="B256" s="230"/>
      <c r="C256" s="231"/>
      <c r="D256" s="227" t="s">
        <v>131</v>
      </c>
      <c r="E256" s="232" t="s">
        <v>1</v>
      </c>
      <c r="F256" s="233" t="s">
        <v>352</v>
      </c>
      <c r="G256" s="231"/>
      <c r="H256" s="234">
        <v>70.936999999999998</v>
      </c>
      <c r="I256" s="235"/>
      <c r="J256" s="231"/>
      <c r="K256" s="231"/>
      <c r="L256" s="236"/>
      <c r="M256" s="237"/>
      <c r="N256" s="238"/>
      <c r="O256" s="238"/>
      <c r="P256" s="238"/>
      <c r="Q256" s="238"/>
      <c r="R256" s="238"/>
      <c r="S256" s="238"/>
      <c r="T256" s="239"/>
      <c r="AT256" s="240" t="s">
        <v>131</v>
      </c>
      <c r="AU256" s="240" t="s">
        <v>83</v>
      </c>
      <c r="AV256" s="12" t="s">
        <v>83</v>
      </c>
      <c r="AW256" s="12" t="s">
        <v>32</v>
      </c>
      <c r="AX256" s="12" t="s">
        <v>81</v>
      </c>
      <c r="AY256" s="240" t="s">
        <v>119</v>
      </c>
    </row>
    <row r="257" s="1" customFormat="1" ht="21.6" customHeight="1">
      <c r="B257" s="36"/>
      <c r="C257" s="214" t="s">
        <v>353</v>
      </c>
      <c r="D257" s="214" t="s">
        <v>122</v>
      </c>
      <c r="E257" s="215" t="s">
        <v>354</v>
      </c>
      <c r="F257" s="216" t="s">
        <v>355</v>
      </c>
      <c r="G257" s="217" t="s">
        <v>168</v>
      </c>
      <c r="H257" s="218">
        <v>9</v>
      </c>
      <c r="I257" s="219"/>
      <c r="J257" s="220">
        <f>ROUND(I257*H257,2)</f>
        <v>0</v>
      </c>
      <c r="K257" s="216" t="s">
        <v>126</v>
      </c>
      <c r="L257" s="41"/>
      <c r="M257" s="221" t="s">
        <v>1</v>
      </c>
      <c r="N257" s="222" t="s">
        <v>41</v>
      </c>
      <c r="O257" s="84"/>
      <c r="P257" s="223">
        <f>O257*H257</f>
        <v>0</v>
      </c>
      <c r="Q257" s="223">
        <v>0.00297</v>
      </c>
      <c r="R257" s="223">
        <f>Q257*H257</f>
        <v>0.02673</v>
      </c>
      <c r="S257" s="223">
        <v>0</v>
      </c>
      <c r="T257" s="224">
        <f>S257*H257</f>
        <v>0</v>
      </c>
      <c r="AR257" s="225" t="s">
        <v>219</v>
      </c>
      <c r="AT257" s="225" t="s">
        <v>122</v>
      </c>
      <c r="AU257" s="225" t="s">
        <v>83</v>
      </c>
      <c r="AY257" s="15" t="s">
        <v>119</v>
      </c>
      <c r="BE257" s="226">
        <f>IF(N257="základní",J257,0)</f>
        <v>0</v>
      </c>
      <c r="BF257" s="226">
        <f>IF(N257="snížená",J257,0)</f>
        <v>0</v>
      </c>
      <c r="BG257" s="226">
        <f>IF(N257="zákl. přenesená",J257,0)</f>
        <v>0</v>
      </c>
      <c r="BH257" s="226">
        <f>IF(N257="sníž. přenesená",J257,0)</f>
        <v>0</v>
      </c>
      <c r="BI257" s="226">
        <f>IF(N257="nulová",J257,0)</f>
        <v>0</v>
      </c>
      <c r="BJ257" s="15" t="s">
        <v>81</v>
      </c>
      <c r="BK257" s="226">
        <f>ROUND(I257*H257,2)</f>
        <v>0</v>
      </c>
      <c r="BL257" s="15" t="s">
        <v>219</v>
      </c>
      <c r="BM257" s="225" t="s">
        <v>356</v>
      </c>
    </row>
    <row r="258" s="1" customFormat="1">
      <c r="B258" s="36"/>
      <c r="C258" s="37"/>
      <c r="D258" s="227" t="s">
        <v>129</v>
      </c>
      <c r="E258" s="37"/>
      <c r="F258" s="228" t="s">
        <v>357</v>
      </c>
      <c r="G258" s="37"/>
      <c r="H258" s="37"/>
      <c r="I258" s="131"/>
      <c r="J258" s="37"/>
      <c r="K258" s="37"/>
      <c r="L258" s="41"/>
      <c r="M258" s="229"/>
      <c r="N258" s="84"/>
      <c r="O258" s="84"/>
      <c r="P258" s="84"/>
      <c r="Q258" s="84"/>
      <c r="R258" s="84"/>
      <c r="S258" s="84"/>
      <c r="T258" s="85"/>
      <c r="AT258" s="15" t="s">
        <v>129</v>
      </c>
      <c r="AU258" s="15" t="s">
        <v>83</v>
      </c>
    </row>
    <row r="259" s="1" customFormat="1" ht="21.6" customHeight="1">
      <c r="B259" s="36"/>
      <c r="C259" s="214" t="s">
        <v>358</v>
      </c>
      <c r="D259" s="214" t="s">
        <v>122</v>
      </c>
      <c r="E259" s="215" t="s">
        <v>359</v>
      </c>
      <c r="F259" s="216" t="s">
        <v>360</v>
      </c>
      <c r="G259" s="217" t="s">
        <v>168</v>
      </c>
      <c r="H259" s="218">
        <v>17.800000000000001</v>
      </c>
      <c r="I259" s="219"/>
      <c r="J259" s="220">
        <f>ROUND(I259*H259,2)</f>
        <v>0</v>
      </c>
      <c r="K259" s="216" t="s">
        <v>126</v>
      </c>
      <c r="L259" s="41"/>
      <c r="M259" s="221" t="s">
        <v>1</v>
      </c>
      <c r="N259" s="222" t="s">
        <v>41</v>
      </c>
      <c r="O259" s="84"/>
      <c r="P259" s="223">
        <f>O259*H259</f>
        <v>0</v>
      </c>
      <c r="Q259" s="223">
        <v>0.0023999999999999998</v>
      </c>
      <c r="R259" s="223">
        <f>Q259*H259</f>
        <v>0.042720000000000001</v>
      </c>
      <c r="S259" s="223">
        <v>0</v>
      </c>
      <c r="T259" s="224">
        <f>S259*H259</f>
        <v>0</v>
      </c>
      <c r="AR259" s="225" t="s">
        <v>219</v>
      </c>
      <c r="AT259" s="225" t="s">
        <v>122</v>
      </c>
      <c r="AU259" s="225" t="s">
        <v>83</v>
      </c>
      <c r="AY259" s="15" t="s">
        <v>119</v>
      </c>
      <c r="BE259" s="226">
        <f>IF(N259="základní",J259,0)</f>
        <v>0</v>
      </c>
      <c r="BF259" s="226">
        <f>IF(N259="snížená",J259,0)</f>
        <v>0</v>
      </c>
      <c r="BG259" s="226">
        <f>IF(N259="zákl. přenesená",J259,0)</f>
        <v>0</v>
      </c>
      <c r="BH259" s="226">
        <f>IF(N259="sníž. přenesená",J259,0)</f>
        <v>0</v>
      </c>
      <c r="BI259" s="226">
        <f>IF(N259="nulová",J259,0)</f>
        <v>0</v>
      </c>
      <c r="BJ259" s="15" t="s">
        <v>81</v>
      </c>
      <c r="BK259" s="226">
        <f>ROUND(I259*H259,2)</f>
        <v>0</v>
      </c>
      <c r="BL259" s="15" t="s">
        <v>219</v>
      </c>
      <c r="BM259" s="225" t="s">
        <v>361</v>
      </c>
    </row>
    <row r="260" s="1" customFormat="1">
      <c r="B260" s="36"/>
      <c r="C260" s="37"/>
      <c r="D260" s="227" t="s">
        <v>129</v>
      </c>
      <c r="E260" s="37"/>
      <c r="F260" s="228" t="s">
        <v>362</v>
      </c>
      <c r="G260" s="37"/>
      <c r="H260" s="37"/>
      <c r="I260" s="131"/>
      <c r="J260" s="37"/>
      <c r="K260" s="37"/>
      <c r="L260" s="41"/>
      <c r="M260" s="229"/>
      <c r="N260" s="84"/>
      <c r="O260" s="84"/>
      <c r="P260" s="84"/>
      <c r="Q260" s="84"/>
      <c r="R260" s="84"/>
      <c r="S260" s="84"/>
      <c r="T260" s="85"/>
      <c r="AT260" s="15" t="s">
        <v>129</v>
      </c>
      <c r="AU260" s="15" t="s">
        <v>83</v>
      </c>
    </row>
    <row r="261" s="12" customFormat="1">
      <c r="B261" s="230"/>
      <c r="C261" s="231"/>
      <c r="D261" s="227" t="s">
        <v>131</v>
      </c>
      <c r="E261" s="232" t="s">
        <v>1</v>
      </c>
      <c r="F261" s="233" t="s">
        <v>363</v>
      </c>
      <c r="G261" s="231"/>
      <c r="H261" s="234">
        <v>17.800000000000001</v>
      </c>
      <c r="I261" s="235"/>
      <c r="J261" s="231"/>
      <c r="K261" s="231"/>
      <c r="L261" s="236"/>
      <c r="M261" s="237"/>
      <c r="N261" s="238"/>
      <c r="O261" s="238"/>
      <c r="P261" s="238"/>
      <c r="Q261" s="238"/>
      <c r="R261" s="238"/>
      <c r="S261" s="238"/>
      <c r="T261" s="239"/>
      <c r="AT261" s="240" t="s">
        <v>131</v>
      </c>
      <c r="AU261" s="240" t="s">
        <v>83</v>
      </c>
      <c r="AV261" s="12" t="s">
        <v>83</v>
      </c>
      <c r="AW261" s="12" t="s">
        <v>32</v>
      </c>
      <c r="AX261" s="12" t="s">
        <v>81</v>
      </c>
      <c r="AY261" s="240" t="s">
        <v>119</v>
      </c>
    </row>
    <row r="262" s="1" customFormat="1" ht="32.4" customHeight="1">
      <c r="B262" s="36"/>
      <c r="C262" s="214" t="s">
        <v>364</v>
      </c>
      <c r="D262" s="214" t="s">
        <v>122</v>
      </c>
      <c r="E262" s="215" t="s">
        <v>365</v>
      </c>
      <c r="F262" s="216" t="s">
        <v>366</v>
      </c>
      <c r="G262" s="217" t="s">
        <v>168</v>
      </c>
      <c r="H262" s="218">
        <v>5.5119999999999996</v>
      </c>
      <c r="I262" s="219"/>
      <c r="J262" s="220">
        <f>ROUND(I262*H262,2)</f>
        <v>0</v>
      </c>
      <c r="K262" s="216" t="s">
        <v>126</v>
      </c>
      <c r="L262" s="41"/>
      <c r="M262" s="221" t="s">
        <v>1</v>
      </c>
      <c r="N262" s="222" t="s">
        <v>41</v>
      </c>
      <c r="O262" s="84"/>
      <c r="P262" s="223">
        <f>O262*H262</f>
        <v>0</v>
      </c>
      <c r="Q262" s="223">
        <v>0.0039300000000000003</v>
      </c>
      <c r="R262" s="223">
        <f>Q262*H262</f>
        <v>0.02166216</v>
      </c>
      <c r="S262" s="223">
        <v>0</v>
      </c>
      <c r="T262" s="224">
        <f>S262*H262</f>
        <v>0</v>
      </c>
      <c r="AR262" s="225" t="s">
        <v>219</v>
      </c>
      <c r="AT262" s="225" t="s">
        <v>122</v>
      </c>
      <c r="AU262" s="225" t="s">
        <v>83</v>
      </c>
      <c r="AY262" s="15" t="s">
        <v>119</v>
      </c>
      <c r="BE262" s="226">
        <f>IF(N262="základní",J262,0)</f>
        <v>0</v>
      </c>
      <c r="BF262" s="226">
        <f>IF(N262="snížená",J262,0)</f>
        <v>0</v>
      </c>
      <c r="BG262" s="226">
        <f>IF(N262="zákl. přenesená",J262,0)</f>
        <v>0</v>
      </c>
      <c r="BH262" s="226">
        <f>IF(N262="sníž. přenesená",J262,0)</f>
        <v>0</v>
      </c>
      <c r="BI262" s="226">
        <f>IF(N262="nulová",J262,0)</f>
        <v>0</v>
      </c>
      <c r="BJ262" s="15" t="s">
        <v>81</v>
      </c>
      <c r="BK262" s="226">
        <f>ROUND(I262*H262,2)</f>
        <v>0</v>
      </c>
      <c r="BL262" s="15" t="s">
        <v>219</v>
      </c>
      <c r="BM262" s="225" t="s">
        <v>367</v>
      </c>
    </row>
    <row r="263" s="1" customFormat="1">
      <c r="B263" s="36"/>
      <c r="C263" s="37"/>
      <c r="D263" s="227" t="s">
        <v>129</v>
      </c>
      <c r="E263" s="37"/>
      <c r="F263" s="228" t="s">
        <v>368</v>
      </c>
      <c r="G263" s="37"/>
      <c r="H263" s="37"/>
      <c r="I263" s="131"/>
      <c r="J263" s="37"/>
      <c r="K263" s="37"/>
      <c r="L263" s="41"/>
      <c r="M263" s="229"/>
      <c r="N263" s="84"/>
      <c r="O263" s="84"/>
      <c r="P263" s="84"/>
      <c r="Q263" s="84"/>
      <c r="R263" s="84"/>
      <c r="S263" s="84"/>
      <c r="T263" s="85"/>
      <c r="AT263" s="15" t="s">
        <v>129</v>
      </c>
      <c r="AU263" s="15" t="s">
        <v>83</v>
      </c>
    </row>
    <row r="264" s="12" customFormat="1">
      <c r="B264" s="230"/>
      <c r="C264" s="231"/>
      <c r="D264" s="227" t="s">
        <v>131</v>
      </c>
      <c r="E264" s="232" t="s">
        <v>1</v>
      </c>
      <c r="F264" s="233" t="s">
        <v>369</v>
      </c>
      <c r="G264" s="231"/>
      <c r="H264" s="234">
        <v>3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131</v>
      </c>
      <c r="AU264" s="240" t="s">
        <v>83</v>
      </c>
      <c r="AV264" s="12" t="s">
        <v>83</v>
      </c>
      <c r="AW264" s="12" t="s">
        <v>32</v>
      </c>
      <c r="AX264" s="12" t="s">
        <v>76</v>
      </c>
      <c r="AY264" s="240" t="s">
        <v>119</v>
      </c>
    </row>
    <row r="265" s="12" customFormat="1">
      <c r="B265" s="230"/>
      <c r="C265" s="231"/>
      <c r="D265" s="227" t="s">
        <v>131</v>
      </c>
      <c r="E265" s="232" t="s">
        <v>1</v>
      </c>
      <c r="F265" s="233" t="s">
        <v>370</v>
      </c>
      <c r="G265" s="231"/>
      <c r="H265" s="234">
        <v>2.512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131</v>
      </c>
      <c r="AU265" s="240" t="s">
        <v>83</v>
      </c>
      <c r="AV265" s="12" t="s">
        <v>83</v>
      </c>
      <c r="AW265" s="12" t="s">
        <v>32</v>
      </c>
      <c r="AX265" s="12" t="s">
        <v>76</v>
      </c>
      <c r="AY265" s="240" t="s">
        <v>119</v>
      </c>
    </row>
    <row r="266" s="13" customFormat="1">
      <c r="B266" s="241"/>
      <c r="C266" s="242"/>
      <c r="D266" s="227" t="s">
        <v>131</v>
      </c>
      <c r="E266" s="243" t="s">
        <v>1</v>
      </c>
      <c r="F266" s="244" t="s">
        <v>142</v>
      </c>
      <c r="G266" s="242"/>
      <c r="H266" s="245">
        <v>5.5120000000000005</v>
      </c>
      <c r="I266" s="246"/>
      <c r="J266" s="242"/>
      <c r="K266" s="242"/>
      <c r="L266" s="247"/>
      <c r="M266" s="248"/>
      <c r="N266" s="249"/>
      <c r="O266" s="249"/>
      <c r="P266" s="249"/>
      <c r="Q266" s="249"/>
      <c r="R266" s="249"/>
      <c r="S266" s="249"/>
      <c r="T266" s="250"/>
      <c r="AT266" s="251" t="s">
        <v>131</v>
      </c>
      <c r="AU266" s="251" t="s">
        <v>83</v>
      </c>
      <c r="AV266" s="13" t="s">
        <v>127</v>
      </c>
      <c r="AW266" s="13" t="s">
        <v>32</v>
      </c>
      <c r="AX266" s="13" t="s">
        <v>81</v>
      </c>
      <c r="AY266" s="251" t="s">
        <v>119</v>
      </c>
    </row>
    <row r="267" s="1" customFormat="1" ht="21.6" customHeight="1">
      <c r="B267" s="36"/>
      <c r="C267" s="214" t="s">
        <v>371</v>
      </c>
      <c r="D267" s="214" t="s">
        <v>122</v>
      </c>
      <c r="E267" s="215" t="s">
        <v>372</v>
      </c>
      <c r="F267" s="216" t="s">
        <v>373</v>
      </c>
      <c r="G267" s="217" t="s">
        <v>168</v>
      </c>
      <c r="H267" s="218">
        <v>2</v>
      </c>
      <c r="I267" s="219"/>
      <c r="J267" s="220">
        <f>ROUND(I267*H267,2)</f>
        <v>0</v>
      </c>
      <c r="K267" s="216" t="s">
        <v>126</v>
      </c>
      <c r="L267" s="41"/>
      <c r="M267" s="221" t="s">
        <v>1</v>
      </c>
      <c r="N267" s="222" t="s">
        <v>41</v>
      </c>
      <c r="O267" s="84"/>
      <c r="P267" s="223">
        <f>O267*H267</f>
        <v>0</v>
      </c>
      <c r="Q267" s="223">
        <v>0.0028600000000000001</v>
      </c>
      <c r="R267" s="223">
        <f>Q267*H267</f>
        <v>0.0057200000000000003</v>
      </c>
      <c r="S267" s="223">
        <v>0</v>
      </c>
      <c r="T267" s="224">
        <f>S267*H267</f>
        <v>0</v>
      </c>
      <c r="AR267" s="225" t="s">
        <v>219</v>
      </c>
      <c r="AT267" s="225" t="s">
        <v>122</v>
      </c>
      <c r="AU267" s="225" t="s">
        <v>83</v>
      </c>
      <c r="AY267" s="15" t="s">
        <v>119</v>
      </c>
      <c r="BE267" s="226">
        <f>IF(N267="základní",J267,0)</f>
        <v>0</v>
      </c>
      <c r="BF267" s="226">
        <f>IF(N267="snížená",J267,0)</f>
        <v>0</v>
      </c>
      <c r="BG267" s="226">
        <f>IF(N267="zákl. přenesená",J267,0)</f>
        <v>0</v>
      </c>
      <c r="BH267" s="226">
        <f>IF(N267="sníž. přenesená",J267,0)</f>
        <v>0</v>
      </c>
      <c r="BI267" s="226">
        <f>IF(N267="nulová",J267,0)</f>
        <v>0</v>
      </c>
      <c r="BJ267" s="15" t="s">
        <v>81</v>
      </c>
      <c r="BK267" s="226">
        <f>ROUND(I267*H267,2)</f>
        <v>0</v>
      </c>
      <c r="BL267" s="15" t="s">
        <v>219</v>
      </c>
      <c r="BM267" s="225" t="s">
        <v>374</v>
      </c>
    </row>
    <row r="268" s="1" customFormat="1">
      <c r="B268" s="36"/>
      <c r="C268" s="37"/>
      <c r="D268" s="227" t="s">
        <v>129</v>
      </c>
      <c r="E268" s="37"/>
      <c r="F268" s="228" t="s">
        <v>375</v>
      </c>
      <c r="G268" s="37"/>
      <c r="H268" s="37"/>
      <c r="I268" s="131"/>
      <c r="J268" s="37"/>
      <c r="K268" s="37"/>
      <c r="L268" s="41"/>
      <c r="M268" s="229"/>
      <c r="N268" s="84"/>
      <c r="O268" s="84"/>
      <c r="P268" s="84"/>
      <c r="Q268" s="84"/>
      <c r="R268" s="84"/>
      <c r="S268" s="84"/>
      <c r="T268" s="85"/>
      <c r="AT268" s="15" t="s">
        <v>129</v>
      </c>
      <c r="AU268" s="15" t="s">
        <v>83</v>
      </c>
    </row>
    <row r="269" s="1" customFormat="1" ht="32.4" customHeight="1">
      <c r="B269" s="36"/>
      <c r="C269" s="214" t="s">
        <v>376</v>
      </c>
      <c r="D269" s="214" t="s">
        <v>122</v>
      </c>
      <c r="E269" s="215" t="s">
        <v>377</v>
      </c>
      <c r="F269" s="216" t="s">
        <v>378</v>
      </c>
      <c r="G269" s="217" t="s">
        <v>168</v>
      </c>
      <c r="H269" s="218">
        <v>9</v>
      </c>
      <c r="I269" s="219"/>
      <c r="J269" s="220">
        <f>ROUND(I269*H269,2)</f>
        <v>0</v>
      </c>
      <c r="K269" s="216" t="s">
        <v>126</v>
      </c>
      <c r="L269" s="41"/>
      <c r="M269" s="221" t="s">
        <v>1</v>
      </c>
      <c r="N269" s="222" t="s">
        <v>41</v>
      </c>
      <c r="O269" s="84"/>
      <c r="P269" s="223">
        <f>O269*H269</f>
        <v>0</v>
      </c>
      <c r="Q269" s="223">
        <v>0.00547</v>
      </c>
      <c r="R269" s="223">
        <f>Q269*H269</f>
        <v>0.049230000000000003</v>
      </c>
      <c r="S269" s="223">
        <v>0</v>
      </c>
      <c r="T269" s="224">
        <f>S269*H269</f>
        <v>0</v>
      </c>
      <c r="AR269" s="225" t="s">
        <v>219</v>
      </c>
      <c r="AT269" s="225" t="s">
        <v>122</v>
      </c>
      <c r="AU269" s="225" t="s">
        <v>83</v>
      </c>
      <c r="AY269" s="15" t="s">
        <v>119</v>
      </c>
      <c r="BE269" s="226">
        <f>IF(N269="základní",J269,0)</f>
        <v>0</v>
      </c>
      <c r="BF269" s="226">
        <f>IF(N269="snížená",J269,0)</f>
        <v>0</v>
      </c>
      <c r="BG269" s="226">
        <f>IF(N269="zákl. přenesená",J269,0)</f>
        <v>0</v>
      </c>
      <c r="BH269" s="226">
        <f>IF(N269="sníž. přenesená",J269,0)</f>
        <v>0</v>
      </c>
      <c r="BI269" s="226">
        <f>IF(N269="nulová",J269,0)</f>
        <v>0</v>
      </c>
      <c r="BJ269" s="15" t="s">
        <v>81</v>
      </c>
      <c r="BK269" s="226">
        <f>ROUND(I269*H269,2)</f>
        <v>0</v>
      </c>
      <c r="BL269" s="15" t="s">
        <v>219</v>
      </c>
      <c r="BM269" s="225" t="s">
        <v>379</v>
      </c>
    </row>
    <row r="270" s="1" customFormat="1">
      <c r="B270" s="36"/>
      <c r="C270" s="37"/>
      <c r="D270" s="227" t="s">
        <v>129</v>
      </c>
      <c r="E270" s="37"/>
      <c r="F270" s="228" t="s">
        <v>380</v>
      </c>
      <c r="G270" s="37"/>
      <c r="H270" s="37"/>
      <c r="I270" s="131"/>
      <c r="J270" s="37"/>
      <c r="K270" s="37"/>
      <c r="L270" s="41"/>
      <c r="M270" s="229"/>
      <c r="N270" s="84"/>
      <c r="O270" s="84"/>
      <c r="P270" s="84"/>
      <c r="Q270" s="84"/>
      <c r="R270" s="84"/>
      <c r="S270" s="84"/>
      <c r="T270" s="85"/>
      <c r="AT270" s="15" t="s">
        <v>129</v>
      </c>
      <c r="AU270" s="15" t="s">
        <v>83</v>
      </c>
    </row>
    <row r="271" s="1" customFormat="1" ht="32.4" customHeight="1">
      <c r="B271" s="36"/>
      <c r="C271" s="214" t="s">
        <v>381</v>
      </c>
      <c r="D271" s="214" t="s">
        <v>122</v>
      </c>
      <c r="E271" s="215" t="s">
        <v>382</v>
      </c>
      <c r="F271" s="216" t="s">
        <v>383</v>
      </c>
      <c r="G271" s="217" t="s">
        <v>168</v>
      </c>
      <c r="H271" s="218">
        <v>6.5</v>
      </c>
      <c r="I271" s="219"/>
      <c r="J271" s="220">
        <f>ROUND(I271*H271,2)</f>
        <v>0</v>
      </c>
      <c r="K271" s="216" t="s">
        <v>126</v>
      </c>
      <c r="L271" s="41"/>
      <c r="M271" s="221" t="s">
        <v>1</v>
      </c>
      <c r="N271" s="222" t="s">
        <v>41</v>
      </c>
      <c r="O271" s="84"/>
      <c r="P271" s="223">
        <f>O271*H271</f>
        <v>0</v>
      </c>
      <c r="Q271" s="223">
        <v>0.0023600000000000001</v>
      </c>
      <c r="R271" s="223">
        <f>Q271*H271</f>
        <v>0.015340000000000001</v>
      </c>
      <c r="S271" s="223">
        <v>0</v>
      </c>
      <c r="T271" s="224">
        <f>S271*H271</f>
        <v>0</v>
      </c>
      <c r="AR271" s="225" t="s">
        <v>219</v>
      </c>
      <c r="AT271" s="225" t="s">
        <v>122</v>
      </c>
      <c r="AU271" s="225" t="s">
        <v>83</v>
      </c>
      <c r="AY271" s="15" t="s">
        <v>119</v>
      </c>
      <c r="BE271" s="226">
        <f>IF(N271="základní",J271,0)</f>
        <v>0</v>
      </c>
      <c r="BF271" s="226">
        <f>IF(N271="snížená",J271,0)</f>
        <v>0</v>
      </c>
      <c r="BG271" s="226">
        <f>IF(N271="zákl. přenesená",J271,0)</f>
        <v>0</v>
      </c>
      <c r="BH271" s="226">
        <f>IF(N271="sníž. přenesená",J271,0)</f>
        <v>0</v>
      </c>
      <c r="BI271" s="226">
        <f>IF(N271="nulová",J271,0)</f>
        <v>0</v>
      </c>
      <c r="BJ271" s="15" t="s">
        <v>81</v>
      </c>
      <c r="BK271" s="226">
        <f>ROUND(I271*H271,2)</f>
        <v>0</v>
      </c>
      <c r="BL271" s="15" t="s">
        <v>219</v>
      </c>
      <c r="BM271" s="225" t="s">
        <v>384</v>
      </c>
    </row>
    <row r="272" s="1" customFormat="1">
      <c r="B272" s="36"/>
      <c r="C272" s="37"/>
      <c r="D272" s="227" t="s">
        <v>129</v>
      </c>
      <c r="E272" s="37"/>
      <c r="F272" s="228" t="s">
        <v>385</v>
      </c>
      <c r="G272" s="37"/>
      <c r="H272" s="37"/>
      <c r="I272" s="131"/>
      <c r="J272" s="37"/>
      <c r="K272" s="37"/>
      <c r="L272" s="41"/>
      <c r="M272" s="229"/>
      <c r="N272" s="84"/>
      <c r="O272" s="84"/>
      <c r="P272" s="84"/>
      <c r="Q272" s="84"/>
      <c r="R272" s="84"/>
      <c r="S272" s="84"/>
      <c r="T272" s="85"/>
      <c r="AT272" s="15" t="s">
        <v>129</v>
      </c>
      <c r="AU272" s="15" t="s">
        <v>83</v>
      </c>
    </row>
    <row r="273" s="12" customFormat="1">
      <c r="B273" s="230"/>
      <c r="C273" s="231"/>
      <c r="D273" s="227" t="s">
        <v>131</v>
      </c>
      <c r="E273" s="232" t="s">
        <v>1</v>
      </c>
      <c r="F273" s="233" t="s">
        <v>386</v>
      </c>
      <c r="G273" s="231"/>
      <c r="H273" s="234">
        <v>6.5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131</v>
      </c>
      <c r="AU273" s="240" t="s">
        <v>83</v>
      </c>
      <c r="AV273" s="12" t="s">
        <v>83</v>
      </c>
      <c r="AW273" s="12" t="s">
        <v>32</v>
      </c>
      <c r="AX273" s="12" t="s">
        <v>81</v>
      </c>
      <c r="AY273" s="240" t="s">
        <v>119</v>
      </c>
    </row>
    <row r="274" s="1" customFormat="1" ht="21.6" customHeight="1">
      <c r="B274" s="36"/>
      <c r="C274" s="214" t="s">
        <v>387</v>
      </c>
      <c r="D274" s="214" t="s">
        <v>122</v>
      </c>
      <c r="E274" s="215" t="s">
        <v>388</v>
      </c>
      <c r="F274" s="216" t="s">
        <v>389</v>
      </c>
      <c r="G274" s="217" t="s">
        <v>216</v>
      </c>
      <c r="H274" s="218">
        <v>0.161</v>
      </c>
      <c r="I274" s="219"/>
      <c r="J274" s="220">
        <f>ROUND(I274*H274,2)</f>
        <v>0</v>
      </c>
      <c r="K274" s="216" t="s">
        <v>126</v>
      </c>
      <c r="L274" s="41"/>
      <c r="M274" s="221" t="s">
        <v>1</v>
      </c>
      <c r="N274" s="222" t="s">
        <v>41</v>
      </c>
      <c r="O274" s="84"/>
      <c r="P274" s="223">
        <f>O274*H274</f>
        <v>0</v>
      </c>
      <c r="Q274" s="223">
        <v>0</v>
      </c>
      <c r="R274" s="223">
        <f>Q274*H274</f>
        <v>0</v>
      </c>
      <c r="S274" s="223">
        <v>0</v>
      </c>
      <c r="T274" s="224">
        <f>S274*H274</f>
        <v>0</v>
      </c>
      <c r="AR274" s="225" t="s">
        <v>219</v>
      </c>
      <c r="AT274" s="225" t="s">
        <v>122</v>
      </c>
      <c r="AU274" s="225" t="s">
        <v>83</v>
      </c>
      <c r="AY274" s="15" t="s">
        <v>119</v>
      </c>
      <c r="BE274" s="226">
        <f>IF(N274="základní",J274,0)</f>
        <v>0</v>
      </c>
      <c r="BF274" s="226">
        <f>IF(N274="snížená",J274,0)</f>
        <v>0</v>
      </c>
      <c r="BG274" s="226">
        <f>IF(N274="zákl. přenesená",J274,0)</f>
        <v>0</v>
      </c>
      <c r="BH274" s="226">
        <f>IF(N274="sníž. přenesená",J274,0)</f>
        <v>0</v>
      </c>
      <c r="BI274" s="226">
        <f>IF(N274="nulová",J274,0)</f>
        <v>0</v>
      </c>
      <c r="BJ274" s="15" t="s">
        <v>81</v>
      </c>
      <c r="BK274" s="226">
        <f>ROUND(I274*H274,2)</f>
        <v>0</v>
      </c>
      <c r="BL274" s="15" t="s">
        <v>219</v>
      </c>
      <c r="BM274" s="225" t="s">
        <v>390</v>
      </c>
    </row>
    <row r="275" s="1" customFormat="1">
      <c r="B275" s="36"/>
      <c r="C275" s="37"/>
      <c r="D275" s="227" t="s">
        <v>129</v>
      </c>
      <c r="E275" s="37"/>
      <c r="F275" s="228" t="s">
        <v>391</v>
      </c>
      <c r="G275" s="37"/>
      <c r="H275" s="37"/>
      <c r="I275" s="131"/>
      <c r="J275" s="37"/>
      <c r="K275" s="37"/>
      <c r="L275" s="41"/>
      <c r="M275" s="229"/>
      <c r="N275" s="84"/>
      <c r="O275" s="84"/>
      <c r="P275" s="84"/>
      <c r="Q275" s="84"/>
      <c r="R275" s="84"/>
      <c r="S275" s="84"/>
      <c r="T275" s="85"/>
      <c r="AT275" s="15" t="s">
        <v>129</v>
      </c>
      <c r="AU275" s="15" t="s">
        <v>83</v>
      </c>
    </row>
    <row r="276" s="11" customFormat="1" ht="22.8" customHeight="1">
      <c r="B276" s="198"/>
      <c r="C276" s="199"/>
      <c r="D276" s="200" t="s">
        <v>75</v>
      </c>
      <c r="E276" s="212" t="s">
        <v>392</v>
      </c>
      <c r="F276" s="212" t="s">
        <v>393</v>
      </c>
      <c r="G276" s="199"/>
      <c r="H276" s="199"/>
      <c r="I276" s="202"/>
      <c r="J276" s="213">
        <f>BK276</f>
        <v>0</v>
      </c>
      <c r="K276" s="199"/>
      <c r="L276" s="204"/>
      <c r="M276" s="205"/>
      <c r="N276" s="206"/>
      <c r="O276" s="206"/>
      <c r="P276" s="207">
        <f>SUM(P277:P294)</f>
        <v>0</v>
      </c>
      <c r="Q276" s="206"/>
      <c r="R276" s="207">
        <f>SUM(R277:R294)</f>
        <v>6.7512008000000003</v>
      </c>
      <c r="S276" s="206"/>
      <c r="T276" s="208">
        <f>SUM(T277:T294)</f>
        <v>0</v>
      </c>
      <c r="AR276" s="209" t="s">
        <v>83</v>
      </c>
      <c r="AT276" s="210" t="s">
        <v>75</v>
      </c>
      <c r="AU276" s="210" t="s">
        <v>81</v>
      </c>
      <c r="AY276" s="209" t="s">
        <v>119</v>
      </c>
      <c r="BK276" s="211">
        <f>SUM(BK277:BK294)</f>
        <v>0</v>
      </c>
    </row>
    <row r="277" s="1" customFormat="1" ht="21.6" customHeight="1">
      <c r="B277" s="36"/>
      <c r="C277" s="214" t="s">
        <v>394</v>
      </c>
      <c r="D277" s="214" t="s">
        <v>122</v>
      </c>
      <c r="E277" s="215" t="s">
        <v>395</v>
      </c>
      <c r="F277" s="216" t="s">
        <v>396</v>
      </c>
      <c r="G277" s="217" t="s">
        <v>137</v>
      </c>
      <c r="H277" s="218">
        <v>94.572000000000003</v>
      </c>
      <c r="I277" s="219"/>
      <c r="J277" s="220">
        <f>ROUND(I277*H277,2)</f>
        <v>0</v>
      </c>
      <c r="K277" s="216" t="s">
        <v>126</v>
      </c>
      <c r="L277" s="41"/>
      <c r="M277" s="221" t="s">
        <v>1</v>
      </c>
      <c r="N277" s="222" t="s">
        <v>41</v>
      </c>
      <c r="O277" s="84"/>
      <c r="P277" s="223">
        <f>O277*H277</f>
        <v>0</v>
      </c>
      <c r="Q277" s="223">
        <v>0.066400000000000001</v>
      </c>
      <c r="R277" s="223">
        <f>Q277*H277</f>
        <v>6.2795808000000006</v>
      </c>
      <c r="S277" s="223">
        <v>0</v>
      </c>
      <c r="T277" s="224">
        <f>S277*H277</f>
        <v>0</v>
      </c>
      <c r="AR277" s="225" t="s">
        <v>219</v>
      </c>
      <c r="AT277" s="225" t="s">
        <v>122</v>
      </c>
      <c r="AU277" s="225" t="s">
        <v>83</v>
      </c>
      <c r="AY277" s="15" t="s">
        <v>119</v>
      </c>
      <c r="BE277" s="226">
        <f>IF(N277="základní",J277,0)</f>
        <v>0</v>
      </c>
      <c r="BF277" s="226">
        <f>IF(N277="snížená",J277,0)</f>
        <v>0</v>
      </c>
      <c r="BG277" s="226">
        <f>IF(N277="zákl. přenesená",J277,0)</f>
        <v>0</v>
      </c>
      <c r="BH277" s="226">
        <f>IF(N277="sníž. přenesená",J277,0)</f>
        <v>0</v>
      </c>
      <c r="BI277" s="226">
        <f>IF(N277="nulová",J277,0)</f>
        <v>0</v>
      </c>
      <c r="BJ277" s="15" t="s">
        <v>81</v>
      </c>
      <c r="BK277" s="226">
        <f>ROUND(I277*H277,2)</f>
        <v>0</v>
      </c>
      <c r="BL277" s="15" t="s">
        <v>219</v>
      </c>
      <c r="BM277" s="225" t="s">
        <v>397</v>
      </c>
    </row>
    <row r="278" s="1" customFormat="1">
      <c r="B278" s="36"/>
      <c r="C278" s="37"/>
      <c r="D278" s="227" t="s">
        <v>129</v>
      </c>
      <c r="E278" s="37"/>
      <c r="F278" s="228" t="s">
        <v>398</v>
      </c>
      <c r="G278" s="37"/>
      <c r="H278" s="37"/>
      <c r="I278" s="131"/>
      <c r="J278" s="37"/>
      <c r="K278" s="37"/>
      <c r="L278" s="41"/>
      <c r="M278" s="229"/>
      <c r="N278" s="84"/>
      <c r="O278" s="84"/>
      <c r="P278" s="84"/>
      <c r="Q278" s="84"/>
      <c r="R278" s="84"/>
      <c r="S278" s="84"/>
      <c r="T278" s="85"/>
      <c r="AT278" s="15" t="s">
        <v>129</v>
      </c>
      <c r="AU278" s="15" t="s">
        <v>83</v>
      </c>
    </row>
    <row r="279" s="1" customFormat="1" ht="32.4" customHeight="1">
      <c r="B279" s="36"/>
      <c r="C279" s="214" t="s">
        <v>399</v>
      </c>
      <c r="D279" s="214" t="s">
        <v>122</v>
      </c>
      <c r="E279" s="215" t="s">
        <v>400</v>
      </c>
      <c r="F279" s="216" t="s">
        <v>401</v>
      </c>
      <c r="G279" s="217" t="s">
        <v>168</v>
      </c>
      <c r="H279" s="218">
        <v>16.25</v>
      </c>
      <c r="I279" s="219"/>
      <c r="J279" s="220">
        <f>ROUND(I279*H279,2)</f>
        <v>0</v>
      </c>
      <c r="K279" s="216" t="s">
        <v>126</v>
      </c>
      <c r="L279" s="41"/>
      <c r="M279" s="221" t="s">
        <v>1</v>
      </c>
      <c r="N279" s="222" t="s">
        <v>41</v>
      </c>
      <c r="O279" s="84"/>
      <c r="P279" s="223">
        <f>O279*H279</f>
        <v>0</v>
      </c>
      <c r="Q279" s="223">
        <v>0.0091699999999999993</v>
      </c>
      <c r="R279" s="223">
        <f>Q279*H279</f>
        <v>0.14901249999999999</v>
      </c>
      <c r="S279" s="223">
        <v>0</v>
      </c>
      <c r="T279" s="224">
        <f>S279*H279</f>
        <v>0</v>
      </c>
      <c r="AR279" s="225" t="s">
        <v>219</v>
      </c>
      <c r="AT279" s="225" t="s">
        <v>122</v>
      </c>
      <c r="AU279" s="225" t="s">
        <v>83</v>
      </c>
      <c r="AY279" s="15" t="s">
        <v>119</v>
      </c>
      <c r="BE279" s="226">
        <f>IF(N279="základní",J279,0)</f>
        <v>0</v>
      </c>
      <c r="BF279" s="226">
        <f>IF(N279="snížená",J279,0)</f>
        <v>0</v>
      </c>
      <c r="BG279" s="226">
        <f>IF(N279="zákl. přenesená",J279,0)</f>
        <v>0</v>
      </c>
      <c r="BH279" s="226">
        <f>IF(N279="sníž. přenesená",J279,0)</f>
        <v>0</v>
      </c>
      <c r="BI279" s="226">
        <f>IF(N279="nulová",J279,0)</f>
        <v>0</v>
      </c>
      <c r="BJ279" s="15" t="s">
        <v>81</v>
      </c>
      <c r="BK279" s="226">
        <f>ROUND(I279*H279,2)</f>
        <v>0</v>
      </c>
      <c r="BL279" s="15" t="s">
        <v>219</v>
      </c>
      <c r="BM279" s="225" t="s">
        <v>402</v>
      </c>
    </row>
    <row r="280" s="1" customFormat="1">
      <c r="B280" s="36"/>
      <c r="C280" s="37"/>
      <c r="D280" s="227" t="s">
        <v>129</v>
      </c>
      <c r="E280" s="37"/>
      <c r="F280" s="228" t="s">
        <v>403</v>
      </c>
      <c r="G280" s="37"/>
      <c r="H280" s="37"/>
      <c r="I280" s="131"/>
      <c r="J280" s="37"/>
      <c r="K280" s="37"/>
      <c r="L280" s="41"/>
      <c r="M280" s="229"/>
      <c r="N280" s="84"/>
      <c r="O280" s="84"/>
      <c r="P280" s="84"/>
      <c r="Q280" s="84"/>
      <c r="R280" s="84"/>
      <c r="S280" s="84"/>
      <c r="T280" s="85"/>
      <c r="AT280" s="15" t="s">
        <v>129</v>
      </c>
      <c r="AU280" s="15" t="s">
        <v>83</v>
      </c>
    </row>
    <row r="281" s="12" customFormat="1">
      <c r="B281" s="230"/>
      <c r="C281" s="231"/>
      <c r="D281" s="227" t="s">
        <v>131</v>
      </c>
      <c r="E281" s="232" t="s">
        <v>1</v>
      </c>
      <c r="F281" s="233" t="s">
        <v>404</v>
      </c>
      <c r="G281" s="231"/>
      <c r="H281" s="234">
        <v>16.25</v>
      </c>
      <c r="I281" s="235"/>
      <c r="J281" s="231"/>
      <c r="K281" s="231"/>
      <c r="L281" s="236"/>
      <c r="M281" s="237"/>
      <c r="N281" s="238"/>
      <c r="O281" s="238"/>
      <c r="P281" s="238"/>
      <c r="Q281" s="238"/>
      <c r="R281" s="238"/>
      <c r="S281" s="238"/>
      <c r="T281" s="239"/>
      <c r="AT281" s="240" t="s">
        <v>131</v>
      </c>
      <c r="AU281" s="240" t="s">
        <v>83</v>
      </c>
      <c r="AV281" s="12" t="s">
        <v>83</v>
      </c>
      <c r="AW281" s="12" t="s">
        <v>32</v>
      </c>
      <c r="AX281" s="12" t="s">
        <v>81</v>
      </c>
      <c r="AY281" s="240" t="s">
        <v>119</v>
      </c>
    </row>
    <row r="282" s="1" customFormat="1" ht="21.6" customHeight="1">
      <c r="B282" s="36"/>
      <c r="C282" s="214" t="s">
        <v>405</v>
      </c>
      <c r="D282" s="214" t="s">
        <v>122</v>
      </c>
      <c r="E282" s="215" t="s">
        <v>406</v>
      </c>
      <c r="F282" s="216" t="s">
        <v>407</v>
      </c>
      <c r="G282" s="217" t="s">
        <v>198</v>
      </c>
      <c r="H282" s="218">
        <v>282</v>
      </c>
      <c r="I282" s="219"/>
      <c r="J282" s="220">
        <f>ROUND(I282*H282,2)</f>
        <v>0</v>
      </c>
      <c r="K282" s="216" t="s">
        <v>126</v>
      </c>
      <c r="L282" s="41"/>
      <c r="M282" s="221" t="s">
        <v>1</v>
      </c>
      <c r="N282" s="222" t="s">
        <v>41</v>
      </c>
      <c r="O282" s="84"/>
      <c r="P282" s="223">
        <f>O282*H282</f>
        <v>0</v>
      </c>
      <c r="Q282" s="223">
        <v>0</v>
      </c>
      <c r="R282" s="223">
        <f>Q282*H282</f>
        <v>0</v>
      </c>
      <c r="S282" s="223">
        <v>0</v>
      </c>
      <c r="T282" s="224">
        <f>S282*H282</f>
        <v>0</v>
      </c>
      <c r="AR282" s="225" t="s">
        <v>219</v>
      </c>
      <c r="AT282" s="225" t="s">
        <v>122</v>
      </c>
      <c r="AU282" s="225" t="s">
        <v>83</v>
      </c>
      <c r="AY282" s="15" t="s">
        <v>119</v>
      </c>
      <c r="BE282" s="226">
        <f>IF(N282="základní",J282,0)</f>
        <v>0</v>
      </c>
      <c r="BF282" s="226">
        <f>IF(N282="snížená",J282,0)</f>
        <v>0</v>
      </c>
      <c r="BG282" s="226">
        <f>IF(N282="zákl. přenesená",J282,0)</f>
        <v>0</v>
      </c>
      <c r="BH282" s="226">
        <f>IF(N282="sníž. přenesená",J282,0)</f>
        <v>0</v>
      </c>
      <c r="BI282" s="226">
        <f>IF(N282="nulová",J282,0)</f>
        <v>0</v>
      </c>
      <c r="BJ282" s="15" t="s">
        <v>81</v>
      </c>
      <c r="BK282" s="226">
        <f>ROUND(I282*H282,2)</f>
        <v>0</v>
      </c>
      <c r="BL282" s="15" t="s">
        <v>219</v>
      </c>
      <c r="BM282" s="225" t="s">
        <v>408</v>
      </c>
    </row>
    <row r="283" s="1" customFormat="1">
      <c r="B283" s="36"/>
      <c r="C283" s="37"/>
      <c r="D283" s="227" t="s">
        <v>129</v>
      </c>
      <c r="E283" s="37"/>
      <c r="F283" s="228" t="s">
        <v>409</v>
      </c>
      <c r="G283" s="37"/>
      <c r="H283" s="37"/>
      <c r="I283" s="131"/>
      <c r="J283" s="37"/>
      <c r="K283" s="37"/>
      <c r="L283" s="41"/>
      <c r="M283" s="229"/>
      <c r="N283" s="84"/>
      <c r="O283" s="84"/>
      <c r="P283" s="84"/>
      <c r="Q283" s="84"/>
      <c r="R283" s="84"/>
      <c r="S283" s="84"/>
      <c r="T283" s="85"/>
      <c r="AT283" s="15" t="s">
        <v>129</v>
      </c>
      <c r="AU283" s="15" t="s">
        <v>83</v>
      </c>
    </row>
    <row r="284" s="12" customFormat="1">
      <c r="B284" s="230"/>
      <c r="C284" s="231"/>
      <c r="D284" s="227" t="s">
        <v>131</v>
      </c>
      <c r="E284" s="232" t="s">
        <v>1</v>
      </c>
      <c r="F284" s="233" t="s">
        <v>410</v>
      </c>
      <c r="G284" s="231"/>
      <c r="H284" s="234">
        <v>282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131</v>
      </c>
      <c r="AU284" s="240" t="s">
        <v>83</v>
      </c>
      <c r="AV284" s="12" t="s">
        <v>83</v>
      </c>
      <c r="AW284" s="12" t="s">
        <v>32</v>
      </c>
      <c r="AX284" s="12" t="s">
        <v>81</v>
      </c>
      <c r="AY284" s="240" t="s">
        <v>119</v>
      </c>
    </row>
    <row r="285" s="1" customFormat="1" ht="14.4" customHeight="1">
      <c r="B285" s="36"/>
      <c r="C285" s="252" t="s">
        <v>411</v>
      </c>
      <c r="D285" s="252" t="s">
        <v>195</v>
      </c>
      <c r="E285" s="253" t="s">
        <v>412</v>
      </c>
      <c r="F285" s="254" t="s">
        <v>413</v>
      </c>
      <c r="G285" s="255" t="s">
        <v>198</v>
      </c>
      <c r="H285" s="256">
        <v>282</v>
      </c>
      <c r="I285" s="257"/>
      <c r="J285" s="258">
        <f>ROUND(I285*H285,2)</f>
        <v>0</v>
      </c>
      <c r="K285" s="254" t="s">
        <v>126</v>
      </c>
      <c r="L285" s="259"/>
      <c r="M285" s="260" t="s">
        <v>1</v>
      </c>
      <c r="N285" s="261" t="s">
        <v>41</v>
      </c>
      <c r="O285" s="84"/>
      <c r="P285" s="223">
        <f>O285*H285</f>
        <v>0</v>
      </c>
      <c r="Q285" s="223">
        <v>0.00022000000000000001</v>
      </c>
      <c r="R285" s="223">
        <f>Q285*H285</f>
        <v>0.062040000000000005</v>
      </c>
      <c r="S285" s="223">
        <v>0</v>
      </c>
      <c r="T285" s="224">
        <f>S285*H285</f>
        <v>0</v>
      </c>
      <c r="AR285" s="225" t="s">
        <v>267</v>
      </c>
      <c r="AT285" s="225" t="s">
        <v>195</v>
      </c>
      <c r="AU285" s="225" t="s">
        <v>83</v>
      </c>
      <c r="AY285" s="15" t="s">
        <v>119</v>
      </c>
      <c r="BE285" s="226">
        <f>IF(N285="základní",J285,0)</f>
        <v>0</v>
      </c>
      <c r="BF285" s="226">
        <f>IF(N285="snížená",J285,0)</f>
        <v>0</v>
      </c>
      <c r="BG285" s="226">
        <f>IF(N285="zákl. přenesená",J285,0)</f>
        <v>0</v>
      </c>
      <c r="BH285" s="226">
        <f>IF(N285="sníž. přenesená",J285,0)</f>
        <v>0</v>
      </c>
      <c r="BI285" s="226">
        <f>IF(N285="nulová",J285,0)</f>
        <v>0</v>
      </c>
      <c r="BJ285" s="15" t="s">
        <v>81</v>
      </c>
      <c r="BK285" s="226">
        <f>ROUND(I285*H285,2)</f>
        <v>0</v>
      </c>
      <c r="BL285" s="15" t="s">
        <v>219</v>
      </c>
      <c r="BM285" s="225" t="s">
        <v>414</v>
      </c>
    </row>
    <row r="286" s="1" customFormat="1">
      <c r="B286" s="36"/>
      <c r="C286" s="37"/>
      <c r="D286" s="227" t="s">
        <v>129</v>
      </c>
      <c r="E286" s="37"/>
      <c r="F286" s="228" t="s">
        <v>413</v>
      </c>
      <c r="G286" s="37"/>
      <c r="H286" s="37"/>
      <c r="I286" s="131"/>
      <c r="J286" s="37"/>
      <c r="K286" s="37"/>
      <c r="L286" s="41"/>
      <c r="M286" s="229"/>
      <c r="N286" s="84"/>
      <c r="O286" s="84"/>
      <c r="P286" s="84"/>
      <c r="Q286" s="84"/>
      <c r="R286" s="84"/>
      <c r="S286" s="84"/>
      <c r="T286" s="85"/>
      <c r="AT286" s="15" t="s">
        <v>129</v>
      </c>
      <c r="AU286" s="15" t="s">
        <v>83</v>
      </c>
    </row>
    <row r="287" s="1" customFormat="1" ht="21.6" customHeight="1">
      <c r="B287" s="36"/>
      <c r="C287" s="214" t="s">
        <v>415</v>
      </c>
      <c r="D287" s="214" t="s">
        <v>122</v>
      </c>
      <c r="E287" s="215" t="s">
        <v>416</v>
      </c>
      <c r="F287" s="216" t="s">
        <v>417</v>
      </c>
      <c r="G287" s="217" t="s">
        <v>137</v>
      </c>
      <c r="H287" s="218">
        <v>94.751999999999995</v>
      </c>
      <c r="I287" s="219"/>
      <c r="J287" s="220">
        <f>ROUND(I287*H287,2)</f>
        <v>0</v>
      </c>
      <c r="K287" s="216" t="s">
        <v>126</v>
      </c>
      <c r="L287" s="41"/>
      <c r="M287" s="221" t="s">
        <v>1</v>
      </c>
      <c r="N287" s="222" t="s">
        <v>41</v>
      </c>
      <c r="O287" s="84"/>
      <c r="P287" s="223">
        <f>O287*H287</f>
        <v>0</v>
      </c>
      <c r="Q287" s="223">
        <v>0</v>
      </c>
      <c r="R287" s="223">
        <f>Q287*H287</f>
        <v>0</v>
      </c>
      <c r="S287" s="223">
        <v>0</v>
      </c>
      <c r="T287" s="224">
        <f>S287*H287</f>
        <v>0</v>
      </c>
      <c r="AR287" s="225" t="s">
        <v>219</v>
      </c>
      <c r="AT287" s="225" t="s">
        <v>122</v>
      </c>
      <c r="AU287" s="225" t="s">
        <v>83</v>
      </c>
      <c r="AY287" s="15" t="s">
        <v>119</v>
      </c>
      <c r="BE287" s="226">
        <f>IF(N287="základní",J287,0)</f>
        <v>0</v>
      </c>
      <c r="BF287" s="226">
        <f>IF(N287="snížená",J287,0)</f>
        <v>0</v>
      </c>
      <c r="BG287" s="226">
        <f>IF(N287="zákl. přenesená",J287,0)</f>
        <v>0</v>
      </c>
      <c r="BH287" s="226">
        <f>IF(N287="sníž. přenesená",J287,0)</f>
        <v>0</v>
      </c>
      <c r="BI287" s="226">
        <f>IF(N287="nulová",J287,0)</f>
        <v>0</v>
      </c>
      <c r="BJ287" s="15" t="s">
        <v>81</v>
      </c>
      <c r="BK287" s="226">
        <f>ROUND(I287*H287,2)</f>
        <v>0</v>
      </c>
      <c r="BL287" s="15" t="s">
        <v>219</v>
      </c>
      <c r="BM287" s="225" t="s">
        <v>418</v>
      </c>
    </row>
    <row r="288" s="1" customFormat="1">
      <c r="B288" s="36"/>
      <c r="C288" s="37"/>
      <c r="D288" s="227" t="s">
        <v>129</v>
      </c>
      <c r="E288" s="37"/>
      <c r="F288" s="228" t="s">
        <v>419</v>
      </c>
      <c r="G288" s="37"/>
      <c r="H288" s="37"/>
      <c r="I288" s="131"/>
      <c r="J288" s="37"/>
      <c r="K288" s="37"/>
      <c r="L288" s="41"/>
      <c r="M288" s="229"/>
      <c r="N288" s="84"/>
      <c r="O288" s="84"/>
      <c r="P288" s="84"/>
      <c r="Q288" s="84"/>
      <c r="R288" s="84"/>
      <c r="S288" s="84"/>
      <c r="T288" s="85"/>
      <c r="AT288" s="15" t="s">
        <v>129</v>
      </c>
      <c r="AU288" s="15" t="s">
        <v>83</v>
      </c>
    </row>
    <row r="289" s="12" customFormat="1">
      <c r="B289" s="230"/>
      <c r="C289" s="231"/>
      <c r="D289" s="227" t="s">
        <v>131</v>
      </c>
      <c r="E289" s="232" t="s">
        <v>1</v>
      </c>
      <c r="F289" s="233" t="s">
        <v>420</v>
      </c>
      <c r="G289" s="231"/>
      <c r="H289" s="234">
        <v>94.751999999999995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131</v>
      </c>
      <c r="AU289" s="240" t="s">
        <v>83</v>
      </c>
      <c r="AV289" s="12" t="s">
        <v>83</v>
      </c>
      <c r="AW289" s="12" t="s">
        <v>32</v>
      </c>
      <c r="AX289" s="12" t="s">
        <v>81</v>
      </c>
      <c r="AY289" s="240" t="s">
        <v>119</v>
      </c>
    </row>
    <row r="290" s="1" customFormat="1" ht="21.6" customHeight="1">
      <c r="B290" s="36"/>
      <c r="C290" s="252" t="s">
        <v>421</v>
      </c>
      <c r="D290" s="252" t="s">
        <v>195</v>
      </c>
      <c r="E290" s="253" t="s">
        <v>422</v>
      </c>
      <c r="F290" s="254" t="s">
        <v>423</v>
      </c>
      <c r="G290" s="255" t="s">
        <v>137</v>
      </c>
      <c r="H290" s="256">
        <v>104.227</v>
      </c>
      <c r="I290" s="257"/>
      <c r="J290" s="258">
        <f>ROUND(I290*H290,2)</f>
        <v>0</v>
      </c>
      <c r="K290" s="254" t="s">
        <v>126</v>
      </c>
      <c r="L290" s="259"/>
      <c r="M290" s="260" t="s">
        <v>1</v>
      </c>
      <c r="N290" s="261" t="s">
        <v>41</v>
      </c>
      <c r="O290" s="84"/>
      <c r="P290" s="223">
        <f>O290*H290</f>
        <v>0</v>
      </c>
      <c r="Q290" s="223">
        <v>0.0025000000000000001</v>
      </c>
      <c r="R290" s="223">
        <f>Q290*H290</f>
        <v>0.26056750000000001</v>
      </c>
      <c r="S290" s="223">
        <v>0</v>
      </c>
      <c r="T290" s="224">
        <f>S290*H290</f>
        <v>0</v>
      </c>
      <c r="AR290" s="225" t="s">
        <v>267</v>
      </c>
      <c r="AT290" s="225" t="s">
        <v>195</v>
      </c>
      <c r="AU290" s="225" t="s">
        <v>83</v>
      </c>
      <c r="AY290" s="15" t="s">
        <v>119</v>
      </c>
      <c r="BE290" s="226">
        <f>IF(N290="základní",J290,0)</f>
        <v>0</v>
      </c>
      <c r="BF290" s="226">
        <f>IF(N290="snížená",J290,0)</f>
        <v>0</v>
      </c>
      <c r="BG290" s="226">
        <f>IF(N290="zákl. přenesená",J290,0)</f>
        <v>0</v>
      </c>
      <c r="BH290" s="226">
        <f>IF(N290="sníž. přenesená",J290,0)</f>
        <v>0</v>
      </c>
      <c r="BI290" s="226">
        <f>IF(N290="nulová",J290,0)</f>
        <v>0</v>
      </c>
      <c r="BJ290" s="15" t="s">
        <v>81</v>
      </c>
      <c r="BK290" s="226">
        <f>ROUND(I290*H290,2)</f>
        <v>0</v>
      </c>
      <c r="BL290" s="15" t="s">
        <v>219</v>
      </c>
      <c r="BM290" s="225" t="s">
        <v>424</v>
      </c>
    </row>
    <row r="291" s="1" customFormat="1">
      <c r="B291" s="36"/>
      <c r="C291" s="37"/>
      <c r="D291" s="227" t="s">
        <v>129</v>
      </c>
      <c r="E291" s="37"/>
      <c r="F291" s="228" t="s">
        <v>423</v>
      </c>
      <c r="G291" s="37"/>
      <c r="H291" s="37"/>
      <c r="I291" s="131"/>
      <c r="J291" s="37"/>
      <c r="K291" s="37"/>
      <c r="L291" s="41"/>
      <c r="M291" s="229"/>
      <c r="N291" s="84"/>
      <c r="O291" s="84"/>
      <c r="P291" s="84"/>
      <c r="Q291" s="84"/>
      <c r="R291" s="84"/>
      <c r="S291" s="84"/>
      <c r="T291" s="85"/>
      <c r="AT291" s="15" t="s">
        <v>129</v>
      </c>
      <c r="AU291" s="15" t="s">
        <v>83</v>
      </c>
    </row>
    <row r="292" s="12" customFormat="1">
      <c r="B292" s="230"/>
      <c r="C292" s="231"/>
      <c r="D292" s="227" t="s">
        <v>131</v>
      </c>
      <c r="E292" s="231"/>
      <c r="F292" s="233" t="s">
        <v>425</v>
      </c>
      <c r="G292" s="231"/>
      <c r="H292" s="234">
        <v>104.227</v>
      </c>
      <c r="I292" s="235"/>
      <c r="J292" s="231"/>
      <c r="K292" s="231"/>
      <c r="L292" s="236"/>
      <c r="M292" s="237"/>
      <c r="N292" s="238"/>
      <c r="O292" s="238"/>
      <c r="P292" s="238"/>
      <c r="Q292" s="238"/>
      <c r="R292" s="238"/>
      <c r="S292" s="238"/>
      <c r="T292" s="239"/>
      <c r="AT292" s="240" t="s">
        <v>131</v>
      </c>
      <c r="AU292" s="240" t="s">
        <v>83</v>
      </c>
      <c r="AV292" s="12" t="s">
        <v>83</v>
      </c>
      <c r="AW292" s="12" t="s">
        <v>4</v>
      </c>
      <c r="AX292" s="12" t="s">
        <v>81</v>
      </c>
      <c r="AY292" s="240" t="s">
        <v>119</v>
      </c>
    </row>
    <row r="293" s="1" customFormat="1" ht="21.6" customHeight="1">
      <c r="B293" s="36"/>
      <c r="C293" s="214" t="s">
        <v>426</v>
      </c>
      <c r="D293" s="214" t="s">
        <v>122</v>
      </c>
      <c r="E293" s="215" t="s">
        <v>427</v>
      </c>
      <c r="F293" s="216" t="s">
        <v>428</v>
      </c>
      <c r="G293" s="217" t="s">
        <v>216</v>
      </c>
      <c r="H293" s="218">
        <v>6.7510000000000003</v>
      </c>
      <c r="I293" s="219"/>
      <c r="J293" s="220">
        <f>ROUND(I293*H293,2)</f>
        <v>0</v>
      </c>
      <c r="K293" s="216" t="s">
        <v>126</v>
      </c>
      <c r="L293" s="41"/>
      <c r="M293" s="221" t="s">
        <v>1</v>
      </c>
      <c r="N293" s="222" t="s">
        <v>41</v>
      </c>
      <c r="O293" s="84"/>
      <c r="P293" s="223">
        <f>O293*H293</f>
        <v>0</v>
      </c>
      <c r="Q293" s="223">
        <v>0</v>
      </c>
      <c r="R293" s="223">
        <f>Q293*H293</f>
        <v>0</v>
      </c>
      <c r="S293" s="223">
        <v>0</v>
      </c>
      <c r="T293" s="224">
        <f>S293*H293</f>
        <v>0</v>
      </c>
      <c r="AR293" s="225" t="s">
        <v>219</v>
      </c>
      <c r="AT293" s="225" t="s">
        <v>122</v>
      </c>
      <c r="AU293" s="225" t="s">
        <v>83</v>
      </c>
      <c r="AY293" s="15" t="s">
        <v>119</v>
      </c>
      <c r="BE293" s="226">
        <f>IF(N293="základní",J293,0)</f>
        <v>0</v>
      </c>
      <c r="BF293" s="226">
        <f>IF(N293="snížená",J293,0)</f>
        <v>0</v>
      </c>
      <c r="BG293" s="226">
        <f>IF(N293="zákl. přenesená",J293,0)</f>
        <v>0</v>
      </c>
      <c r="BH293" s="226">
        <f>IF(N293="sníž. přenesená",J293,0)</f>
        <v>0</v>
      </c>
      <c r="BI293" s="226">
        <f>IF(N293="nulová",J293,0)</f>
        <v>0</v>
      </c>
      <c r="BJ293" s="15" t="s">
        <v>81</v>
      </c>
      <c r="BK293" s="226">
        <f>ROUND(I293*H293,2)</f>
        <v>0</v>
      </c>
      <c r="BL293" s="15" t="s">
        <v>219</v>
      </c>
      <c r="BM293" s="225" t="s">
        <v>429</v>
      </c>
    </row>
    <row r="294" s="1" customFormat="1">
      <c r="B294" s="36"/>
      <c r="C294" s="37"/>
      <c r="D294" s="227" t="s">
        <v>129</v>
      </c>
      <c r="E294" s="37"/>
      <c r="F294" s="228" t="s">
        <v>430</v>
      </c>
      <c r="G294" s="37"/>
      <c r="H294" s="37"/>
      <c r="I294" s="131"/>
      <c r="J294" s="37"/>
      <c r="K294" s="37"/>
      <c r="L294" s="41"/>
      <c r="M294" s="229"/>
      <c r="N294" s="84"/>
      <c r="O294" s="84"/>
      <c r="P294" s="84"/>
      <c r="Q294" s="84"/>
      <c r="R294" s="84"/>
      <c r="S294" s="84"/>
      <c r="T294" s="85"/>
      <c r="AT294" s="15" t="s">
        <v>129</v>
      </c>
      <c r="AU294" s="15" t="s">
        <v>83</v>
      </c>
    </row>
    <row r="295" s="11" customFormat="1" ht="22.8" customHeight="1">
      <c r="B295" s="198"/>
      <c r="C295" s="199"/>
      <c r="D295" s="200" t="s">
        <v>75</v>
      </c>
      <c r="E295" s="212" t="s">
        <v>431</v>
      </c>
      <c r="F295" s="212" t="s">
        <v>432</v>
      </c>
      <c r="G295" s="199"/>
      <c r="H295" s="199"/>
      <c r="I295" s="202"/>
      <c r="J295" s="213">
        <f>BK295</f>
        <v>0</v>
      </c>
      <c r="K295" s="199"/>
      <c r="L295" s="204"/>
      <c r="M295" s="205"/>
      <c r="N295" s="206"/>
      <c r="O295" s="206"/>
      <c r="P295" s="207">
        <f>SUM(P296:P303)</f>
        <v>0</v>
      </c>
      <c r="Q295" s="206"/>
      <c r="R295" s="207">
        <f>SUM(R296:R303)</f>
        <v>0.46426650000000003</v>
      </c>
      <c r="S295" s="206"/>
      <c r="T295" s="208">
        <f>SUM(T296:T303)</f>
        <v>0</v>
      </c>
      <c r="AR295" s="209" t="s">
        <v>83</v>
      </c>
      <c r="AT295" s="210" t="s">
        <v>75</v>
      </c>
      <c r="AU295" s="210" t="s">
        <v>81</v>
      </c>
      <c r="AY295" s="209" t="s">
        <v>119</v>
      </c>
      <c r="BK295" s="211">
        <f>SUM(BK296:BK303)</f>
        <v>0</v>
      </c>
    </row>
    <row r="296" s="1" customFormat="1" ht="21.6" customHeight="1">
      <c r="B296" s="36"/>
      <c r="C296" s="214" t="s">
        <v>433</v>
      </c>
      <c r="D296" s="214" t="s">
        <v>122</v>
      </c>
      <c r="E296" s="215" t="s">
        <v>434</v>
      </c>
      <c r="F296" s="216" t="s">
        <v>435</v>
      </c>
      <c r="G296" s="217" t="s">
        <v>436</v>
      </c>
      <c r="H296" s="218">
        <v>40</v>
      </c>
      <c r="I296" s="219"/>
      <c r="J296" s="220">
        <f>ROUND(I296*H296,2)</f>
        <v>0</v>
      </c>
      <c r="K296" s="216" t="s">
        <v>126</v>
      </c>
      <c r="L296" s="41"/>
      <c r="M296" s="221" t="s">
        <v>1</v>
      </c>
      <c r="N296" s="222" t="s">
        <v>41</v>
      </c>
      <c r="O296" s="84"/>
      <c r="P296" s="223">
        <f>O296*H296</f>
        <v>0</v>
      </c>
      <c r="Q296" s="223">
        <v>6.0000000000000002E-05</v>
      </c>
      <c r="R296" s="223">
        <f>Q296*H296</f>
        <v>0.0024000000000000002</v>
      </c>
      <c r="S296" s="223">
        <v>0</v>
      </c>
      <c r="T296" s="224">
        <f>S296*H296</f>
        <v>0</v>
      </c>
      <c r="AR296" s="225" t="s">
        <v>219</v>
      </c>
      <c r="AT296" s="225" t="s">
        <v>122</v>
      </c>
      <c r="AU296" s="225" t="s">
        <v>83</v>
      </c>
      <c r="AY296" s="15" t="s">
        <v>119</v>
      </c>
      <c r="BE296" s="226">
        <f>IF(N296="základní",J296,0)</f>
        <v>0</v>
      </c>
      <c r="BF296" s="226">
        <f>IF(N296="snížená",J296,0)</f>
        <v>0</v>
      </c>
      <c r="BG296" s="226">
        <f>IF(N296="zákl. přenesená",J296,0)</f>
        <v>0</v>
      </c>
      <c r="BH296" s="226">
        <f>IF(N296="sníž. přenesená",J296,0)</f>
        <v>0</v>
      </c>
      <c r="BI296" s="226">
        <f>IF(N296="nulová",J296,0)</f>
        <v>0</v>
      </c>
      <c r="BJ296" s="15" t="s">
        <v>81</v>
      </c>
      <c r="BK296" s="226">
        <f>ROUND(I296*H296,2)</f>
        <v>0</v>
      </c>
      <c r="BL296" s="15" t="s">
        <v>219</v>
      </c>
      <c r="BM296" s="225" t="s">
        <v>437</v>
      </c>
    </row>
    <row r="297" s="1" customFormat="1">
      <c r="B297" s="36"/>
      <c r="C297" s="37"/>
      <c r="D297" s="227" t="s">
        <v>129</v>
      </c>
      <c r="E297" s="37"/>
      <c r="F297" s="228" t="s">
        <v>438</v>
      </c>
      <c r="G297" s="37"/>
      <c r="H297" s="37"/>
      <c r="I297" s="131"/>
      <c r="J297" s="37"/>
      <c r="K297" s="37"/>
      <c r="L297" s="41"/>
      <c r="M297" s="229"/>
      <c r="N297" s="84"/>
      <c r="O297" s="84"/>
      <c r="P297" s="84"/>
      <c r="Q297" s="84"/>
      <c r="R297" s="84"/>
      <c r="S297" s="84"/>
      <c r="T297" s="85"/>
      <c r="AT297" s="15" t="s">
        <v>129</v>
      </c>
      <c r="AU297" s="15" t="s">
        <v>83</v>
      </c>
    </row>
    <row r="298" s="1" customFormat="1" ht="14.4" customHeight="1">
      <c r="B298" s="36"/>
      <c r="C298" s="252" t="s">
        <v>439</v>
      </c>
      <c r="D298" s="252" t="s">
        <v>195</v>
      </c>
      <c r="E298" s="253" t="s">
        <v>440</v>
      </c>
      <c r="F298" s="254" t="s">
        <v>441</v>
      </c>
      <c r="G298" s="255" t="s">
        <v>436</v>
      </c>
      <c r="H298" s="256">
        <v>40</v>
      </c>
      <c r="I298" s="257"/>
      <c r="J298" s="258">
        <f>ROUND(I298*H298,2)</f>
        <v>0</v>
      </c>
      <c r="K298" s="254" t="s">
        <v>1</v>
      </c>
      <c r="L298" s="259"/>
      <c r="M298" s="260" t="s">
        <v>1</v>
      </c>
      <c r="N298" s="261" t="s">
        <v>41</v>
      </c>
      <c r="O298" s="84"/>
      <c r="P298" s="223">
        <f>O298*H298</f>
        <v>0</v>
      </c>
      <c r="Q298" s="223">
        <v>0.0032000000000000002</v>
      </c>
      <c r="R298" s="223">
        <f>Q298*H298</f>
        <v>0.128</v>
      </c>
      <c r="S298" s="223">
        <v>0</v>
      </c>
      <c r="T298" s="224">
        <f>S298*H298</f>
        <v>0</v>
      </c>
      <c r="AR298" s="225" t="s">
        <v>267</v>
      </c>
      <c r="AT298" s="225" t="s">
        <v>195</v>
      </c>
      <c r="AU298" s="225" t="s">
        <v>83</v>
      </c>
      <c r="AY298" s="15" t="s">
        <v>119</v>
      </c>
      <c r="BE298" s="226">
        <f>IF(N298="základní",J298,0)</f>
        <v>0</v>
      </c>
      <c r="BF298" s="226">
        <f>IF(N298="snížená",J298,0)</f>
        <v>0</v>
      </c>
      <c r="BG298" s="226">
        <f>IF(N298="zákl. přenesená",J298,0)</f>
        <v>0</v>
      </c>
      <c r="BH298" s="226">
        <f>IF(N298="sníž. přenesená",J298,0)</f>
        <v>0</v>
      </c>
      <c r="BI298" s="226">
        <f>IF(N298="nulová",J298,0)</f>
        <v>0</v>
      </c>
      <c r="BJ298" s="15" t="s">
        <v>81</v>
      </c>
      <c r="BK298" s="226">
        <f>ROUND(I298*H298,2)</f>
        <v>0</v>
      </c>
      <c r="BL298" s="15" t="s">
        <v>219</v>
      </c>
      <c r="BM298" s="225" t="s">
        <v>442</v>
      </c>
    </row>
    <row r="299" s="1" customFormat="1">
      <c r="B299" s="36"/>
      <c r="C299" s="37"/>
      <c r="D299" s="227" t="s">
        <v>129</v>
      </c>
      <c r="E299" s="37"/>
      <c r="F299" s="228" t="s">
        <v>443</v>
      </c>
      <c r="G299" s="37"/>
      <c r="H299" s="37"/>
      <c r="I299" s="131"/>
      <c r="J299" s="37"/>
      <c r="K299" s="37"/>
      <c r="L299" s="41"/>
      <c r="M299" s="229"/>
      <c r="N299" s="84"/>
      <c r="O299" s="84"/>
      <c r="P299" s="84"/>
      <c r="Q299" s="84"/>
      <c r="R299" s="84"/>
      <c r="S299" s="84"/>
      <c r="T299" s="85"/>
      <c r="AT299" s="15" t="s">
        <v>129</v>
      </c>
      <c r="AU299" s="15" t="s">
        <v>83</v>
      </c>
    </row>
    <row r="300" s="1" customFormat="1" ht="21.6" customHeight="1">
      <c r="B300" s="36"/>
      <c r="C300" s="214" t="s">
        <v>444</v>
      </c>
      <c r="D300" s="214" t="s">
        <v>122</v>
      </c>
      <c r="E300" s="215" t="s">
        <v>445</v>
      </c>
      <c r="F300" s="216" t="s">
        <v>446</v>
      </c>
      <c r="G300" s="217" t="s">
        <v>436</v>
      </c>
      <c r="H300" s="218">
        <v>317.32999999999998</v>
      </c>
      <c r="I300" s="219"/>
      <c r="J300" s="220">
        <f>ROUND(I300*H300,2)</f>
        <v>0</v>
      </c>
      <c r="K300" s="216" t="s">
        <v>261</v>
      </c>
      <c r="L300" s="41"/>
      <c r="M300" s="221" t="s">
        <v>1</v>
      </c>
      <c r="N300" s="222" t="s">
        <v>41</v>
      </c>
      <c r="O300" s="84"/>
      <c r="P300" s="223">
        <f>O300*H300</f>
        <v>0</v>
      </c>
      <c r="Q300" s="223">
        <v>5.0000000000000002E-05</v>
      </c>
      <c r="R300" s="223">
        <f>Q300*H300</f>
        <v>0.015866499999999999</v>
      </c>
      <c r="S300" s="223">
        <v>0</v>
      </c>
      <c r="T300" s="224">
        <f>S300*H300</f>
        <v>0</v>
      </c>
      <c r="AR300" s="225" t="s">
        <v>219</v>
      </c>
      <c r="AT300" s="225" t="s">
        <v>122</v>
      </c>
      <c r="AU300" s="225" t="s">
        <v>83</v>
      </c>
      <c r="AY300" s="15" t="s">
        <v>119</v>
      </c>
      <c r="BE300" s="226">
        <f>IF(N300="základní",J300,0)</f>
        <v>0</v>
      </c>
      <c r="BF300" s="226">
        <f>IF(N300="snížená",J300,0)</f>
        <v>0</v>
      </c>
      <c r="BG300" s="226">
        <f>IF(N300="zákl. přenesená",J300,0)</f>
        <v>0</v>
      </c>
      <c r="BH300" s="226">
        <f>IF(N300="sníž. přenesená",J300,0)</f>
        <v>0</v>
      </c>
      <c r="BI300" s="226">
        <f>IF(N300="nulová",J300,0)</f>
        <v>0</v>
      </c>
      <c r="BJ300" s="15" t="s">
        <v>81</v>
      </c>
      <c r="BK300" s="226">
        <f>ROUND(I300*H300,2)</f>
        <v>0</v>
      </c>
      <c r="BL300" s="15" t="s">
        <v>219</v>
      </c>
      <c r="BM300" s="225" t="s">
        <v>447</v>
      </c>
    </row>
    <row r="301" s="1" customFormat="1">
      <c r="B301" s="36"/>
      <c r="C301" s="37"/>
      <c r="D301" s="227" t="s">
        <v>129</v>
      </c>
      <c r="E301" s="37"/>
      <c r="F301" s="228" t="s">
        <v>448</v>
      </c>
      <c r="G301" s="37"/>
      <c r="H301" s="37"/>
      <c r="I301" s="131"/>
      <c r="J301" s="37"/>
      <c r="K301" s="37"/>
      <c r="L301" s="41"/>
      <c r="M301" s="229"/>
      <c r="N301" s="84"/>
      <c r="O301" s="84"/>
      <c r="P301" s="84"/>
      <c r="Q301" s="84"/>
      <c r="R301" s="84"/>
      <c r="S301" s="84"/>
      <c r="T301" s="85"/>
      <c r="AT301" s="15" t="s">
        <v>129</v>
      </c>
      <c r="AU301" s="15" t="s">
        <v>83</v>
      </c>
    </row>
    <row r="302" s="1" customFormat="1" ht="14.4" customHeight="1">
      <c r="B302" s="36"/>
      <c r="C302" s="252" t="s">
        <v>449</v>
      </c>
      <c r="D302" s="252" t="s">
        <v>195</v>
      </c>
      <c r="E302" s="253" t="s">
        <v>450</v>
      </c>
      <c r="F302" s="254" t="s">
        <v>451</v>
      </c>
      <c r="G302" s="255" t="s">
        <v>216</v>
      </c>
      <c r="H302" s="256">
        <v>0.318</v>
      </c>
      <c r="I302" s="257"/>
      <c r="J302" s="258">
        <f>ROUND(I302*H302,2)</f>
        <v>0</v>
      </c>
      <c r="K302" s="254" t="s">
        <v>261</v>
      </c>
      <c r="L302" s="259"/>
      <c r="M302" s="260" t="s">
        <v>1</v>
      </c>
      <c r="N302" s="261" t="s">
        <v>41</v>
      </c>
      <c r="O302" s="84"/>
      <c r="P302" s="223">
        <f>O302*H302</f>
        <v>0</v>
      </c>
      <c r="Q302" s="223">
        <v>1</v>
      </c>
      <c r="R302" s="223">
        <f>Q302*H302</f>
        <v>0.318</v>
      </c>
      <c r="S302" s="223">
        <v>0</v>
      </c>
      <c r="T302" s="224">
        <f>S302*H302</f>
        <v>0</v>
      </c>
      <c r="AR302" s="225" t="s">
        <v>267</v>
      </c>
      <c r="AT302" s="225" t="s">
        <v>195</v>
      </c>
      <c r="AU302" s="225" t="s">
        <v>83</v>
      </c>
      <c r="AY302" s="15" t="s">
        <v>119</v>
      </c>
      <c r="BE302" s="226">
        <f>IF(N302="základní",J302,0)</f>
        <v>0</v>
      </c>
      <c r="BF302" s="226">
        <f>IF(N302="snížená",J302,0)</f>
        <v>0</v>
      </c>
      <c r="BG302" s="226">
        <f>IF(N302="zákl. přenesená",J302,0)</f>
        <v>0</v>
      </c>
      <c r="BH302" s="226">
        <f>IF(N302="sníž. přenesená",J302,0)</f>
        <v>0</v>
      </c>
      <c r="BI302" s="226">
        <f>IF(N302="nulová",J302,0)</f>
        <v>0</v>
      </c>
      <c r="BJ302" s="15" t="s">
        <v>81</v>
      </c>
      <c r="BK302" s="226">
        <f>ROUND(I302*H302,2)</f>
        <v>0</v>
      </c>
      <c r="BL302" s="15" t="s">
        <v>219</v>
      </c>
      <c r="BM302" s="225" t="s">
        <v>452</v>
      </c>
    </row>
    <row r="303" s="1" customFormat="1">
      <c r="B303" s="36"/>
      <c r="C303" s="37"/>
      <c r="D303" s="227" t="s">
        <v>129</v>
      </c>
      <c r="E303" s="37"/>
      <c r="F303" s="228" t="s">
        <v>453</v>
      </c>
      <c r="G303" s="37"/>
      <c r="H303" s="37"/>
      <c r="I303" s="131"/>
      <c r="J303" s="37"/>
      <c r="K303" s="37"/>
      <c r="L303" s="41"/>
      <c r="M303" s="229"/>
      <c r="N303" s="84"/>
      <c r="O303" s="84"/>
      <c r="P303" s="84"/>
      <c r="Q303" s="84"/>
      <c r="R303" s="84"/>
      <c r="S303" s="84"/>
      <c r="T303" s="85"/>
      <c r="AT303" s="15" t="s">
        <v>129</v>
      </c>
      <c r="AU303" s="15" t="s">
        <v>83</v>
      </c>
    </row>
    <row r="304" s="11" customFormat="1" ht="25.92" customHeight="1">
      <c r="B304" s="198"/>
      <c r="C304" s="199"/>
      <c r="D304" s="200" t="s">
        <v>75</v>
      </c>
      <c r="E304" s="201" t="s">
        <v>454</v>
      </c>
      <c r="F304" s="201" t="s">
        <v>455</v>
      </c>
      <c r="G304" s="199"/>
      <c r="H304" s="199"/>
      <c r="I304" s="202"/>
      <c r="J304" s="203">
        <f>BK304</f>
        <v>0</v>
      </c>
      <c r="K304" s="199"/>
      <c r="L304" s="204"/>
      <c r="M304" s="205"/>
      <c r="N304" s="206"/>
      <c r="O304" s="206"/>
      <c r="P304" s="207">
        <f>P305</f>
        <v>0</v>
      </c>
      <c r="Q304" s="206"/>
      <c r="R304" s="207">
        <f>R305</f>
        <v>0</v>
      </c>
      <c r="S304" s="206"/>
      <c r="T304" s="208">
        <f>T305</f>
        <v>0</v>
      </c>
      <c r="AR304" s="209" t="s">
        <v>154</v>
      </c>
      <c r="AT304" s="210" t="s">
        <v>75</v>
      </c>
      <c r="AU304" s="210" t="s">
        <v>76</v>
      </c>
      <c r="AY304" s="209" t="s">
        <v>119</v>
      </c>
      <c r="BK304" s="211">
        <f>BK305</f>
        <v>0</v>
      </c>
    </row>
    <row r="305" s="11" customFormat="1" ht="22.8" customHeight="1">
      <c r="B305" s="198"/>
      <c r="C305" s="199"/>
      <c r="D305" s="200" t="s">
        <v>75</v>
      </c>
      <c r="E305" s="212" t="s">
        <v>456</v>
      </c>
      <c r="F305" s="212" t="s">
        <v>457</v>
      </c>
      <c r="G305" s="199"/>
      <c r="H305" s="199"/>
      <c r="I305" s="202"/>
      <c r="J305" s="213">
        <f>BK305</f>
        <v>0</v>
      </c>
      <c r="K305" s="199"/>
      <c r="L305" s="204"/>
      <c r="M305" s="205"/>
      <c r="N305" s="206"/>
      <c r="O305" s="206"/>
      <c r="P305" s="207">
        <f>SUM(P306:P309)</f>
        <v>0</v>
      </c>
      <c r="Q305" s="206"/>
      <c r="R305" s="207">
        <f>SUM(R306:R309)</f>
        <v>0</v>
      </c>
      <c r="S305" s="206"/>
      <c r="T305" s="208">
        <f>SUM(T306:T309)</f>
        <v>0</v>
      </c>
      <c r="AR305" s="209" t="s">
        <v>154</v>
      </c>
      <c r="AT305" s="210" t="s">
        <v>75</v>
      </c>
      <c r="AU305" s="210" t="s">
        <v>81</v>
      </c>
      <c r="AY305" s="209" t="s">
        <v>119</v>
      </c>
      <c r="BK305" s="211">
        <f>SUM(BK306:BK309)</f>
        <v>0</v>
      </c>
    </row>
    <row r="306" s="1" customFormat="1" ht="21.6" customHeight="1">
      <c r="B306" s="36"/>
      <c r="C306" s="214" t="s">
        <v>458</v>
      </c>
      <c r="D306" s="214" t="s">
        <v>122</v>
      </c>
      <c r="E306" s="215" t="s">
        <v>459</v>
      </c>
      <c r="F306" s="216" t="s">
        <v>460</v>
      </c>
      <c r="G306" s="217" t="s">
        <v>461</v>
      </c>
      <c r="H306" s="218">
        <v>1</v>
      </c>
      <c r="I306" s="219"/>
      <c r="J306" s="220">
        <f>ROUND(I306*H306,2)</f>
        <v>0</v>
      </c>
      <c r="K306" s="216" t="s">
        <v>126</v>
      </c>
      <c r="L306" s="41"/>
      <c r="M306" s="221" t="s">
        <v>1</v>
      </c>
      <c r="N306" s="222" t="s">
        <v>41</v>
      </c>
      <c r="O306" s="84"/>
      <c r="P306" s="223">
        <f>O306*H306</f>
        <v>0</v>
      </c>
      <c r="Q306" s="223">
        <v>0</v>
      </c>
      <c r="R306" s="223">
        <f>Q306*H306</f>
        <v>0</v>
      </c>
      <c r="S306" s="223">
        <v>0</v>
      </c>
      <c r="T306" s="224">
        <f>S306*H306</f>
        <v>0</v>
      </c>
      <c r="AR306" s="225" t="s">
        <v>462</v>
      </c>
      <c r="AT306" s="225" t="s">
        <v>122</v>
      </c>
      <c r="AU306" s="225" t="s">
        <v>83</v>
      </c>
      <c r="AY306" s="15" t="s">
        <v>119</v>
      </c>
      <c r="BE306" s="226">
        <f>IF(N306="základní",J306,0)</f>
        <v>0</v>
      </c>
      <c r="BF306" s="226">
        <f>IF(N306="snížená",J306,0)</f>
        <v>0</v>
      </c>
      <c r="BG306" s="226">
        <f>IF(N306="zákl. přenesená",J306,0)</f>
        <v>0</v>
      </c>
      <c r="BH306" s="226">
        <f>IF(N306="sníž. přenesená",J306,0)</f>
        <v>0</v>
      </c>
      <c r="BI306" s="226">
        <f>IF(N306="nulová",J306,0)</f>
        <v>0</v>
      </c>
      <c r="BJ306" s="15" t="s">
        <v>81</v>
      </c>
      <c r="BK306" s="226">
        <f>ROUND(I306*H306,2)</f>
        <v>0</v>
      </c>
      <c r="BL306" s="15" t="s">
        <v>462</v>
      </c>
      <c r="BM306" s="225" t="s">
        <v>463</v>
      </c>
    </row>
    <row r="307" s="1" customFormat="1">
      <c r="B307" s="36"/>
      <c r="C307" s="37"/>
      <c r="D307" s="227" t="s">
        <v>129</v>
      </c>
      <c r="E307" s="37"/>
      <c r="F307" s="228" t="s">
        <v>460</v>
      </c>
      <c r="G307" s="37"/>
      <c r="H307" s="37"/>
      <c r="I307" s="131"/>
      <c r="J307" s="37"/>
      <c r="K307" s="37"/>
      <c r="L307" s="41"/>
      <c r="M307" s="229"/>
      <c r="N307" s="84"/>
      <c r="O307" s="84"/>
      <c r="P307" s="84"/>
      <c r="Q307" s="84"/>
      <c r="R307" s="84"/>
      <c r="S307" s="84"/>
      <c r="T307" s="85"/>
      <c r="AT307" s="15" t="s">
        <v>129</v>
      </c>
      <c r="AU307" s="15" t="s">
        <v>83</v>
      </c>
    </row>
    <row r="308" s="1" customFormat="1" ht="14.4" customHeight="1">
      <c r="B308" s="36"/>
      <c r="C308" s="214" t="s">
        <v>464</v>
      </c>
      <c r="D308" s="214" t="s">
        <v>122</v>
      </c>
      <c r="E308" s="215" t="s">
        <v>465</v>
      </c>
      <c r="F308" s="216" t="s">
        <v>466</v>
      </c>
      <c r="G308" s="217" t="s">
        <v>461</v>
      </c>
      <c r="H308" s="218">
        <v>1</v>
      </c>
      <c r="I308" s="219"/>
      <c r="J308" s="220">
        <f>ROUND(I308*H308,2)</f>
        <v>0</v>
      </c>
      <c r="K308" s="216" t="s">
        <v>126</v>
      </c>
      <c r="L308" s="41"/>
      <c r="M308" s="221" t="s">
        <v>1</v>
      </c>
      <c r="N308" s="222" t="s">
        <v>41</v>
      </c>
      <c r="O308" s="84"/>
      <c r="P308" s="223">
        <f>O308*H308</f>
        <v>0</v>
      </c>
      <c r="Q308" s="223">
        <v>0</v>
      </c>
      <c r="R308" s="223">
        <f>Q308*H308</f>
        <v>0</v>
      </c>
      <c r="S308" s="223">
        <v>0</v>
      </c>
      <c r="T308" s="224">
        <f>S308*H308</f>
        <v>0</v>
      </c>
      <c r="AR308" s="225" t="s">
        <v>462</v>
      </c>
      <c r="AT308" s="225" t="s">
        <v>122</v>
      </c>
      <c r="AU308" s="225" t="s">
        <v>83</v>
      </c>
      <c r="AY308" s="15" t="s">
        <v>119</v>
      </c>
      <c r="BE308" s="226">
        <f>IF(N308="základní",J308,0)</f>
        <v>0</v>
      </c>
      <c r="BF308" s="226">
        <f>IF(N308="snížená",J308,0)</f>
        <v>0</v>
      </c>
      <c r="BG308" s="226">
        <f>IF(N308="zákl. přenesená",J308,0)</f>
        <v>0</v>
      </c>
      <c r="BH308" s="226">
        <f>IF(N308="sníž. přenesená",J308,0)</f>
        <v>0</v>
      </c>
      <c r="BI308" s="226">
        <f>IF(N308="nulová",J308,0)</f>
        <v>0</v>
      </c>
      <c r="BJ308" s="15" t="s">
        <v>81</v>
      </c>
      <c r="BK308" s="226">
        <f>ROUND(I308*H308,2)</f>
        <v>0</v>
      </c>
      <c r="BL308" s="15" t="s">
        <v>462</v>
      </c>
      <c r="BM308" s="225" t="s">
        <v>467</v>
      </c>
    </row>
    <row r="309" s="1" customFormat="1">
      <c r="B309" s="36"/>
      <c r="C309" s="37"/>
      <c r="D309" s="227" t="s">
        <v>129</v>
      </c>
      <c r="E309" s="37"/>
      <c r="F309" s="228" t="s">
        <v>466</v>
      </c>
      <c r="G309" s="37"/>
      <c r="H309" s="37"/>
      <c r="I309" s="131"/>
      <c r="J309" s="37"/>
      <c r="K309" s="37"/>
      <c r="L309" s="41"/>
      <c r="M309" s="262"/>
      <c r="N309" s="263"/>
      <c r="O309" s="263"/>
      <c r="P309" s="263"/>
      <c r="Q309" s="263"/>
      <c r="R309" s="263"/>
      <c r="S309" s="263"/>
      <c r="T309" s="264"/>
      <c r="AT309" s="15" t="s">
        <v>129</v>
      </c>
      <c r="AU309" s="15" t="s">
        <v>83</v>
      </c>
    </row>
    <row r="310" s="1" customFormat="1" ht="6.96" customHeight="1">
      <c r="B310" s="59"/>
      <c r="C310" s="60"/>
      <c r="D310" s="60"/>
      <c r="E310" s="60"/>
      <c r="F310" s="60"/>
      <c r="G310" s="60"/>
      <c r="H310" s="60"/>
      <c r="I310" s="165"/>
      <c r="J310" s="60"/>
      <c r="K310" s="60"/>
      <c r="L310" s="41"/>
    </row>
  </sheetData>
  <sheetProtection sheet="1" autoFilter="0" formatColumns="0" formatRows="0" objects="1" scenarios="1" spinCount="100000" saltValue="qXpzxi87wxj2+E27+1ClZlzR0TZU+7l44ZqX2INozRZzvCM1Eq8KYNw9Ay5j+LWi7fGLlz7fk9Am3PLN7WC+KA==" hashValue="vNoUb4WqDcW1Of2Tuy3lrATvRo2Xk5DA8efcHU7bLtKplJIqbeqzNPwSXDTrgx5N0t7uZP+YL3SqWlQ/WP905A==" algorithmName="SHA-512" password="CC35"/>
  <autoFilter ref="C125:K309"/>
  <mergeCells count="6">
    <mergeCell ref="E7:H7"/>
    <mergeCell ref="E16:H16"/>
    <mergeCell ref="E25:H25"/>
    <mergeCell ref="E85:H85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DT178731\Nesnera</dc:creator>
  <cp:lastModifiedBy>DT178731\Nesnera</cp:lastModifiedBy>
  <dcterms:created xsi:type="dcterms:W3CDTF">2019-09-06T09:29:33Z</dcterms:created>
  <dcterms:modified xsi:type="dcterms:W3CDTF">2019-09-06T09:29:34Z</dcterms:modified>
</cp:coreProperties>
</file>