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oprava střechy etapa I." sheetId="2" r:id="rId2"/>
  </sheets>
  <definedNames>
    <definedName name="_xlnm.Print_Area" localSheetId="0">'Rekapitulace stavby'!$D$4:$AO$36,'Rekapitulace stavby'!$C$42:$AQ$56</definedName>
    <definedName name="_xlnm._FilterDatabase" localSheetId="1" hidden="1">'01 - oprava střechy etapa I.'!$C$89:$K$218</definedName>
    <definedName name="_xlnm.Print_Area" localSheetId="1">'01 - oprava střechy etapa I.'!$C$4:$J$39,'01 - oprava střechy etapa I.'!$C$45:$J$71,'01 - oprava střechy etapa I.'!$C$77:$K$218</definedName>
    <definedName name="_xlnm.Print_Titles" localSheetId="0">'Rekapitulace stavby'!$52:$52</definedName>
    <definedName name="_xlnm.Print_Titles" localSheetId="1">'01 - oprava střechy etapa I.'!$89:$89</definedName>
  </definedNames>
  <calcPr fullCalcOnLoad="1"/>
</workbook>
</file>

<file path=xl/sharedStrings.xml><?xml version="1.0" encoding="utf-8"?>
<sst xmlns="http://schemas.openxmlformats.org/spreadsheetml/2006/main" count="1405" uniqueCount="384">
  <si>
    <t>Export Komplet</t>
  </si>
  <si>
    <t/>
  </si>
  <si>
    <t>2.0</t>
  </si>
  <si>
    <t>ZAMOK</t>
  </si>
  <si>
    <t>False</t>
  </si>
  <si>
    <t>{b4dd9d95-adc3-4d79-aa76-194ca8d28ac5}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</si>
  <si>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</si>
  <si>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</si>
  <si>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</si>
  <si>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</si>
  <si>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</si>
  <si>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</si>
  <si>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</si>
  <si>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</si>
  <si>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20181213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</si>
  <si>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</si>
  <si>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</si>
  <si>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krovu a střechy sladovny č.p. 645</t>
  </si>
  <si>
    <t>KSO:</t>
  </si>
  <si>
    <t>CC-CZ:</t>
  </si>
  <si>
    <t>Místo:</t>
  </si>
  <si>
    <t>Šluknov</t>
  </si>
  <si>
    <t>Datum:</t>
  </si>
  <si>
    <t>13. 12. 2018</t>
  </si>
  <si>
    <t>Zadavatel:</t>
  </si>
  <si>
    <t>IČ:</t>
  </si>
  <si>
    <t>Město Šluknov</t>
  </si>
  <si>
    <t>DIČ:</t>
  </si>
  <si>
    <t>Uchazeč:</t>
  </si>
  <si>
    <t>Vyplň údaj</t>
  </si>
  <si>
    <t>Projektant:</t>
  </si>
  <si>
    <t>Ing. Kňákal</t>
  </si>
  <si>
    <t>True</t>
  </si>
  <si>
    <t>Zpracovatel:</t>
  </si>
  <si>
    <t>J. Nešněra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</si>
  <si>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</si>
  <si>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</si>
  <si>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</si>
  <si>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</si>
  <si>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</si>
  <si>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</si>
  <si>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</si>
  <si>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</si>
  <si>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</si>
  <si>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</si>
  <si>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</si>
  <si>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</si>
  <si>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</si>
  <si>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</si>
  <si>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</si>
  <si>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</si>
  <si>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</si>
  <si>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</si>
  <si>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</si>
  <si>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</si>
  <si>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</si>
  <si>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</si>
  <si>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</si>
  <si>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</si>
  <si>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</si>
  <si>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</si>
  <si>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</si>
  <si>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</si>
  <si>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</si>
  <si>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</si>
  <si>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</si>
  <si>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</si>
  <si>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</si>
  <si>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</si>
  <si>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</si>
  <si>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</si>
  <si>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</si>
  <si>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</si>
  <si>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</si>
  <si>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</si>
  <si>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</si>
  <si>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oprava střechy etapa I.</t>
  </si>
  <si>
    <t>STA</t>
  </si>
  <si>
    <t>1</t>
  </si>
  <si>
    <t>{0c7e5b03-8108-46ff-9ef6-fe8a80db2cb6}</t>
  </si>
  <si>
    <t>2</t>
  </si>
  <si>
    <t>KRYCÍ LIST SOUPISU PRACÍ</t>
  </si>
  <si>
    <t>Objekt:</t>
  </si>
  <si>
    <t>01 - oprava střechy etapa I.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</si>
  <si>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</si>
  <si>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</si>
  <si>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</si>
  <si>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</si>
  <si>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</si>
  <si>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</si>
  <si>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</si>
  <si>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</si>
  <si>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</si>
  <si>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</si>
  <si>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</si>
  <si>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</si>
  <si>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764 - Konstrukce klempířské</t>
  </si>
  <si>
    <t xml:space="preserve">    765 - Krytina skládaná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</si>
  <si>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</si>
  <si>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</si>
  <si>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</si>
  <si>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</si>
  <si>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</si>
  <si>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</si>
  <si>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</si>
  <si>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</si>
  <si>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</si>
  <si>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</si>
  <si>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</si>
  <si>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</si>
  <si>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</si>
  <si>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</si>
  <si>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</si>
  <si>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</si>
  <si>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</si>
  <si>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</si>
  <si>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</si>
  <si>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</si>
  <si>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</si>
  <si>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317235811</t>
  </si>
  <si>
    <t>Doplnění zdiva hlavních a kordónových říms cihlami pálenými na maltu</t>
  </si>
  <si>
    <t>m3</t>
  </si>
  <si>
    <t>CS ÚRS 2018 01</t>
  </si>
  <si>
    <t>4</t>
  </si>
  <si>
    <t>4344667</t>
  </si>
  <si>
    <t>PP</t>
  </si>
  <si>
    <t>Doplnění zdiva hlavních a kordonových říms  s dodáním hmot, cihlami pálenými na maltu</t>
  </si>
  <si>
    <t>VV</t>
  </si>
  <si>
    <t>22*0,3</t>
  </si>
  <si>
    <t>23,5*0,3</t>
  </si>
  <si>
    <t>Součet</t>
  </si>
  <si>
    <t>9</t>
  </si>
  <si>
    <t>Ostatní konstrukce a práce, bourání</t>
  </si>
  <si>
    <t>941211111</t>
  </si>
  <si>
    <t>Montáž lešení řadového rámového lehkého zatížení do 200 kg/m2 š do 0,9 m v do 10 m</t>
  </si>
  <si>
    <t>m2</t>
  </si>
  <si>
    <t>426133247</t>
  </si>
  <si>
    <t>Montáž lešení řadového rámového lehkého pracovního s podlahami  s provozním zatížením tř. 3 do 200 kg/m2 šířky tř. SW06 přes 0,6 do 0,9 m, výšky do 10 m</t>
  </si>
  <si>
    <t>23*5*2</t>
  </si>
  <si>
    <t>941211211</t>
  </si>
  <si>
    <t>Příplatek k lešení řadovému rámovému lehkému š 0,9 m v do 25 m za první a ZKD den použití</t>
  </si>
  <si>
    <t>-1769153968</t>
  </si>
  <si>
    <t>Montáž lešení řadového rámového lehkého pracovního s podlahami  s provozním zatížením tř. 3 do 200 kg/m2 Příplatek za první a každý další den použití lešení k ceně -1111 nebo -1112</t>
  </si>
  <si>
    <t>230*120 'Přepočtené koeficientem množství</t>
  </si>
  <si>
    <t>941211811</t>
  </si>
  <si>
    <t>Demontáž lešení řadového rámového lehkého zatížení do 200 kg/m2 š do 0,9 m v do 10 m</t>
  </si>
  <si>
    <t>-808774342</t>
  </si>
  <si>
    <t>Demontáž lešení řadového rámového lehkého pracovního  s provozním zatížením tř. 3 do 200 kg/m2 šířky tř. SW06 přes 0,6 do 0,9 m, výšky do 10 m</t>
  </si>
  <si>
    <t>5</t>
  </si>
  <si>
    <t>985221023</t>
  </si>
  <si>
    <t>Postupné rozebírání cihelného zdiva pro další použití přes 3 m3</t>
  </si>
  <si>
    <t>-375018563</t>
  </si>
  <si>
    <t>Postupné rozebírání zdiva pro další použití cihelného, objemu přes 3 m3</t>
  </si>
  <si>
    <t>6</t>
  </si>
  <si>
    <t>985331111</t>
  </si>
  <si>
    <t>Dodatečné vlepování betonářské výztuže D 8 mm do cementové aktivované malty včetně vyvrtání otvoru</t>
  </si>
  <si>
    <t>m</t>
  </si>
  <si>
    <t>-131063377</t>
  </si>
  <si>
    <t>Dodatečné vlepování betonářské výztuže včetně vyvrtání a vyčištění otvoru cementovou aktivovanou maltou průměr výztuže 8 mm</t>
  </si>
  <si>
    <t>23*3*0,2*2*2</t>
  </si>
  <si>
    <t>7</t>
  </si>
  <si>
    <t>M</t>
  </si>
  <si>
    <t>54879254</t>
  </si>
  <si>
    <t>výztuž šroubovitého tvaru nerezová pro sanaci trhlin D 6mm</t>
  </si>
  <si>
    <t>8</t>
  </si>
  <si>
    <t>-336506123</t>
  </si>
  <si>
    <t>23*3*0,6*2*2</t>
  </si>
  <si>
    <t>997</t>
  </si>
  <si>
    <t>Přesun sutě</t>
  </si>
  <si>
    <t>997013501</t>
  </si>
  <si>
    <t>Odvoz suti a vybouraných hmot na skládku nebo meziskládku do 1 km se složením</t>
  </si>
  <si>
    <t>t</t>
  </si>
  <si>
    <t>1356576388</t>
  </si>
  <si>
    <t>Odvoz suti a vybouraných hmot na skládku nebo meziskládku  se složením, na vzdálenost do 1 km</t>
  </si>
  <si>
    <t>997013509</t>
  </si>
  <si>
    <t>Příplatek k odvozu suti a vybouraných hmot na skládku ZKD 1 km přes 1 km</t>
  </si>
  <si>
    <t>-1910806363</t>
  </si>
  <si>
    <t>Odvoz suti a vybouraných hmot na skládku nebo meziskládku  se složením, na vzdálenost Příplatek k ceně za každý další i započatý 1 km přes 1 km</t>
  </si>
  <si>
    <t>42,309*30 'Přepočtené koeficientem množství</t>
  </si>
  <si>
    <t>10</t>
  </si>
  <si>
    <t>997013831</t>
  </si>
  <si>
    <t>Poplatek za uložení na skládce (skládkovné) stavebního odpadu směsného kód odpadu 170 904</t>
  </si>
  <si>
    <t>-1962935556</t>
  </si>
  <si>
    <t>Poplatek za uložení stavebního odpadu na skládce (skládkovné) směsného stavebního a demoličního zatříděného do Katalogu odpadů pod kódem 170 904</t>
  </si>
  <si>
    <t>998</t>
  </si>
  <si>
    <t>Přesun hmot</t>
  </si>
  <si>
    <t>11</t>
  </si>
  <si>
    <t>998011001</t>
  </si>
  <si>
    <t>Přesun hmot pro budovy zděné v do 6 m</t>
  </si>
  <si>
    <t>1820198538</t>
  </si>
  <si>
    <t>Přesun hmot pro budovy občanské výstavby, bydlení, výrobu a služby  s nosnou svislou konstrukcí zděnou z cihel, tvárnic nebo kamene vodorovná dopravní vzdálenost do 100 m pro budovy výšky do 6 m</t>
  </si>
  <si>
    <t>PSV</t>
  </si>
  <si>
    <t>Práce a dodávky PSV</t>
  </si>
  <si>
    <t>762</t>
  </si>
  <si>
    <t>Konstrukce tesařské</t>
  </si>
  <si>
    <t>12</t>
  </si>
  <si>
    <t>762311002</t>
  </si>
  <si>
    <t>Celodřevěný plátový spoj s šikmými čely tříkolíkový plochy do 224 cm2</t>
  </si>
  <si>
    <t>kus</t>
  </si>
  <si>
    <t>16</t>
  </si>
  <si>
    <t>-1763667735</t>
  </si>
  <si>
    <t>Celodřevěný plátový spoj s šikmými čely tříkolíkový, průřezové plochy přes 120 do 224 cm2 - doplnění spojů a vyrovnání dle 01</t>
  </si>
  <si>
    <t>13"01</t>
  </si>
  <si>
    <t>13</t>
  </si>
  <si>
    <t>762331921</t>
  </si>
  <si>
    <t>Vyřezání části střešní vazby průřezové plochy řeziva do 224 cm2 délky do 3 m</t>
  </si>
  <si>
    <t>-1243701310</t>
  </si>
  <si>
    <t>Vázané konstrukce krovů  vyřezání části střešní vazby průřezové plochy řeziva přes 120 do 224 cm2, délky vyřezané části krovového prvku do 3 m</t>
  </si>
  <si>
    <t>14</t>
  </si>
  <si>
    <t>762331933</t>
  </si>
  <si>
    <t>Vyřezání části střešní vazby průřezové plochy řeziva do 288 cm2 délky do 8 m</t>
  </si>
  <si>
    <t>269838095</t>
  </si>
  <si>
    <t>Vázané konstrukce krovů  vyřezání části střešní vazby průřezové plochy řeziva přes 224 do 288 cm2, délky vyřezané části krovového prvku přes 5 do 8 m</t>
  </si>
  <si>
    <t>7,5*9"06</t>
  </si>
  <si>
    <t>762331941</t>
  </si>
  <si>
    <t>Vyřezání části střešní vazby průřezové plochy řeziva do 450 cm2 délky do 3 m</t>
  </si>
  <si>
    <t>-1551958357</t>
  </si>
  <si>
    <t>Vázané konstrukce krovů  vyřezání části střešní vazby průřezové plochy řeziva přes 288 do 450 cm2, délky vyřezané části krovového prvku do 3 m</t>
  </si>
  <si>
    <t>762331942</t>
  </si>
  <si>
    <t>Vyřezání části střešní vazby průřezové plochy řeziva do 450 cm2 délky do 5 m</t>
  </si>
  <si>
    <t>736103926</t>
  </si>
  <si>
    <t>Vázané konstrukce krovů  vyřezání části střešní vazby průřezové plochy řeziva přes 288 do 450 cm2, délky vyřezané části krovového prvku přes 3 do 5 m</t>
  </si>
  <si>
    <t>9+4</t>
  </si>
  <si>
    <t>17</t>
  </si>
  <si>
    <t>762332922</t>
  </si>
  <si>
    <t>Doplnění části střešní vazby z hranolů průřezové plochy do 224 cm2 včetně materiálu</t>
  </si>
  <si>
    <t>948050027</t>
  </si>
  <si>
    <t>Vázané konstrukce krovů  doplnění části střešní vazby z hranolů, nebo hranolků (materiál v ceně), průřezové plochy přes 120 do 224 cm2</t>
  </si>
  <si>
    <t>1,3*8"02</t>
  </si>
  <si>
    <t>18</t>
  </si>
  <si>
    <t>762332923</t>
  </si>
  <si>
    <t>Doplnění části střešní vazby z hranolů průřezové plochy do 288 cm2 včetně materiálu</t>
  </si>
  <si>
    <t>-316552897</t>
  </si>
  <si>
    <t>Vázané konstrukce krovů  doplnění části střešní vazby z hranolů, nebo hranolků (materiál v ceně), průřezové plochy přes 224 do 288 cm2</t>
  </si>
  <si>
    <t>67,500"06</t>
  </si>
  <si>
    <t>19</t>
  </si>
  <si>
    <t>762332924</t>
  </si>
  <si>
    <t>Doplnění části střešní vazby z hranolů průřezové plochy do 450 cm2 včetně materiálu</t>
  </si>
  <si>
    <t>-1495296423</t>
  </si>
  <si>
    <t>Vázané konstrukce krovů  doplnění části střešní vazby z hranolů, nebo hranolků (materiál v ceně), průřezové plochy přes 288 do 450 cm2</t>
  </si>
  <si>
    <t>1,600*2"03</t>
  </si>
  <si>
    <t>9+4"04</t>
  </si>
  <si>
    <t>20</t>
  </si>
  <si>
    <t>762341811</t>
  </si>
  <si>
    <t>Demontáž bednění střech z prken</t>
  </si>
  <si>
    <t>738742889</t>
  </si>
  <si>
    <t>Demontáž bednění a laťování  bednění střech rovných, obloukových, sklonu do 60° se všemi nadstřešními konstrukcemi z prken hrubých, hoblovaných tl. do 32 mm</t>
  </si>
  <si>
    <t>762342211</t>
  </si>
  <si>
    <t>Montáž laťování na střechách jednoduchých sklonu do 60° osové vzdálenosti do 150 mm</t>
  </si>
  <si>
    <t>287033572</t>
  </si>
  <si>
    <t>Bednění a laťování montáž laťování střech jednoduchých sklonu do 60° při osové vzdálenosti latí do 150 mm</t>
  </si>
  <si>
    <t>22</t>
  </si>
  <si>
    <t>60514114</t>
  </si>
  <si>
    <t>řezivo jehličnaté latě střešní impregnované dl 4 m</t>
  </si>
  <si>
    <t>32</t>
  </si>
  <si>
    <t>1852613622</t>
  </si>
  <si>
    <t>392,45*6*0,04*0,06*1,1</t>
  </si>
  <si>
    <t>23</t>
  </si>
  <si>
    <t>762342441</t>
  </si>
  <si>
    <t>Montáž lišt trojúhelníkových nebo kontralatí na střechách sklonu do 60°</t>
  </si>
  <si>
    <t>1996896682</t>
  </si>
  <si>
    <t>Bednění a laťování montáž lišt trojúhelníkových nebo kontralatí</t>
  </si>
  <si>
    <t>8,4*2*20</t>
  </si>
  <si>
    <t>24</t>
  </si>
  <si>
    <t>134674618</t>
  </si>
  <si>
    <t>336,000*0,04*0,06*1,05</t>
  </si>
  <si>
    <t>25</t>
  </si>
  <si>
    <t>762342813</t>
  </si>
  <si>
    <t>Demontáž laťování střech z latí osové vzdálenosti přes 0,50 m</t>
  </si>
  <si>
    <t>-1345737556</t>
  </si>
  <si>
    <t>Demontáž bednění a laťování  laťování střech sklonu do 60° se všemi nadstřešními konstrukcemi, z latí průřezové plochy do 25 cm2 při osové vzdálenosti přes 0,50 m</t>
  </si>
  <si>
    <t>26</t>
  </si>
  <si>
    <t>998762102</t>
  </si>
  <si>
    <t>Přesun hmot tonážní pro kce tesařské v objektech v do 12 m</t>
  </si>
  <si>
    <t>-1645655169</t>
  </si>
  <si>
    <t>Přesun hmot pro konstrukce tesařské  stanovený z hmotnosti přesunovaného materiálu vodorovná dopravní vzdálenost do 50 m v objektech výšky přes 6 do 12 m</t>
  </si>
  <si>
    <t>764</t>
  </si>
  <si>
    <t>Konstrukce klempířské</t>
  </si>
  <si>
    <t>27</t>
  </si>
  <si>
    <t>764242404</t>
  </si>
  <si>
    <t>Oplechování štítu závětrnou lištou z TiZn předzvětralého plechu rš 330 mm</t>
  </si>
  <si>
    <t>851423762</t>
  </si>
  <si>
    <t>Oplechování střešních prvků z titanzinkového předzvětralého plechu štítu závětrnou lištou rš 330 mm</t>
  </si>
  <si>
    <t>28</t>
  </si>
  <si>
    <t>764242433</t>
  </si>
  <si>
    <t>Oplechování rovné okapové hrany z TiZn předzvětralého plechu rš 250 mm</t>
  </si>
  <si>
    <t>-1899736775</t>
  </si>
  <si>
    <t>Oplechování střešních prvků z titanzinkového předzvětralého plechu okapu okapovým plechem střechy rovné rš 250 mm</t>
  </si>
  <si>
    <t>3,4+24*2</t>
  </si>
  <si>
    <t>29</t>
  </si>
  <si>
    <t>764242437</t>
  </si>
  <si>
    <t>Oplechování rovné okapové hrany z TiZn předzvětralého plechu rš 670 mm</t>
  </si>
  <si>
    <t>-631600524</t>
  </si>
  <si>
    <t>Oplechování střešních prvků z titanzinkového předzvětralého plechu okapu okapovým plechem střechy rovné rš 670 mm</t>
  </si>
  <si>
    <t>30</t>
  </si>
  <si>
    <t>764541405</t>
  </si>
  <si>
    <t>Žlab podokapní půlkruhový z TiZn předzvětralého plechu rš 330 mm</t>
  </si>
  <si>
    <t>-1834379675</t>
  </si>
  <si>
    <t>Žlab podokapní z titanzinkového předzvětralého plechu včetně háků a čel půlkruhový rš 330 mm</t>
  </si>
  <si>
    <t>24+23,5</t>
  </si>
  <si>
    <t>31</t>
  </si>
  <si>
    <t>764543406</t>
  </si>
  <si>
    <t>Žlaby nástřešní oblého tvaru včetně háků, čel a hrdel z TiZn předzvětralého plechu rš 500 mm</t>
  </si>
  <si>
    <t>-37536509</t>
  </si>
  <si>
    <t>Žlab nadokapní (nástřešní) z titanzinkového předzvětralého plechu oblého tvaru, včetně háků, čel a hrdel rš 500 mm</t>
  </si>
  <si>
    <t>764548423</t>
  </si>
  <si>
    <t>Svody kruhové včetně objímek, kolen, odskoků z TiZn předzvětralého plechu průměru 100 mm</t>
  </si>
  <si>
    <t>-313505546</t>
  </si>
  <si>
    <t>Svod z titanzinkového předzvětralého plechu včetně objímek, kolen a odskoků kruhový, průměru 100 mm</t>
  </si>
  <si>
    <t>5*2+6+7</t>
  </si>
  <si>
    <t>33</t>
  </si>
  <si>
    <t>998764101</t>
  </si>
  <si>
    <t>Přesun hmot tonážní pro konstrukce klempířské v objektech v do 6 m</t>
  </si>
  <si>
    <t>-2000293261</t>
  </si>
  <si>
    <t>Přesun hmot pro konstrukce klempířské stanovený z hmotnosti přesunovaného materiálu vodorovná dopravní vzdálenost do 50 m v objektech výšky do 6 m</t>
  </si>
  <si>
    <t>765</t>
  </si>
  <si>
    <t>Krytina skládaná</t>
  </si>
  <si>
    <t>34</t>
  </si>
  <si>
    <t>765114021</t>
  </si>
  <si>
    <t>Krytina keramická bobrovka režná šupinové krytí sklonu do 30° na sucho</t>
  </si>
  <si>
    <t>1181225939</t>
  </si>
  <si>
    <t>Krytina keramická hladká bobrovka sklonu střechy do 30° na sucho šupinové krytí režná</t>
  </si>
  <si>
    <t>35</t>
  </si>
  <si>
    <t>765114211</t>
  </si>
  <si>
    <t>Krytina keramická bobrovka nárožní hrana z hřebenáčů režných na sucho s větracím pásem kovovým</t>
  </si>
  <si>
    <t>-1029379653</t>
  </si>
  <si>
    <t>Krytina keramická hladká bobrovka sklonu střechy do 30° nárožní hrana z hřebenáčů režných na sucho s větracím pásem kovovým</t>
  </si>
  <si>
    <t>36</t>
  </si>
  <si>
    <t>765114311</t>
  </si>
  <si>
    <t>Krytina keramická bobrovka hřeben z hřebenáčů režných na sucho s větracím pásem kovovým</t>
  </si>
  <si>
    <t>-1630915710</t>
  </si>
  <si>
    <t>Krytina keramická hladká bobrovka sklonu střechy do 30° hřeben z hřebenáčů režných na sucho s větracím pásem kovovým</t>
  </si>
  <si>
    <t>37</t>
  </si>
  <si>
    <t>765115401</t>
  </si>
  <si>
    <t>Montáž protisněhového háku pro keramickou krytinu</t>
  </si>
  <si>
    <t>2111455288</t>
  </si>
  <si>
    <t>Montáž střešních doplňků krytiny keramické  protisněhové zábrany háku</t>
  </si>
  <si>
    <t>392,45*2</t>
  </si>
  <si>
    <t>38</t>
  </si>
  <si>
    <t>59660241</t>
  </si>
  <si>
    <t>hák protisněhový C-380</t>
  </si>
  <si>
    <t>226684410</t>
  </si>
  <si>
    <t>39</t>
  </si>
  <si>
    <t>765131801</t>
  </si>
  <si>
    <t>Demontáž vláknocementové skládané krytiny sklonu do 30° do suti</t>
  </si>
  <si>
    <t>1639774408</t>
  </si>
  <si>
    <t>Demontáž vláknocementové krytiny skládané  sklonu do 30° do suti</t>
  </si>
  <si>
    <t>8,35*23,5*2</t>
  </si>
  <si>
    <t>40</t>
  </si>
  <si>
    <t>765131841</t>
  </si>
  <si>
    <t>Příplatek k cenám demontáže skládané vláknocementové krytiny za sklon přes 30°</t>
  </si>
  <si>
    <t>-1232292200</t>
  </si>
  <si>
    <t>Demontáž vláknocementové krytiny skládané  Příplatek k cenám za sklon přes 30° demontáže krytiny</t>
  </si>
  <si>
    <t>41</t>
  </si>
  <si>
    <t>765191011</t>
  </si>
  <si>
    <t>Montáž pojistné hydroizolační fólie kladené ve sklonu do 30° volně na krokve</t>
  </si>
  <si>
    <t>1320599725</t>
  </si>
  <si>
    <t>Montáž pojistné hydroizolační fólie  kladené ve sklonu přes 20° volně na krokve</t>
  </si>
  <si>
    <t>392,45</t>
  </si>
  <si>
    <t>42</t>
  </si>
  <si>
    <t>59244084</t>
  </si>
  <si>
    <t>fólie difúzně otevřená doplňková hydroizolační vrstva se dvěma lepicími pruhy - 1 m2</t>
  </si>
  <si>
    <t>1714667747</t>
  </si>
  <si>
    <t>392,45*1,1 'Přepočtené koeficientem množství</t>
  </si>
  <si>
    <t>43</t>
  </si>
  <si>
    <t>765191911</t>
  </si>
  <si>
    <t>Demontáž pojistné hydroizolační fólie kladené ve sklonu přes 30°</t>
  </si>
  <si>
    <t>789041027</t>
  </si>
  <si>
    <t>Demontáž pojistné hydroizolační fólie  kladené ve sklonu přes 30°</t>
  </si>
  <si>
    <t>44</t>
  </si>
  <si>
    <t>998765102</t>
  </si>
  <si>
    <t>Přesun hmot tonážní pro krytiny skládané v objektech v do 12 m</t>
  </si>
  <si>
    <t>1983568788</t>
  </si>
  <si>
    <t>Přesun hmot pro krytiny skládané stanovený z hmotnosti přesunovaného materiálu vodorovná dopravní vzdálenost do 50 m na objektech výšky přes 6 do 12 m</t>
  </si>
  <si>
    <t>VRN</t>
  </si>
  <si>
    <t>Vedlejší rozpočtové náklady</t>
  </si>
  <si>
    <t>VRN3</t>
  </si>
  <si>
    <t>Zařízení staveniště</t>
  </si>
  <si>
    <t>45</t>
  </si>
  <si>
    <t>032903000</t>
  </si>
  <si>
    <t>Náklady na provoz a údržbu vybavení staveniště</t>
  </si>
  <si>
    <t>soubor</t>
  </si>
  <si>
    <t>1024</t>
  </si>
  <si>
    <t>-2024411977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</si>
</sst>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4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0" fontId="19" fillId="4" borderId="8" xfId="0" applyFont="1" applyFill="1" applyBorder="1" applyAlignment="1" applyProtection="1">
      <alignment horizontal="left" vertical="center"/>
      <protection/>
    </xf>
    <xf numFmtId="0" fontId="19" fillId="4" borderId="0" xfId="0" applyFont="1" applyFill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6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28" fillId="0" borderId="12" xfId="0" applyNumberFormat="1" applyFont="1" applyBorder="1" applyAlignment="1" applyProtection="1">
      <alignment/>
      <protection/>
    </xf>
    <xf numFmtId="166" fontId="28" fillId="0" borderId="13" xfId="0" applyNumberFormat="1" applyFont="1" applyBorder="1" applyAlignment="1" applyProtection="1">
      <alignment/>
      <protection/>
    </xf>
    <xf numFmtId="4" fontId="17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9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1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33" width="2.28125" style="0" customWidth="1"/>
    <col min="34" max="34" width="2.8515625" style="0" customWidth="1"/>
    <col min="35" max="35" width="27.140625" style="0" customWidth="1"/>
    <col min="36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3.57421875" style="0" customWidth="1"/>
    <col min="43" max="43" width="13.421875" style="0" hidden="1" customWidth="1"/>
    <col min="44" max="44" width="11.7109375" style="0" customWidth="1"/>
    <col min="45" max="47" width="22.140625" style="0" hidden="1" customWidth="1"/>
    <col min="48" max="49" width="18.57421875" style="0" hidden="1" customWidth="1"/>
    <col min="50" max="51" width="21.421875" style="0" hidden="1" customWidth="1"/>
    <col min="52" max="52" width="18.57421875" style="0" hidden="1" customWidth="1"/>
    <col min="53" max="53" width="16.421875" style="0" hidden="1" customWidth="1"/>
    <col min="54" max="54" width="21.421875" style="0" hidden="1" customWidth="1"/>
    <col min="55" max="55" width="18.57421875" style="0" hidden="1" customWidth="1"/>
    <col min="56" max="56" width="16.421875" style="0" hidden="1" customWidth="1"/>
    <col min="57" max="57" width="57.00390625" style="0" customWidth="1"/>
    <col min="71" max="91" width="9.1406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ht="36.95" customHeight="1"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ht="18.45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pans="2:7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ht="18.45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32</v>
      </c>
    </row>
    <row r="18" spans="2:7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ht="12" customHeight="1">
      <c r="B19" s="18"/>
      <c r="C19" s="19"/>
      <c r="D19" s="29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ht="18.45" customHeight="1">
      <c r="B20" s="18"/>
      <c r="C20" s="19"/>
      <c r="D20" s="19"/>
      <c r="E20" s="24" t="s">
        <v>34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32</v>
      </c>
    </row>
    <row r="21" spans="2:57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ht="12" customHeight="1">
      <c r="B22" s="18"/>
      <c r="C22" s="19"/>
      <c r="D22" s="29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ht="14.4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2:57" s="1" customFormat="1" ht="25.9" customHeight="1">
      <c r="B26" s="35"/>
      <c r="C26" s="36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ROUND(AG54,2)</f>
        <v>0</v>
      </c>
      <c r="AL26" s="38"/>
      <c r="AM26" s="38"/>
      <c r="AN26" s="38"/>
      <c r="AO26" s="38"/>
      <c r="AP26" s="36"/>
      <c r="AQ26" s="36"/>
      <c r="AR26" s="40"/>
      <c r="BE26" s="28"/>
    </row>
    <row r="27" spans="2:57" s="1" customFormat="1" ht="6.95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40"/>
      <c r="BE27" s="28"/>
    </row>
    <row r="28" spans="2:57" s="1" customFormat="1" ht="12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37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38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39</v>
      </c>
      <c r="AL28" s="41"/>
      <c r="AM28" s="41"/>
      <c r="AN28" s="41"/>
      <c r="AO28" s="41"/>
      <c r="AP28" s="36"/>
      <c r="AQ28" s="36"/>
      <c r="AR28" s="40"/>
      <c r="BE28" s="28"/>
    </row>
    <row r="29" spans="2:57" s="2" customFormat="1" ht="14.4" customHeight="1">
      <c r="B29" s="42"/>
      <c r="C29" s="43"/>
      <c r="D29" s="29" t="s">
        <v>40</v>
      </c>
      <c r="E29" s="43"/>
      <c r="F29" s="29" t="s">
        <v>41</v>
      </c>
      <c r="G29" s="43"/>
      <c r="H29" s="43"/>
      <c r="I29" s="43"/>
      <c r="J29" s="43"/>
      <c r="K29" s="43"/>
      <c r="L29" s="44">
        <v>0.21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>
        <f>ROUND(AZ54,2)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5">
        <f>ROUND(AV54,2)</f>
        <v>0</v>
      </c>
      <c r="AL29" s="43"/>
      <c r="AM29" s="43"/>
      <c r="AN29" s="43"/>
      <c r="AO29" s="43"/>
      <c r="AP29" s="43"/>
      <c r="AQ29" s="43"/>
      <c r="AR29" s="46"/>
      <c r="BE29" s="28"/>
    </row>
    <row r="30" spans="2:57" s="2" customFormat="1" ht="14.4" customHeight="1">
      <c r="B30" s="42"/>
      <c r="C30" s="43"/>
      <c r="D30" s="43"/>
      <c r="E30" s="43"/>
      <c r="F30" s="29" t="s">
        <v>42</v>
      </c>
      <c r="G30" s="43"/>
      <c r="H30" s="43"/>
      <c r="I30" s="43"/>
      <c r="J30" s="43"/>
      <c r="K30" s="43"/>
      <c r="L30" s="44">
        <v>0.15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5">
        <f>ROUND(BA54,2)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5">
        <f>ROUND(AW54,2)</f>
        <v>0</v>
      </c>
      <c r="AL30" s="43"/>
      <c r="AM30" s="43"/>
      <c r="AN30" s="43"/>
      <c r="AO30" s="43"/>
      <c r="AP30" s="43"/>
      <c r="AQ30" s="43"/>
      <c r="AR30" s="46"/>
      <c r="BE30" s="28"/>
    </row>
    <row r="31" spans="2:57" s="2" customFormat="1" ht="14.4" customHeight="1" hidden="1">
      <c r="B31" s="42"/>
      <c r="C31" s="43"/>
      <c r="D31" s="43"/>
      <c r="E31" s="43"/>
      <c r="F31" s="29" t="s">
        <v>43</v>
      </c>
      <c r="G31" s="43"/>
      <c r="H31" s="43"/>
      <c r="I31" s="43"/>
      <c r="J31" s="43"/>
      <c r="K31" s="43"/>
      <c r="L31" s="44">
        <v>0.21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>
        <f>ROUND(BB54,2)</f>
        <v>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5">
        <v>0</v>
      </c>
      <c r="AL31" s="43"/>
      <c r="AM31" s="43"/>
      <c r="AN31" s="43"/>
      <c r="AO31" s="43"/>
      <c r="AP31" s="43"/>
      <c r="AQ31" s="43"/>
      <c r="AR31" s="46"/>
      <c r="BE31" s="28"/>
    </row>
    <row r="32" spans="2:57" s="2" customFormat="1" ht="14.4" customHeight="1" hidden="1">
      <c r="B32" s="42"/>
      <c r="C32" s="43"/>
      <c r="D32" s="43"/>
      <c r="E32" s="43"/>
      <c r="F32" s="29" t="s">
        <v>44</v>
      </c>
      <c r="G32" s="43"/>
      <c r="H32" s="43"/>
      <c r="I32" s="43"/>
      <c r="J32" s="43"/>
      <c r="K32" s="43"/>
      <c r="L32" s="44">
        <v>0.15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5">
        <f>ROUND(BC54,2)</f>
        <v>0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5">
        <v>0</v>
      </c>
      <c r="AL32" s="43"/>
      <c r="AM32" s="43"/>
      <c r="AN32" s="43"/>
      <c r="AO32" s="43"/>
      <c r="AP32" s="43"/>
      <c r="AQ32" s="43"/>
      <c r="AR32" s="46"/>
      <c r="BE32" s="28"/>
    </row>
    <row r="33" spans="2:57" s="2" customFormat="1" ht="14.4" customHeight="1" hidden="1">
      <c r="B33" s="42"/>
      <c r="C33" s="43"/>
      <c r="D33" s="43"/>
      <c r="E33" s="43"/>
      <c r="F33" s="29" t="s">
        <v>45</v>
      </c>
      <c r="G33" s="43"/>
      <c r="H33" s="43"/>
      <c r="I33" s="43"/>
      <c r="J33" s="43"/>
      <c r="K33" s="43"/>
      <c r="L33" s="44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5">
        <f>ROUND(BD54,2)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5">
        <v>0</v>
      </c>
      <c r="AL33" s="43"/>
      <c r="AM33" s="43"/>
      <c r="AN33" s="43"/>
      <c r="AO33" s="43"/>
      <c r="AP33" s="43"/>
      <c r="AQ33" s="43"/>
      <c r="AR33" s="46"/>
      <c r="BE33" s="28"/>
    </row>
    <row r="34" spans="2:57" s="1" customFormat="1" ht="6.9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40"/>
      <c r="BE34" s="28"/>
    </row>
    <row r="35" spans="2:44" s="1" customFormat="1" ht="25.9" customHeight="1">
      <c r="B35" s="35"/>
      <c r="C35" s="47"/>
      <c r="D35" s="48" t="s">
        <v>46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47</v>
      </c>
      <c r="U35" s="49"/>
      <c r="V35" s="49"/>
      <c r="W35" s="49"/>
      <c r="X35" s="51" t="s">
        <v>48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40"/>
    </row>
    <row r="36" spans="2:44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40"/>
    </row>
    <row r="37" spans="2:44" s="1" customFormat="1" ht="6.95" customHeight="1"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40"/>
    </row>
    <row r="41" spans="2:44" s="1" customFormat="1" ht="6.95" customHeight="1"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40"/>
    </row>
    <row r="42" spans="2:44" s="1" customFormat="1" ht="24.95" customHeight="1">
      <c r="B42" s="35"/>
      <c r="C42" s="20" t="s">
        <v>49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40"/>
    </row>
    <row r="43" spans="2:44" s="1" customFormat="1" ht="6.95" customHeight="1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40"/>
    </row>
    <row r="44" spans="2:44" s="1" customFormat="1" ht="12" customHeight="1">
      <c r="B44" s="35"/>
      <c r="C44" s="29" t="s">
        <v>13</v>
      </c>
      <c r="D44" s="36"/>
      <c r="E44" s="36"/>
      <c r="F44" s="36"/>
      <c r="G44" s="36"/>
      <c r="H44" s="36"/>
      <c r="I44" s="36"/>
      <c r="J44" s="36"/>
      <c r="K44" s="36"/>
      <c r="L44" s="36" t="str">
        <f>K5</f>
        <v>20181213</v>
      </c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40"/>
    </row>
    <row r="45" spans="2:44" s="3" customFormat="1" ht="36.95" customHeight="1">
      <c r="B45" s="58"/>
      <c r="C45" s="59" t="s">
        <v>16</v>
      </c>
      <c r="D45" s="60"/>
      <c r="E45" s="60"/>
      <c r="F45" s="60"/>
      <c r="G45" s="60"/>
      <c r="H45" s="60"/>
      <c r="I45" s="60"/>
      <c r="J45" s="60"/>
      <c r="K45" s="60"/>
      <c r="L45" s="61" t="str">
        <f>K6</f>
        <v>Oprava krovu a střechy sladovny č.p. 645</v>
      </c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2"/>
    </row>
    <row r="46" spans="2:44" s="1" customFormat="1" ht="6.95" customHeight="1"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40"/>
    </row>
    <row r="47" spans="2:44" s="1" customFormat="1" ht="12" customHeight="1">
      <c r="B47" s="35"/>
      <c r="C47" s="29" t="s">
        <v>20</v>
      </c>
      <c r="D47" s="36"/>
      <c r="E47" s="36"/>
      <c r="F47" s="36"/>
      <c r="G47" s="36"/>
      <c r="H47" s="36"/>
      <c r="I47" s="36"/>
      <c r="J47" s="36"/>
      <c r="K47" s="36"/>
      <c r="L47" s="63" t="str">
        <f>IF(K8="","",K8)</f>
        <v>Šluknov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22</v>
      </c>
      <c r="AJ47" s="36"/>
      <c r="AK47" s="36"/>
      <c r="AL47" s="36"/>
      <c r="AM47" s="64" t="str">
        <f>IF(AN8="","",AN8)</f>
        <v>13. 12. 2018</v>
      </c>
      <c r="AN47" s="64"/>
      <c r="AO47" s="36"/>
      <c r="AP47" s="36"/>
      <c r="AQ47" s="36"/>
      <c r="AR47" s="40"/>
    </row>
    <row r="48" spans="2:44" s="1" customFormat="1" ht="6.95" customHeight="1"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40"/>
    </row>
    <row r="49" spans="2:56" s="1" customFormat="1" ht="12.6" customHeight="1">
      <c r="B49" s="35"/>
      <c r="C49" s="29" t="s">
        <v>24</v>
      </c>
      <c r="D49" s="36"/>
      <c r="E49" s="36"/>
      <c r="F49" s="36"/>
      <c r="G49" s="36"/>
      <c r="H49" s="36"/>
      <c r="I49" s="36"/>
      <c r="J49" s="36"/>
      <c r="K49" s="36"/>
      <c r="L49" s="36" t="str">
        <f>IF(E11="","",E11)</f>
        <v>Město Šluknov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30</v>
      </c>
      <c r="AJ49" s="36"/>
      <c r="AK49" s="36"/>
      <c r="AL49" s="36"/>
      <c r="AM49" s="65" t="str">
        <f>IF(E17="","",E17)</f>
        <v>Ing. Kňákal</v>
      </c>
      <c r="AN49" s="36"/>
      <c r="AO49" s="36"/>
      <c r="AP49" s="36"/>
      <c r="AQ49" s="36"/>
      <c r="AR49" s="40"/>
      <c r="AS49" s="66" t="s">
        <v>50</v>
      </c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9"/>
    </row>
    <row r="50" spans="2:56" s="1" customFormat="1" ht="12.6" customHeight="1">
      <c r="B50" s="35"/>
      <c r="C50" s="29" t="s">
        <v>28</v>
      </c>
      <c r="D50" s="36"/>
      <c r="E50" s="36"/>
      <c r="F50" s="36"/>
      <c r="G50" s="36"/>
      <c r="H50" s="36"/>
      <c r="I50" s="36"/>
      <c r="J50" s="36"/>
      <c r="K50" s="36"/>
      <c r="L50" s="36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33</v>
      </c>
      <c r="AJ50" s="36"/>
      <c r="AK50" s="36"/>
      <c r="AL50" s="36"/>
      <c r="AM50" s="65" t="str">
        <f>IF(E20="","",E20)</f>
        <v>J. Nešněra</v>
      </c>
      <c r="AN50" s="36"/>
      <c r="AO50" s="36"/>
      <c r="AP50" s="36"/>
      <c r="AQ50" s="36"/>
      <c r="AR50" s="40"/>
      <c r="AS50" s="70"/>
      <c r="AT50" s="71"/>
      <c r="AU50" s="72"/>
      <c r="AV50" s="72"/>
      <c r="AW50" s="72"/>
      <c r="AX50" s="72"/>
      <c r="AY50" s="72"/>
      <c r="AZ50" s="72"/>
      <c r="BA50" s="72"/>
      <c r="BB50" s="72"/>
      <c r="BC50" s="72"/>
      <c r="BD50" s="73"/>
    </row>
    <row r="51" spans="2:56" s="1" customFormat="1" ht="10.8" customHeight="1"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40"/>
      <c r="AS51" s="74"/>
      <c r="AT51" s="75"/>
      <c r="AU51" s="76"/>
      <c r="AV51" s="76"/>
      <c r="AW51" s="76"/>
      <c r="AX51" s="76"/>
      <c r="AY51" s="76"/>
      <c r="AZ51" s="76"/>
      <c r="BA51" s="76"/>
      <c r="BB51" s="76"/>
      <c r="BC51" s="76"/>
      <c r="BD51" s="77"/>
    </row>
    <row r="52" spans="2:56" s="1" customFormat="1" ht="29.25" customHeight="1">
      <c r="B52" s="35"/>
      <c r="C52" s="78" t="s">
        <v>51</v>
      </c>
      <c r="D52" s="79"/>
      <c r="E52" s="79"/>
      <c r="F52" s="79"/>
      <c r="G52" s="79"/>
      <c r="H52" s="80"/>
      <c r="I52" s="81" t="s">
        <v>52</v>
      </c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82" t="s">
        <v>53</v>
      </c>
      <c r="AH52" s="79"/>
      <c r="AI52" s="79"/>
      <c r="AJ52" s="79"/>
      <c r="AK52" s="79"/>
      <c r="AL52" s="79"/>
      <c r="AM52" s="79"/>
      <c r="AN52" s="81" t="s">
        <v>54</v>
      </c>
      <c r="AO52" s="79"/>
      <c r="AP52" s="83"/>
      <c r="AQ52" s="84" t="s">
        <v>55</v>
      </c>
      <c r="AR52" s="40"/>
      <c r="AS52" s="85" t="s">
        <v>56</v>
      </c>
      <c r="AT52" s="86" t="s">
        <v>57</v>
      </c>
      <c r="AU52" s="86" t="s">
        <v>58</v>
      </c>
      <c r="AV52" s="86" t="s">
        <v>59</v>
      </c>
      <c r="AW52" s="86" t="s">
        <v>60</v>
      </c>
      <c r="AX52" s="86" t="s">
        <v>61</v>
      </c>
      <c r="AY52" s="86" t="s">
        <v>62</v>
      </c>
      <c r="AZ52" s="86" t="s">
        <v>63</v>
      </c>
      <c r="BA52" s="86" t="s">
        <v>64</v>
      </c>
      <c r="BB52" s="86" t="s">
        <v>65</v>
      </c>
      <c r="BC52" s="86" t="s">
        <v>66</v>
      </c>
      <c r="BD52" s="87" t="s">
        <v>67</v>
      </c>
    </row>
    <row r="53" spans="2:56" s="1" customFormat="1" ht="10.8" customHeight="1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40"/>
      <c r="AS53" s="88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90"/>
    </row>
    <row r="54" spans="2:90" s="4" customFormat="1" ht="32.4" customHeight="1">
      <c r="B54" s="91"/>
      <c r="C54" s="92" t="s">
        <v>68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4">
        <f>ROUND(AG55,2)</f>
        <v>0</v>
      </c>
      <c r="AH54" s="94"/>
      <c r="AI54" s="94"/>
      <c r="AJ54" s="94"/>
      <c r="AK54" s="94"/>
      <c r="AL54" s="94"/>
      <c r="AM54" s="94"/>
      <c r="AN54" s="95">
        <f>SUM(AG54,AT54)</f>
        <v>0</v>
      </c>
      <c r="AO54" s="95"/>
      <c r="AP54" s="95"/>
      <c r="AQ54" s="96" t="s">
        <v>1</v>
      </c>
      <c r="AR54" s="97"/>
      <c r="AS54" s="98">
        <f>ROUND(AS55,2)</f>
        <v>0</v>
      </c>
      <c r="AT54" s="99">
        <f>ROUND(SUM(AV54:AW54),2)</f>
        <v>0</v>
      </c>
      <c r="AU54" s="100">
        <f>ROUND(AU55,5)</f>
        <v>0</v>
      </c>
      <c r="AV54" s="99">
        <f>ROUND(AZ54*L29,2)</f>
        <v>0</v>
      </c>
      <c r="AW54" s="99">
        <f>ROUND(BA54*L30,2)</f>
        <v>0</v>
      </c>
      <c r="AX54" s="99">
        <f>ROUND(BB54*L29,2)</f>
        <v>0</v>
      </c>
      <c r="AY54" s="99">
        <f>ROUND(BC54*L30,2)</f>
        <v>0</v>
      </c>
      <c r="AZ54" s="99">
        <f>ROUND(AZ55,2)</f>
        <v>0</v>
      </c>
      <c r="BA54" s="99">
        <f>ROUND(BA55,2)</f>
        <v>0</v>
      </c>
      <c r="BB54" s="99">
        <f>ROUND(BB55,2)</f>
        <v>0</v>
      </c>
      <c r="BC54" s="99">
        <f>ROUND(BC55,2)</f>
        <v>0</v>
      </c>
      <c r="BD54" s="101">
        <f>ROUND(BD55,2)</f>
        <v>0</v>
      </c>
      <c r="BS54" s="102" t="s">
        <v>69</v>
      </c>
      <c r="BT54" s="102" t="s">
        <v>70</v>
      </c>
      <c r="BU54" s="103" t="s">
        <v>71</v>
      </c>
      <c r="BV54" s="102" t="s">
        <v>72</v>
      </c>
      <c r="BW54" s="102" t="s">
        <v>5</v>
      </c>
      <c r="BX54" s="102" t="s">
        <v>73</v>
      </c>
      <c r="CL54" s="102" t="s">
        <v>1</v>
      </c>
    </row>
    <row r="55" spans="1:91" s="5" customFormat="1" ht="14.4" customHeight="1">
      <c r="A55" s="104" t="s">
        <v>74</v>
      </c>
      <c r="B55" s="105"/>
      <c r="C55" s="106"/>
      <c r="D55" s="107" t="s">
        <v>75</v>
      </c>
      <c r="E55" s="107"/>
      <c r="F55" s="107"/>
      <c r="G55" s="107"/>
      <c r="H55" s="107"/>
      <c r="I55" s="108"/>
      <c r="J55" s="107" t="s">
        <v>76</v>
      </c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9">
        <f>'01 - oprava střechy etapa I.'!J30</f>
        <v>0</v>
      </c>
      <c r="AH55" s="108"/>
      <c r="AI55" s="108"/>
      <c r="AJ55" s="108"/>
      <c r="AK55" s="108"/>
      <c r="AL55" s="108"/>
      <c r="AM55" s="108"/>
      <c r="AN55" s="109">
        <f>SUM(AG55,AT55)</f>
        <v>0</v>
      </c>
      <c r="AO55" s="108"/>
      <c r="AP55" s="108"/>
      <c r="AQ55" s="110" t="s">
        <v>77</v>
      </c>
      <c r="AR55" s="111"/>
      <c r="AS55" s="112">
        <v>0</v>
      </c>
      <c r="AT55" s="113">
        <f>ROUND(SUM(AV55:AW55),2)</f>
        <v>0</v>
      </c>
      <c r="AU55" s="114">
        <f>'01 - oprava střechy etapa I.'!P90</f>
        <v>0</v>
      </c>
      <c r="AV55" s="113">
        <f>'01 - oprava střechy etapa I.'!J33</f>
        <v>0</v>
      </c>
      <c r="AW55" s="113">
        <f>'01 - oprava střechy etapa I.'!J34</f>
        <v>0</v>
      </c>
      <c r="AX55" s="113">
        <f>'01 - oprava střechy etapa I.'!J35</f>
        <v>0</v>
      </c>
      <c r="AY55" s="113">
        <f>'01 - oprava střechy etapa I.'!J36</f>
        <v>0</v>
      </c>
      <c r="AZ55" s="113">
        <f>'01 - oprava střechy etapa I.'!F33</f>
        <v>0</v>
      </c>
      <c r="BA55" s="113">
        <f>'01 - oprava střechy etapa I.'!F34</f>
        <v>0</v>
      </c>
      <c r="BB55" s="113">
        <f>'01 - oprava střechy etapa I.'!F35</f>
        <v>0</v>
      </c>
      <c r="BC55" s="113">
        <f>'01 - oprava střechy etapa I.'!F36</f>
        <v>0</v>
      </c>
      <c r="BD55" s="115">
        <f>'01 - oprava střechy etapa I.'!F37</f>
        <v>0</v>
      </c>
      <c r="BT55" s="116" t="s">
        <v>78</v>
      </c>
      <c r="BV55" s="116" t="s">
        <v>72</v>
      </c>
      <c r="BW55" s="116" t="s">
        <v>79</v>
      </c>
      <c r="BX55" s="116" t="s">
        <v>5</v>
      </c>
      <c r="CL55" s="116" t="s">
        <v>1</v>
      </c>
      <c r="CM55" s="116" t="s">
        <v>80</v>
      </c>
    </row>
    <row r="56" spans="2:44" s="1" customFormat="1" ht="30" customHeight="1"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40"/>
    </row>
    <row r="57" spans="2:44" s="1" customFormat="1" ht="6.95" customHeight="1">
      <c r="B57" s="54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40"/>
    </row>
  </sheetData>
  <sheetProtection password="CC35" sheet="1" objects="1" scenarios="1" formatColumns="0" formatRows="0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55" location="'01 - oprava střechy etapa I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19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9.57421875" style="0" customWidth="1"/>
    <col min="9" max="9" width="12.140625" style="117" customWidth="1"/>
    <col min="10" max="10" width="20.140625" style="0" customWidth="1"/>
    <col min="11" max="11" width="13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AT2" s="14" t="s">
        <v>79</v>
      </c>
    </row>
    <row r="3" spans="2:46" ht="6.95" customHeight="1">
      <c r="B3" s="118"/>
      <c r="C3" s="119"/>
      <c r="D3" s="119"/>
      <c r="E3" s="119"/>
      <c r="F3" s="119"/>
      <c r="G3" s="119"/>
      <c r="H3" s="119"/>
      <c r="I3" s="120"/>
      <c r="J3" s="119"/>
      <c r="K3" s="119"/>
      <c r="L3" s="17"/>
      <c r="AT3" s="14" t="s">
        <v>80</v>
      </c>
    </row>
    <row r="4" spans="2:46" ht="24.95" customHeight="1">
      <c r="B4" s="17"/>
      <c r="D4" s="121" t="s">
        <v>81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22" t="s">
        <v>16</v>
      </c>
      <c r="L6" s="17"/>
    </row>
    <row r="7" spans="2:12" ht="14.4" customHeight="1">
      <c r="B7" s="17"/>
      <c r="E7" s="123" t="str">
        <f>'Rekapitulace stavby'!K6</f>
        <v>Oprava krovu a střechy sladovny č.p. 645</v>
      </c>
      <c r="F7" s="122"/>
      <c r="G7" s="122"/>
      <c r="H7" s="122"/>
      <c r="L7" s="17"/>
    </row>
    <row r="8" spans="2:12" s="1" customFormat="1" ht="12" customHeight="1">
      <c r="B8" s="40"/>
      <c r="D8" s="122" t="s">
        <v>82</v>
      </c>
      <c r="I8" s="124"/>
      <c r="L8" s="40"/>
    </row>
    <row r="9" spans="2:12" s="1" customFormat="1" ht="36.95" customHeight="1">
      <c r="B9" s="40"/>
      <c r="E9" s="125" t="s">
        <v>83</v>
      </c>
      <c r="F9" s="1"/>
      <c r="G9" s="1"/>
      <c r="H9" s="1"/>
      <c r="I9" s="124"/>
      <c r="L9" s="40"/>
    </row>
    <row r="10" spans="2:12" s="1" customFormat="1" ht="12">
      <c r="B10" s="40"/>
      <c r="I10" s="124"/>
      <c r="L10" s="40"/>
    </row>
    <row r="11" spans="2:12" s="1" customFormat="1" ht="12" customHeight="1">
      <c r="B11" s="40"/>
      <c r="D11" s="122" t="s">
        <v>18</v>
      </c>
      <c r="F11" s="14" t="s">
        <v>1</v>
      </c>
      <c r="I11" s="126" t="s">
        <v>19</v>
      </c>
      <c r="J11" s="14" t="s">
        <v>1</v>
      </c>
      <c r="L11" s="40"/>
    </row>
    <row r="12" spans="2:12" s="1" customFormat="1" ht="12" customHeight="1">
      <c r="B12" s="40"/>
      <c r="D12" s="122" t="s">
        <v>20</v>
      </c>
      <c r="F12" s="14" t="s">
        <v>21</v>
      </c>
      <c r="I12" s="126" t="s">
        <v>22</v>
      </c>
      <c r="J12" s="127" t="str">
        <f>'Rekapitulace stavby'!AN8</f>
        <v>13. 12. 2018</v>
      </c>
      <c r="L12" s="40"/>
    </row>
    <row r="13" spans="2:12" s="1" customFormat="1" ht="10.8" customHeight="1">
      <c r="B13" s="40"/>
      <c r="I13" s="124"/>
      <c r="L13" s="40"/>
    </row>
    <row r="14" spans="2:12" s="1" customFormat="1" ht="12" customHeight="1">
      <c r="B14" s="40"/>
      <c r="D14" s="122" t="s">
        <v>24</v>
      </c>
      <c r="I14" s="126" t="s">
        <v>25</v>
      </c>
      <c r="J14" s="14" t="s">
        <v>1</v>
      </c>
      <c r="L14" s="40"/>
    </row>
    <row r="15" spans="2:12" s="1" customFormat="1" ht="18" customHeight="1">
      <c r="B15" s="40"/>
      <c r="E15" s="14" t="s">
        <v>26</v>
      </c>
      <c r="I15" s="126" t="s">
        <v>27</v>
      </c>
      <c r="J15" s="14" t="s">
        <v>1</v>
      </c>
      <c r="L15" s="40"/>
    </row>
    <row r="16" spans="2:12" s="1" customFormat="1" ht="6.95" customHeight="1">
      <c r="B16" s="40"/>
      <c r="I16" s="124"/>
      <c r="L16" s="40"/>
    </row>
    <row r="17" spans="2:12" s="1" customFormat="1" ht="12" customHeight="1">
      <c r="B17" s="40"/>
      <c r="D17" s="122" t="s">
        <v>28</v>
      </c>
      <c r="I17" s="126" t="s">
        <v>25</v>
      </c>
      <c r="J17" s="30" t="str">
        <f>'Rekapitulace stavby'!AN13</f>
        <v>Vyplň údaj</v>
      </c>
      <c r="L17" s="40"/>
    </row>
    <row r="18" spans="2:12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26" t="s">
        <v>27</v>
      </c>
      <c r="J18" s="30" t="str">
        <f>'Rekapitulace stavby'!AN14</f>
        <v>Vyplň údaj</v>
      </c>
      <c r="L18" s="40"/>
    </row>
    <row r="19" spans="2:12" s="1" customFormat="1" ht="6.95" customHeight="1">
      <c r="B19" s="40"/>
      <c r="I19" s="124"/>
      <c r="L19" s="40"/>
    </row>
    <row r="20" spans="2:12" s="1" customFormat="1" ht="12" customHeight="1">
      <c r="B20" s="40"/>
      <c r="D20" s="122" t="s">
        <v>30</v>
      </c>
      <c r="I20" s="126" t="s">
        <v>25</v>
      </c>
      <c r="J20" s="14" t="s">
        <v>1</v>
      </c>
      <c r="L20" s="40"/>
    </row>
    <row r="21" spans="2:12" s="1" customFormat="1" ht="18" customHeight="1">
      <c r="B21" s="40"/>
      <c r="E21" s="14" t="s">
        <v>31</v>
      </c>
      <c r="I21" s="126" t="s">
        <v>27</v>
      </c>
      <c r="J21" s="14" t="s">
        <v>1</v>
      </c>
      <c r="L21" s="40"/>
    </row>
    <row r="22" spans="2:12" s="1" customFormat="1" ht="6.95" customHeight="1">
      <c r="B22" s="40"/>
      <c r="I22" s="124"/>
      <c r="L22" s="40"/>
    </row>
    <row r="23" spans="2:12" s="1" customFormat="1" ht="12" customHeight="1">
      <c r="B23" s="40"/>
      <c r="D23" s="122" t="s">
        <v>33</v>
      </c>
      <c r="I23" s="126" t="s">
        <v>25</v>
      </c>
      <c r="J23" s="14" t="s">
        <v>1</v>
      </c>
      <c r="L23" s="40"/>
    </row>
    <row r="24" spans="2:12" s="1" customFormat="1" ht="18" customHeight="1">
      <c r="B24" s="40"/>
      <c r="E24" s="14" t="s">
        <v>34</v>
      </c>
      <c r="I24" s="126" t="s">
        <v>27</v>
      </c>
      <c r="J24" s="14" t="s">
        <v>1</v>
      </c>
      <c r="L24" s="40"/>
    </row>
    <row r="25" spans="2:12" s="1" customFormat="1" ht="6.95" customHeight="1">
      <c r="B25" s="40"/>
      <c r="I25" s="124"/>
      <c r="L25" s="40"/>
    </row>
    <row r="26" spans="2:12" s="1" customFormat="1" ht="12" customHeight="1">
      <c r="B26" s="40"/>
      <c r="D26" s="122" t="s">
        <v>35</v>
      </c>
      <c r="I26" s="124"/>
      <c r="L26" s="40"/>
    </row>
    <row r="27" spans="2:12" s="6" customFormat="1" ht="14.4" customHeight="1">
      <c r="B27" s="128"/>
      <c r="E27" s="129" t="s">
        <v>1</v>
      </c>
      <c r="F27" s="129"/>
      <c r="G27" s="129"/>
      <c r="H27" s="129"/>
      <c r="I27" s="130"/>
      <c r="L27" s="128"/>
    </row>
    <row r="28" spans="2:12" s="1" customFormat="1" ht="6.95" customHeight="1">
      <c r="B28" s="40"/>
      <c r="I28" s="124"/>
      <c r="L28" s="40"/>
    </row>
    <row r="29" spans="2:12" s="1" customFormat="1" ht="6.95" customHeight="1">
      <c r="B29" s="40"/>
      <c r="D29" s="68"/>
      <c r="E29" s="68"/>
      <c r="F29" s="68"/>
      <c r="G29" s="68"/>
      <c r="H29" s="68"/>
      <c r="I29" s="131"/>
      <c r="J29" s="68"/>
      <c r="K29" s="68"/>
      <c r="L29" s="40"/>
    </row>
    <row r="30" spans="2:12" s="1" customFormat="1" ht="25.4" customHeight="1">
      <c r="B30" s="40"/>
      <c r="D30" s="132" t="s">
        <v>36</v>
      </c>
      <c r="I30" s="124"/>
      <c r="J30" s="133">
        <f>ROUND(J90,2)</f>
        <v>0</v>
      </c>
      <c r="L30" s="40"/>
    </row>
    <row r="31" spans="2:12" s="1" customFormat="1" ht="6.95" customHeight="1">
      <c r="B31" s="40"/>
      <c r="D31" s="68"/>
      <c r="E31" s="68"/>
      <c r="F31" s="68"/>
      <c r="G31" s="68"/>
      <c r="H31" s="68"/>
      <c r="I31" s="131"/>
      <c r="J31" s="68"/>
      <c r="K31" s="68"/>
      <c r="L31" s="40"/>
    </row>
    <row r="32" spans="2:12" s="1" customFormat="1" ht="14.4" customHeight="1">
      <c r="B32" s="40"/>
      <c r="F32" s="134" t="s">
        <v>38</v>
      </c>
      <c r="I32" s="135" t="s">
        <v>37</v>
      </c>
      <c r="J32" s="134" t="s">
        <v>39</v>
      </c>
      <c r="L32" s="40"/>
    </row>
    <row r="33" spans="2:12" s="1" customFormat="1" ht="14.4" customHeight="1">
      <c r="B33" s="40"/>
      <c r="D33" s="122" t="s">
        <v>40</v>
      </c>
      <c r="E33" s="122" t="s">
        <v>41</v>
      </c>
      <c r="F33" s="136">
        <f>ROUND((SUM(BE90:BE218)),2)</f>
        <v>0</v>
      </c>
      <c r="I33" s="137">
        <v>0.21</v>
      </c>
      <c r="J33" s="136">
        <f>ROUND(((SUM(BE90:BE218))*I33),2)</f>
        <v>0</v>
      </c>
      <c r="L33" s="40"/>
    </row>
    <row r="34" spans="2:12" s="1" customFormat="1" ht="14.4" customHeight="1">
      <c r="B34" s="40"/>
      <c r="E34" s="122" t="s">
        <v>42</v>
      </c>
      <c r="F34" s="136">
        <f>ROUND((SUM(BF90:BF218)),2)</f>
        <v>0</v>
      </c>
      <c r="I34" s="137">
        <v>0.15</v>
      </c>
      <c r="J34" s="136">
        <f>ROUND(((SUM(BF90:BF218))*I34),2)</f>
        <v>0</v>
      </c>
      <c r="L34" s="40"/>
    </row>
    <row r="35" spans="2:12" s="1" customFormat="1" ht="14.4" customHeight="1" hidden="1">
      <c r="B35" s="40"/>
      <c r="E35" s="122" t="s">
        <v>43</v>
      </c>
      <c r="F35" s="136">
        <f>ROUND((SUM(BG90:BG218)),2)</f>
        <v>0</v>
      </c>
      <c r="I35" s="137">
        <v>0.21</v>
      </c>
      <c r="J35" s="136">
        <f>0</f>
        <v>0</v>
      </c>
      <c r="L35" s="40"/>
    </row>
    <row r="36" spans="2:12" s="1" customFormat="1" ht="14.4" customHeight="1" hidden="1">
      <c r="B36" s="40"/>
      <c r="E36" s="122" t="s">
        <v>44</v>
      </c>
      <c r="F36" s="136">
        <f>ROUND((SUM(BH90:BH218)),2)</f>
        <v>0</v>
      </c>
      <c r="I36" s="137">
        <v>0.15</v>
      </c>
      <c r="J36" s="136">
        <f>0</f>
        <v>0</v>
      </c>
      <c r="L36" s="40"/>
    </row>
    <row r="37" spans="2:12" s="1" customFormat="1" ht="14.4" customHeight="1" hidden="1">
      <c r="B37" s="40"/>
      <c r="E37" s="122" t="s">
        <v>45</v>
      </c>
      <c r="F37" s="136">
        <f>ROUND((SUM(BI90:BI218)),2)</f>
        <v>0</v>
      </c>
      <c r="I37" s="137">
        <v>0</v>
      </c>
      <c r="J37" s="136">
        <f>0</f>
        <v>0</v>
      </c>
      <c r="L37" s="40"/>
    </row>
    <row r="38" spans="2:12" s="1" customFormat="1" ht="6.95" customHeight="1">
      <c r="B38" s="40"/>
      <c r="I38" s="124"/>
      <c r="L38" s="40"/>
    </row>
    <row r="39" spans="2:12" s="1" customFormat="1" ht="25.4" customHeight="1">
      <c r="B39" s="40"/>
      <c r="C39" s="138"/>
      <c r="D39" s="139" t="s">
        <v>46</v>
      </c>
      <c r="E39" s="140"/>
      <c r="F39" s="140"/>
      <c r="G39" s="141" t="s">
        <v>47</v>
      </c>
      <c r="H39" s="142" t="s">
        <v>48</v>
      </c>
      <c r="I39" s="143"/>
      <c r="J39" s="144">
        <f>SUM(J30:J37)</f>
        <v>0</v>
      </c>
      <c r="K39" s="145"/>
      <c r="L39" s="40"/>
    </row>
    <row r="40" spans="2:12" s="1" customFormat="1" ht="14.4" customHeight="1">
      <c r="B40" s="146"/>
      <c r="C40" s="147"/>
      <c r="D40" s="147"/>
      <c r="E40" s="147"/>
      <c r="F40" s="147"/>
      <c r="G40" s="147"/>
      <c r="H40" s="147"/>
      <c r="I40" s="148"/>
      <c r="J40" s="147"/>
      <c r="K40" s="147"/>
      <c r="L40" s="40"/>
    </row>
    <row r="44" spans="2:12" s="1" customFormat="1" ht="6.95" customHeight="1">
      <c r="B44" s="149"/>
      <c r="C44" s="150"/>
      <c r="D44" s="150"/>
      <c r="E44" s="150"/>
      <c r="F44" s="150"/>
      <c r="G44" s="150"/>
      <c r="H44" s="150"/>
      <c r="I44" s="151"/>
      <c r="J44" s="150"/>
      <c r="K44" s="150"/>
      <c r="L44" s="40"/>
    </row>
    <row r="45" spans="2:12" s="1" customFormat="1" ht="24.95" customHeight="1">
      <c r="B45" s="35"/>
      <c r="C45" s="20" t="s">
        <v>84</v>
      </c>
      <c r="D45" s="36"/>
      <c r="E45" s="36"/>
      <c r="F45" s="36"/>
      <c r="G45" s="36"/>
      <c r="H45" s="36"/>
      <c r="I45" s="124"/>
      <c r="J45" s="36"/>
      <c r="K45" s="36"/>
      <c r="L45" s="40"/>
    </row>
    <row r="46" spans="2:12" s="1" customFormat="1" ht="6.95" customHeight="1">
      <c r="B46" s="35"/>
      <c r="C46" s="36"/>
      <c r="D46" s="36"/>
      <c r="E46" s="36"/>
      <c r="F46" s="36"/>
      <c r="G46" s="36"/>
      <c r="H46" s="36"/>
      <c r="I46" s="124"/>
      <c r="J46" s="36"/>
      <c r="K46" s="36"/>
      <c r="L46" s="40"/>
    </row>
    <row r="47" spans="2:12" s="1" customFormat="1" ht="12" customHeight="1">
      <c r="B47" s="35"/>
      <c r="C47" s="29" t="s">
        <v>16</v>
      </c>
      <c r="D47" s="36"/>
      <c r="E47" s="36"/>
      <c r="F47" s="36"/>
      <c r="G47" s="36"/>
      <c r="H47" s="36"/>
      <c r="I47" s="124"/>
      <c r="J47" s="36"/>
      <c r="K47" s="36"/>
      <c r="L47" s="40"/>
    </row>
    <row r="48" spans="2:12" s="1" customFormat="1" ht="14.4" customHeight="1">
      <c r="B48" s="35"/>
      <c r="C48" s="36"/>
      <c r="D48" s="36"/>
      <c r="E48" s="152" t="str">
        <f>E7</f>
        <v>Oprava krovu a střechy sladovny č.p. 645</v>
      </c>
      <c r="F48" s="29"/>
      <c r="G48" s="29"/>
      <c r="H48" s="29"/>
      <c r="I48" s="124"/>
      <c r="J48" s="36"/>
      <c r="K48" s="36"/>
      <c r="L48" s="40"/>
    </row>
    <row r="49" spans="2:12" s="1" customFormat="1" ht="12" customHeight="1">
      <c r="B49" s="35"/>
      <c r="C49" s="29" t="s">
        <v>82</v>
      </c>
      <c r="D49" s="36"/>
      <c r="E49" s="36"/>
      <c r="F49" s="36"/>
      <c r="G49" s="36"/>
      <c r="H49" s="36"/>
      <c r="I49" s="124"/>
      <c r="J49" s="36"/>
      <c r="K49" s="36"/>
      <c r="L49" s="40"/>
    </row>
    <row r="50" spans="2:12" s="1" customFormat="1" ht="14.4" customHeight="1">
      <c r="B50" s="35"/>
      <c r="C50" s="36"/>
      <c r="D50" s="36"/>
      <c r="E50" s="61" t="str">
        <f>E9</f>
        <v>01 - oprava střechy etapa I.</v>
      </c>
      <c r="F50" s="36"/>
      <c r="G50" s="36"/>
      <c r="H50" s="36"/>
      <c r="I50" s="124"/>
      <c r="J50" s="36"/>
      <c r="K50" s="36"/>
      <c r="L50" s="40"/>
    </row>
    <row r="51" spans="2:12" s="1" customFormat="1" ht="6.95" customHeight="1">
      <c r="B51" s="35"/>
      <c r="C51" s="36"/>
      <c r="D51" s="36"/>
      <c r="E51" s="36"/>
      <c r="F51" s="36"/>
      <c r="G51" s="36"/>
      <c r="H51" s="36"/>
      <c r="I51" s="124"/>
      <c r="J51" s="36"/>
      <c r="K51" s="36"/>
      <c r="L51" s="40"/>
    </row>
    <row r="52" spans="2:12" s="1" customFormat="1" ht="12" customHeight="1">
      <c r="B52" s="35"/>
      <c r="C52" s="29" t="s">
        <v>20</v>
      </c>
      <c r="D52" s="36"/>
      <c r="E52" s="36"/>
      <c r="F52" s="24" t="str">
        <f>F12</f>
        <v>Šluknov</v>
      </c>
      <c r="G52" s="36"/>
      <c r="H52" s="36"/>
      <c r="I52" s="126" t="s">
        <v>22</v>
      </c>
      <c r="J52" s="64" t="str">
        <f>IF(J12="","",J12)</f>
        <v>13. 12. 2018</v>
      </c>
      <c r="K52" s="36"/>
      <c r="L52" s="40"/>
    </row>
    <row r="53" spans="2:12" s="1" customFormat="1" ht="6.95" customHeight="1">
      <c r="B53" s="35"/>
      <c r="C53" s="36"/>
      <c r="D53" s="36"/>
      <c r="E53" s="36"/>
      <c r="F53" s="36"/>
      <c r="G53" s="36"/>
      <c r="H53" s="36"/>
      <c r="I53" s="124"/>
      <c r="J53" s="36"/>
      <c r="K53" s="36"/>
      <c r="L53" s="40"/>
    </row>
    <row r="54" spans="2:12" s="1" customFormat="1" ht="12.6" customHeight="1">
      <c r="B54" s="35"/>
      <c r="C54" s="29" t="s">
        <v>24</v>
      </c>
      <c r="D54" s="36"/>
      <c r="E54" s="36"/>
      <c r="F54" s="24" t="str">
        <f>E15</f>
        <v>Město Šluknov</v>
      </c>
      <c r="G54" s="36"/>
      <c r="H54" s="36"/>
      <c r="I54" s="126" t="s">
        <v>30</v>
      </c>
      <c r="J54" s="33" t="str">
        <f>E21</f>
        <v>Ing. Kňákal</v>
      </c>
      <c r="K54" s="36"/>
      <c r="L54" s="40"/>
    </row>
    <row r="55" spans="2:12" s="1" customFormat="1" ht="12.6" customHeight="1">
      <c r="B55" s="35"/>
      <c r="C55" s="29" t="s">
        <v>28</v>
      </c>
      <c r="D55" s="36"/>
      <c r="E55" s="36"/>
      <c r="F55" s="24" t="str">
        <f>IF(E18="","",E18)</f>
        <v>Vyplň údaj</v>
      </c>
      <c r="G55" s="36"/>
      <c r="H55" s="36"/>
      <c r="I55" s="126" t="s">
        <v>33</v>
      </c>
      <c r="J55" s="33" t="str">
        <f>E24</f>
        <v>J. Nešněra</v>
      </c>
      <c r="K55" s="36"/>
      <c r="L55" s="40"/>
    </row>
    <row r="56" spans="2:12" s="1" customFormat="1" ht="10.3" customHeight="1">
      <c r="B56" s="35"/>
      <c r="C56" s="36"/>
      <c r="D56" s="36"/>
      <c r="E56" s="36"/>
      <c r="F56" s="36"/>
      <c r="G56" s="36"/>
      <c r="H56" s="36"/>
      <c r="I56" s="124"/>
      <c r="J56" s="36"/>
      <c r="K56" s="36"/>
      <c r="L56" s="40"/>
    </row>
    <row r="57" spans="2:12" s="1" customFormat="1" ht="29.25" customHeight="1">
      <c r="B57" s="35"/>
      <c r="C57" s="153" t="s">
        <v>85</v>
      </c>
      <c r="D57" s="154"/>
      <c r="E57" s="154"/>
      <c r="F57" s="154"/>
      <c r="G57" s="154"/>
      <c r="H57" s="154"/>
      <c r="I57" s="155"/>
      <c r="J57" s="156" t="s">
        <v>86</v>
      </c>
      <c r="K57" s="154"/>
      <c r="L57" s="40"/>
    </row>
    <row r="58" spans="2:12" s="1" customFormat="1" ht="10.3" customHeight="1">
      <c r="B58" s="35"/>
      <c r="C58" s="36"/>
      <c r="D58" s="36"/>
      <c r="E58" s="36"/>
      <c r="F58" s="36"/>
      <c r="G58" s="36"/>
      <c r="H58" s="36"/>
      <c r="I58" s="124"/>
      <c r="J58" s="36"/>
      <c r="K58" s="36"/>
      <c r="L58" s="40"/>
    </row>
    <row r="59" spans="2:47" s="1" customFormat="1" ht="22.8" customHeight="1">
      <c r="B59" s="35"/>
      <c r="C59" s="157" t="s">
        <v>87</v>
      </c>
      <c r="D59" s="36"/>
      <c r="E59" s="36"/>
      <c r="F59" s="36"/>
      <c r="G59" s="36"/>
      <c r="H59" s="36"/>
      <c r="I59" s="124"/>
      <c r="J59" s="95">
        <f>J90</f>
        <v>0</v>
      </c>
      <c r="K59" s="36"/>
      <c r="L59" s="40"/>
      <c r="AU59" s="14" t="s">
        <v>88</v>
      </c>
    </row>
    <row r="60" spans="2:12" s="7" customFormat="1" ht="24.95" customHeight="1">
      <c r="B60" s="158"/>
      <c r="C60" s="159"/>
      <c r="D60" s="160" t="s">
        <v>89</v>
      </c>
      <c r="E60" s="161"/>
      <c r="F60" s="161"/>
      <c r="G60" s="161"/>
      <c r="H60" s="161"/>
      <c r="I60" s="162"/>
      <c r="J60" s="163">
        <f>J91</f>
        <v>0</v>
      </c>
      <c r="K60" s="159"/>
      <c r="L60" s="164"/>
    </row>
    <row r="61" spans="2:12" s="8" customFormat="1" ht="19.9" customHeight="1">
      <c r="B61" s="165"/>
      <c r="C61" s="166"/>
      <c r="D61" s="167" t="s">
        <v>90</v>
      </c>
      <c r="E61" s="168"/>
      <c r="F61" s="168"/>
      <c r="G61" s="168"/>
      <c r="H61" s="168"/>
      <c r="I61" s="169"/>
      <c r="J61" s="170">
        <f>J92</f>
        <v>0</v>
      </c>
      <c r="K61" s="166"/>
      <c r="L61" s="171"/>
    </row>
    <row r="62" spans="2:12" s="8" customFormat="1" ht="19.9" customHeight="1">
      <c r="B62" s="165"/>
      <c r="C62" s="166"/>
      <c r="D62" s="167" t="s">
        <v>91</v>
      </c>
      <c r="E62" s="168"/>
      <c r="F62" s="168"/>
      <c r="G62" s="168"/>
      <c r="H62" s="168"/>
      <c r="I62" s="169"/>
      <c r="J62" s="170">
        <f>J98</f>
        <v>0</v>
      </c>
      <c r="K62" s="166"/>
      <c r="L62" s="171"/>
    </row>
    <row r="63" spans="2:12" s="8" customFormat="1" ht="19.9" customHeight="1">
      <c r="B63" s="165"/>
      <c r="C63" s="166"/>
      <c r="D63" s="167" t="s">
        <v>92</v>
      </c>
      <c r="E63" s="168"/>
      <c r="F63" s="168"/>
      <c r="G63" s="168"/>
      <c r="H63" s="168"/>
      <c r="I63" s="169"/>
      <c r="J63" s="170">
        <f>J115</f>
        <v>0</v>
      </c>
      <c r="K63" s="166"/>
      <c r="L63" s="171"/>
    </row>
    <row r="64" spans="2:12" s="8" customFormat="1" ht="19.9" customHeight="1">
      <c r="B64" s="165"/>
      <c r="C64" s="166"/>
      <c r="D64" s="167" t="s">
        <v>93</v>
      </c>
      <c r="E64" s="168"/>
      <c r="F64" s="168"/>
      <c r="G64" s="168"/>
      <c r="H64" s="168"/>
      <c r="I64" s="169"/>
      <c r="J64" s="170">
        <f>J123</f>
        <v>0</v>
      </c>
      <c r="K64" s="166"/>
      <c r="L64" s="171"/>
    </row>
    <row r="65" spans="2:12" s="7" customFormat="1" ht="24.95" customHeight="1">
      <c r="B65" s="158"/>
      <c r="C65" s="159"/>
      <c r="D65" s="160" t="s">
        <v>94</v>
      </c>
      <c r="E65" s="161"/>
      <c r="F65" s="161"/>
      <c r="G65" s="161"/>
      <c r="H65" s="161"/>
      <c r="I65" s="162"/>
      <c r="J65" s="163">
        <f>J126</f>
        <v>0</v>
      </c>
      <c r="K65" s="159"/>
      <c r="L65" s="164"/>
    </row>
    <row r="66" spans="2:12" s="8" customFormat="1" ht="19.9" customHeight="1">
      <c r="B66" s="165"/>
      <c r="C66" s="166"/>
      <c r="D66" s="167" t="s">
        <v>95</v>
      </c>
      <c r="E66" s="168"/>
      <c r="F66" s="168"/>
      <c r="G66" s="168"/>
      <c r="H66" s="168"/>
      <c r="I66" s="169"/>
      <c r="J66" s="170">
        <f>J127</f>
        <v>0</v>
      </c>
      <c r="K66" s="166"/>
      <c r="L66" s="171"/>
    </row>
    <row r="67" spans="2:12" s="8" customFormat="1" ht="19.9" customHeight="1">
      <c r="B67" s="165"/>
      <c r="C67" s="166"/>
      <c r="D67" s="167" t="s">
        <v>96</v>
      </c>
      <c r="E67" s="168"/>
      <c r="F67" s="168"/>
      <c r="G67" s="168"/>
      <c r="H67" s="168"/>
      <c r="I67" s="169"/>
      <c r="J67" s="170">
        <f>J169</f>
        <v>0</v>
      </c>
      <c r="K67" s="166"/>
      <c r="L67" s="171"/>
    </row>
    <row r="68" spans="2:12" s="8" customFormat="1" ht="19.9" customHeight="1">
      <c r="B68" s="165"/>
      <c r="C68" s="166"/>
      <c r="D68" s="167" t="s">
        <v>97</v>
      </c>
      <c r="E68" s="168"/>
      <c r="F68" s="168"/>
      <c r="G68" s="168"/>
      <c r="H68" s="168"/>
      <c r="I68" s="169"/>
      <c r="J68" s="170">
        <f>J187</f>
        <v>0</v>
      </c>
      <c r="K68" s="166"/>
      <c r="L68" s="171"/>
    </row>
    <row r="69" spans="2:12" s="7" customFormat="1" ht="24.95" customHeight="1">
      <c r="B69" s="158"/>
      <c r="C69" s="159"/>
      <c r="D69" s="160" t="s">
        <v>98</v>
      </c>
      <c r="E69" s="161"/>
      <c r="F69" s="161"/>
      <c r="G69" s="161"/>
      <c r="H69" s="161"/>
      <c r="I69" s="162"/>
      <c r="J69" s="163">
        <f>J215</f>
        <v>0</v>
      </c>
      <c r="K69" s="159"/>
      <c r="L69" s="164"/>
    </row>
    <row r="70" spans="2:12" s="8" customFormat="1" ht="19.9" customHeight="1">
      <c r="B70" s="165"/>
      <c r="C70" s="166"/>
      <c r="D70" s="167" t="s">
        <v>99</v>
      </c>
      <c r="E70" s="168"/>
      <c r="F70" s="168"/>
      <c r="G70" s="168"/>
      <c r="H70" s="168"/>
      <c r="I70" s="169"/>
      <c r="J70" s="170">
        <f>J216</f>
        <v>0</v>
      </c>
      <c r="K70" s="166"/>
      <c r="L70" s="171"/>
    </row>
    <row r="71" spans="2:12" s="1" customFormat="1" ht="21.8" customHeight="1">
      <c r="B71" s="35"/>
      <c r="C71" s="36"/>
      <c r="D71" s="36"/>
      <c r="E71" s="36"/>
      <c r="F71" s="36"/>
      <c r="G71" s="36"/>
      <c r="H71" s="36"/>
      <c r="I71" s="124"/>
      <c r="J71" s="36"/>
      <c r="K71" s="36"/>
      <c r="L71" s="40"/>
    </row>
    <row r="72" spans="2:12" s="1" customFormat="1" ht="6.95" customHeight="1">
      <c r="B72" s="54"/>
      <c r="C72" s="55"/>
      <c r="D72" s="55"/>
      <c r="E72" s="55"/>
      <c r="F72" s="55"/>
      <c r="G72" s="55"/>
      <c r="H72" s="55"/>
      <c r="I72" s="148"/>
      <c r="J72" s="55"/>
      <c r="K72" s="55"/>
      <c r="L72" s="40"/>
    </row>
    <row r="76" spans="2:12" s="1" customFormat="1" ht="6.95" customHeight="1">
      <c r="B76" s="56"/>
      <c r="C76" s="57"/>
      <c r="D76" s="57"/>
      <c r="E76" s="57"/>
      <c r="F76" s="57"/>
      <c r="G76" s="57"/>
      <c r="H76" s="57"/>
      <c r="I76" s="151"/>
      <c r="J76" s="57"/>
      <c r="K76" s="57"/>
      <c r="L76" s="40"/>
    </row>
    <row r="77" spans="2:12" s="1" customFormat="1" ht="24.95" customHeight="1">
      <c r="B77" s="35"/>
      <c r="C77" s="20" t="s">
        <v>100</v>
      </c>
      <c r="D77" s="36"/>
      <c r="E77" s="36"/>
      <c r="F77" s="36"/>
      <c r="G77" s="36"/>
      <c r="H77" s="36"/>
      <c r="I77" s="124"/>
      <c r="J77" s="36"/>
      <c r="K77" s="36"/>
      <c r="L77" s="40"/>
    </row>
    <row r="78" spans="2:12" s="1" customFormat="1" ht="6.95" customHeight="1">
      <c r="B78" s="35"/>
      <c r="C78" s="36"/>
      <c r="D78" s="36"/>
      <c r="E78" s="36"/>
      <c r="F78" s="36"/>
      <c r="G78" s="36"/>
      <c r="H78" s="36"/>
      <c r="I78" s="124"/>
      <c r="J78" s="36"/>
      <c r="K78" s="36"/>
      <c r="L78" s="40"/>
    </row>
    <row r="79" spans="2:12" s="1" customFormat="1" ht="12" customHeight="1">
      <c r="B79" s="35"/>
      <c r="C79" s="29" t="s">
        <v>16</v>
      </c>
      <c r="D79" s="36"/>
      <c r="E79" s="36"/>
      <c r="F79" s="36"/>
      <c r="G79" s="36"/>
      <c r="H79" s="36"/>
      <c r="I79" s="124"/>
      <c r="J79" s="36"/>
      <c r="K79" s="36"/>
      <c r="L79" s="40"/>
    </row>
    <row r="80" spans="2:12" s="1" customFormat="1" ht="14.4" customHeight="1">
      <c r="B80" s="35"/>
      <c r="C80" s="36"/>
      <c r="D80" s="36"/>
      <c r="E80" s="152" t="str">
        <f>E7</f>
        <v>Oprava krovu a střechy sladovny č.p. 645</v>
      </c>
      <c r="F80" s="29"/>
      <c r="G80" s="29"/>
      <c r="H80" s="29"/>
      <c r="I80" s="124"/>
      <c r="J80" s="36"/>
      <c r="K80" s="36"/>
      <c r="L80" s="40"/>
    </row>
    <row r="81" spans="2:12" s="1" customFormat="1" ht="12" customHeight="1">
      <c r="B81" s="35"/>
      <c r="C81" s="29" t="s">
        <v>82</v>
      </c>
      <c r="D81" s="36"/>
      <c r="E81" s="36"/>
      <c r="F81" s="36"/>
      <c r="G81" s="36"/>
      <c r="H81" s="36"/>
      <c r="I81" s="124"/>
      <c r="J81" s="36"/>
      <c r="K81" s="36"/>
      <c r="L81" s="40"/>
    </row>
    <row r="82" spans="2:12" s="1" customFormat="1" ht="14.4" customHeight="1">
      <c r="B82" s="35"/>
      <c r="C82" s="36"/>
      <c r="D82" s="36"/>
      <c r="E82" s="61" t="str">
        <f>E9</f>
        <v>01 - oprava střechy etapa I.</v>
      </c>
      <c r="F82" s="36"/>
      <c r="G82" s="36"/>
      <c r="H82" s="36"/>
      <c r="I82" s="124"/>
      <c r="J82" s="36"/>
      <c r="K82" s="36"/>
      <c r="L82" s="40"/>
    </row>
    <row r="83" spans="2:12" s="1" customFormat="1" ht="6.95" customHeight="1">
      <c r="B83" s="35"/>
      <c r="C83" s="36"/>
      <c r="D83" s="36"/>
      <c r="E83" s="36"/>
      <c r="F83" s="36"/>
      <c r="G83" s="36"/>
      <c r="H83" s="36"/>
      <c r="I83" s="124"/>
      <c r="J83" s="36"/>
      <c r="K83" s="36"/>
      <c r="L83" s="40"/>
    </row>
    <row r="84" spans="2:12" s="1" customFormat="1" ht="12" customHeight="1">
      <c r="B84" s="35"/>
      <c r="C84" s="29" t="s">
        <v>20</v>
      </c>
      <c r="D84" s="36"/>
      <c r="E84" s="36"/>
      <c r="F84" s="24" t="str">
        <f>F12</f>
        <v>Šluknov</v>
      </c>
      <c r="G84" s="36"/>
      <c r="H84" s="36"/>
      <c r="I84" s="126" t="s">
        <v>22</v>
      </c>
      <c r="J84" s="64" t="str">
        <f>IF(J12="","",J12)</f>
        <v>13. 12. 2018</v>
      </c>
      <c r="K84" s="36"/>
      <c r="L84" s="40"/>
    </row>
    <row r="85" spans="2:12" s="1" customFormat="1" ht="6.95" customHeight="1">
      <c r="B85" s="35"/>
      <c r="C85" s="36"/>
      <c r="D85" s="36"/>
      <c r="E85" s="36"/>
      <c r="F85" s="36"/>
      <c r="G85" s="36"/>
      <c r="H85" s="36"/>
      <c r="I85" s="124"/>
      <c r="J85" s="36"/>
      <c r="K85" s="36"/>
      <c r="L85" s="40"/>
    </row>
    <row r="86" spans="2:12" s="1" customFormat="1" ht="12.6" customHeight="1">
      <c r="B86" s="35"/>
      <c r="C86" s="29" t="s">
        <v>24</v>
      </c>
      <c r="D86" s="36"/>
      <c r="E86" s="36"/>
      <c r="F86" s="24" t="str">
        <f>E15</f>
        <v>Město Šluknov</v>
      </c>
      <c r="G86" s="36"/>
      <c r="H86" s="36"/>
      <c r="I86" s="126" t="s">
        <v>30</v>
      </c>
      <c r="J86" s="33" t="str">
        <f>E21</f>
        <v>Ing. Kňákal</v>
      </c>
      <c r="K86" s="36"/>
      <c r="L86" s="40"/>
    </row>
    <row r="87" spans="2:12" s="1" customFormat="1" ht="12.6" customHeight="1">
      <c r="B87" s="35"/>
      <c r="C87" s="29" t="s">
        <v>28</v>
      </c>
      <c r="D87" s="36"/>
      <c r="E87" s="36"/>
      <c r="F87" s="24" t="str">
        <f>IF(E18="","",E18)</f>
        <v>Vyplň údaj</v>
      </c>
      <c r="G87" s="36"/>
      <c r="H87" s="36"/>
      <c r="I87" s="126" t="s">
        <v>33</v>
      </c>
      <c r="J87" s="33" t="str">
        <f>E24</f>
        <v>J. Nešněra</v>
      </c>
      <c r="K87" s="36"/>
      <c r="L87" s="40"/>
    </row>
    <row r="88" spans="2:12" s="1" customFormat="1" ht="10.3" customHeight="1">
      <c r="B88" s="35"/>
      <c r="C88" s="36"/>
      <c r="D88" s="36"/>
      <c r="E88" s="36"/>
      <c r="F88" s="36"/>
      <c r="G88" s="36"/>
      <c r="H88" s="36"/>
      <c r="I88" s="124"/>
      <c r="J88" s="36"/>
      <c r="K88" s="36"/>
      <c r="L88" s="40"/>
    </row>
    <row r="89" spans="2:20" s="9" customFormat="1" ht="29.25" customHeight="1">
      <c r="B89" s="172"/>
      <c r="C89" s="173" t="s">
        <v>101</v>
      </c>
      <c r="D89" s="174" t="s">
        <v>55</v>
      </c>
      <c r="E89" s="174" t="s">
        <v>51</v>
      </c>
      <c r="F89" s="174" t="s">
        <v>52</v>
      </c>
      <c r="G89" s="174" t="s">
        <v>102</v>
      </c>
      <c r="H89" s="174" t="s">
        <v>103</v>
      </c>
      <c r="I89" s="175" t="s">
        <v>104</v>
      </c>
      <c r="J89" s="174" t="s">
        <v>86</v>
      </c>
      <c r="K89" s="176" t="s">
        <v>105</v>
      </c>
      <c r="L89" s="177"/>
      <c r="M89" s="85" t="s">
        <v>1</v>
      </c>
      <c r="N89" s="86" t="s">
        <v>40</v>
      </c>
      <c r="O89" s="86" t="s">
        <v>106</v>
      </c>
      <c r="P89" s="86" t="s">
        <v>107</v>
      </c>
      <c r="Q89" s="86" t="s">
        <v>108</v>
      </c>
      <c r="R89" s="86" t="s">
        <v>109</v>
      </c>
      <c r="S89" s="86" t="s">
        <v>110</v>
      </c>
      <c r="T89" s="87" t="s">
        <v>111</v>
      </c>
    </row>
    <row r="90" spans="2:63" s="1" customFormat="1" ht="22.8" customHeight="1">
      <c r="B90" s="35"/>
      <c r="C90" s="92" t="s">
        <v>112</v>
      </c>
      <c r="D90" s="36"/>
      <c r="E90" s="36"/>
      <c r="F90" s="36"/>
      <c r="G90" s="36"/>
      <c r="H90" s="36"/>
      <c r="I90" s="124"/>
      <c r="J90" s="178">
        <f>BK90</f>
        <v>0</v>
      </c>
      <c r="K90" s="36"/>
      <c r="L90" s="40"/>
      <c r="M90" s="88"/>
      <c r="N90" s="89"/>
      <c r="O90" s="89"/>
      <c r="P90" s="179">
        <f>P91+P126+P215</f>
        <v>0</v>
      </c>
      <c r="Q90" s="89"/>
      <c r="R90" s="179">
        <f>R91+R126+R215</f>
        <v>58.584045350000004</v>
      </c>
      <c r="S90" s="89"/>
      <c r="T90" s="180">
        <f>T91+T126+T215</f>
        <v>42.308657499999995</v>
      </c>
      <c r="AT90" s="14" t="s">
        <v>69</v>
      </c>
      <c r="AU90" s="14" t="s">
        <v>88</v>
      </c>
      <c r="BK90" s="181">
        <f>BK91+BK126+BK215</f>
        <v>0</v>
      </c>
    </row>
    <row r="91" spans="2:63" s="10" customFormat="1" ht="25.9" customHeight="1">
      <c r="B91" s="182"/>
      <c r="C91" s="183"/>
      <c r="D91" s="184" t="s">
        <v>69</v>
      </c>
      <c r="E91" s="185" t="s">
        <v>113</v>
      </c>
      <c r="F91" s="185" t="s">
        <v>114</v>
      </c>
      <c r="G91" s="183"/>
      <c r="H91" s="183"/>
      <c r="I91" s="186"/>
      <c r="J91" s="187">
        <f>BK91</f>
        <v>0</v>
      </c>
      <c r="K91" s="183"/>
      <c r="L91" s="188"/>
      <c r="M91" s="189"/>
      <c r="N91" s="190"/>
      <c r="O91" s="190"/>
      <c r="P91" s="191">
        <f>P92+P98+P115+P123</f>
        <v>0</v>
      </c>
      <c r="Q91" s="190"/>
      <c r="R91" s="191">
        <f>R92+R98+R115+R123</f>
        <v>26.078625000000002</v>
      </c>
      <c r="S91" s="190"/>
      <c r="T91" s="192">
        <f>T92+T98+T115+T123</f>
        <v>26.6175</v>
      </c>
      <c r="AR91" s="193" t="s">
        <v>78</v>
      </c>
      <c r="AT91" s="194" t="s">
        <v>69</v>
      </c>
      <c r="AU91" s="194" t="s">
        <v>70</v>
      </c>
      <c r="AY91" s="193" t="s">
        <v>115</v>
      </c>
      <c r="BK91" s="195">
        <f>BK92+BK98+BK115+BK123</f>
        <v>0</v>
      </c>
    </row>
    <row r="92" spans="2:63" s="10" customFormat="1" ht="22.8" customHeight="1">
      <c r="B92" s="182"/>
      <c r="C92" s="183"/>
      <c r="D92" s="184" t="s">
        <v>69</v>
      </c>
      <c r="E92" s="196" t="s">
        <v>116</v>
      </c>
      <c r="F92" s="196" t="s">
        <v>117</v>
      </c>
      <c r="G92" s="183"/>
      <c r="H92" s="183"/>
      <c r="I92" s="186"/>
      <c r="J92" s="197">
        <f>BK92</f>
        <v>0</v>
      </c>
      <c r="K92" s="183"/>
      <c r="L92" s="188"/>
      <c r="M92" s="189"/>
      <c r="N92" s="190"/>
      <c r="O92" s="190"/>
      <c r="P92" s="191">
        <f>SUM(P93:P97)</f>
        <v>0</v>
      </c>
      <c r="Q92" s="190"/>
      <c r="R92" s="191">
        <f>SUM(R93:R97)</f>
        <v>26.051025000000003</v>
      </c>
      <c r="S92" s="190"/>
      <c r="T92" s="192">
        <f>SUM(T93:T97)</f>
        <v>0</v>
      </c>
      <c r="AR92" s="193" t="s">
        <v>78</v>
      </c>
      <c r="AT92" s="194" t="s">
        <v>69</v>
      </c>
      <c r="AU92" s="194" t="s">
        <v>78</v>
      </c>
      <c r="AY92" s="193" t="s">
        <v>115</v>
      </c>
      <c r="BK92" s="195">
        <f>SUM(BK93:BK97)</f>
        <v>0</v>
      </c>
    </row>
    <row r="93" spans="2:65" s="1" customFormat="1" ht="20.4" customHeight="1">
      <c r="B93" s="35"/>
      <c r="C93" s="198" t="s">
        <v>78</v>
      </c>
      <c r="D93" s="198" t="s">
        <v>118</v>
      </c>
      <c r="E93" s="199" t="s">
        <v>119</v>
      </c>
      <c r="F93" s="200" t="s">
        <v>120</v>
      </c>
      <c r="G93" s="201" t="s">
        <v>121</v>
      </c>
      <c r="H93" s="202">
        <v>13.65</v>
      </c>
      <c r="I93" s="203"/>
      <c r="J93" s="204">
        <f>ROUND(I93*H93,2)</f>
        <v>0</v>
      </c>
      <c r="K93" s="200" t="s">
        <v>122</v>
      </c>
      <c r="L93" s="40"/>
      <c r="M93" s="205" t="s">
        <v>1</v>
      </c>
      <c r="N93" s="206" t="s">
        <v>41</v>
      </c>
      <c r="O93" s="76"/>
      <c r="P93" s="207">
        <f>O93*H93</f>
        <v>0</v>
      </c>
      <c r="Q93" s="207">
        <v>1.9085</v>
      </c>
      <c r="R93" s="207">
        <f>Q93*H93</f>
        <v>26.051025000000003</v>
      </c>
      <c r="S93" s="207">
        <v>0</v>
      </c>
      <c r="T93" s="208">
        <f>S93*H93</f>
        <v>0</v>
      </c>
      <c r="AR93" s="14" t="s">
        <v>123</v>
      </c>
      <c r="AT93" s="14" t="s">
        <v>118</v>
      </c>
      <c r="AU93" s="14" t="s">
        <v>80</v>
      </c>
      <c r="AY93" s="14" t="s">
        <v>115</v>
      </c>
      <c r="BE93" s="209">
        <f>IF(N93="základní",J93,0)</f>
        <v>0</v>
      </c>
      <c r="BF93" s="209">
        <f>IF(N93="snížená",J93,0)</f>
        <v>0</v>
      </c>
      <c r="BG93" s="209">
        <f>IF(N93="zákl. přenesená",J93,0)</f>
        <v>0</v>
      </c>
      <c r="BH93" s="209">
        <f>IF(N93="sníž. přenesená",J93,0)</f>
        <v>0</v>
      </c>
      <c r="BI93" s="209">
        <f>IF(N93="nulová",J93,0)</f>
        <v>0</v>
      </c>
      <c r="BJ93" s="14" t="s">
        <v>78</v>
      </c>
      <c r="BK93" s="209">
        <f>ROUND(I93*H93,2)</f>
        <v>0</v>
      </c>
      <c r="BL93" s="14" t="s">
        <v>123</v>
      </c>
      <c r="BM93" s="14" t="s">
        <v>124</v>
      </c>
    </row>
    <row r="94" spans="2:47" s="1" customFormat="1" ht="12">
      <c r="B94" s="35"/>
      <c r="C94" s="36"/>
      <c r="D94" s="210" t="s">
        <v>125</v>
      </c>
      <c r="E94" s="36"/>
      <c r="F94" s="211" t="s">
        <v>126</v>
      </c>
      <c r="G94" s="36"/>
      <c r="H94" s="36"/>
      <c r="I94" s="124"/>
      <c r="J94" s="36"/>
      <c r="K94" s="36"/>
      <c r="L94" s="40"/>
      <c r="M94" s="212"/>
      <c r="N94" s="76"/>
      <c r="O94" s="76"/>
      <c r="P94" s="76"/>
      <c r="Q94" s="76"/>
      <c r="R94" s="76"/>
      <c r="S94" s="76"/>
      <c r="T94" s="77"/>
      <c r="AT94" s="14" t="s">
        <v>125</v>
      </c>
      <c r="AU94" s="14" t="s">
        <v>80</v>
      </c>
    </row>
    <row r="95" spans="2:51" s="11" customFormat="1" ht="12">
      <c r="B95" s="213"/>
      <c r="C95" s="214"/>
      <c r="D95" s="210" t="s">
        <v>127</v>
      </c>
      <c r="E95" s="215" t="s">
        <v>1</v>
      </c>
      <c r="F95" s="216" t="s">
        <v>128</v>
      </c>
      <c r="G95" s="214"/>
      <c r="H95" s="217">
        <v>6.6</v>
      </c>
      <c r="I95" s="218"/>
      <c r="J95" s="214"/>
      <c r="K95" s="214"/>
      <c r="L95" s="219"/>
      <c r="M95" s="220"/>
      <c r="N95" s="221"/>
      <c r="O95" s="221"/>
      <c r="P95" s="221"/>
      <c r="Q95" s="221"/>
      <c r="R95" s="221"/>
      <c r="S95" s="221"/>
      <c r="T95" s="222"/>
      <c r="AT95" s="223" t="s">
        <v>127</v>
      </c>
      <c r="AU95" s="223" t="s">
        <v>80</v>
      </c>
      <c r="AV95" s="11" t="s">
        <v>80</v>
      </c>
      <c r="AW95" s="11" t="s">
        <v>32</v>
      </c>
      <c r="AX95" s="11" t="s">
        <v>70</v>
      </c>
      <c r="AY95" s="223" t="s">
        <v>115</v>
      </c>
    </row>
    <row r="96" spans="2:51" s="11" customFormat="1" ht="12">
      <c r="B96" s="213"/>
      <c r="C96" s="214"/>
      <c r="D96" s="210" t="s">
        <v>127</v>
      </c>
      <c r="E96" s="215" t="s">
        <v>1</v>
      </c>
      <c r="F96" s="216" t="s">
        <v>129</v>
      </c>
      <c r="G96" s="214"/>
      <c r="H96" s="217">
        <v>7.05</v>
      </c>
      <c r="I96" s="218"/>
      <c r="J96" s="214"/>
      <c r="K96" s="214"/>
      <c r="L96" s="219"/>
      <c r="M96" s="220"/>
      <c r="N96" s="221"/>
      <c r="O96" s="221"/>
      <c r="P96" s="221"/>
      <c r="Q96" s="221"/>
      <c r="R96" s="221"/>
      <c r="S96" s="221"/>
      <c r="T96" s="222"/>
      <c r="AT96" s="223" t="s">
        <v>127</v>
      </c>
      <c r="AU96" s="223" t="s">
        <v>80</v>
      </c>
      <c r="AV96" s="11" t="s">
        <v>80</v>
      </c>
      <c r="AW96" s="11" t="s">
        <v>32</v>
      </c>
      <c r="AX96" s="11" t="s">
        <v>70</v>
      </c>
      <c r="AY96" s="223" t="s">
        <v>115</v>
      </c>
    </row>
    <row r="97" spans="2:51" s="12" customFormat="1" ht="12">
      <c r="B97" s="224"/>
      <c r="C97" s="225"/>
      <c r="D97" s="210" t="s">
        <v>127</v>
      </c>
      <c r="E97" s="226" t="s">
        <v>1</v>
      </c>
      <c r="F97" s="227" t="s">
        <v>130</v>
      </c>
      <c r="G97" s="225"/>
      <c r="H97" s="228">
        <v>13.649999999999999</v>
      </c>
      <c r="I97" s="229"/>
      <c r="J97" s="225"/>
      <c r="K97" s="225"/>
      <c r="L97" s="230"/>
      <c r="M97" s="231"/>
      <c r="N97" s="232"/>
      <c r="O97" s="232"/>
      <c r="P97" s="232"/>
      <c r="Q97" s="232"/>
      <c r="R97" s="232"/>
      <c r="S97" s="232"/>
      <c r="T97" s="233"/>
      <c r="AT97" s="234" t="s">
        <v>127</v>
      </c>
      <c r="AU97" s="234" t="s">
        <v>80</v>
      </c>
      <c r="AV97" s="12" t="s">
        <v>123</v>
      </c>
      <c r="AW97" s="12" t="s">
        <v>32</v>
      </c>
      <c r="AX97" s="12" t="s">
        <v>78</v>
      </c>
      <c r="AY97" s="234" t="s">
        <v>115</v>
      </c>
    </row>
    <row r="98" spans="2:63" s="10" customFormat="1" ht="22.8" customHeight="1">
      <c r="B98" s="182"/>
      <c r="C98" s="183"/>
      <c r="D98" s="184" t="s">
        <v>69</v>
      </c>
      <c r="E98" s="196" t="s">
        <v>131</v>
      </c>
      <c r="F98" s="196" t="s">
        <v>132</v>
      </c>
      <c r="G98" s="183"/>
      <c r="H98" s="183"/>
      <c r="I98" s="186"/>
      <c r="J98" s="197">
        <f>BK98</f>
        <v>0</v>
      </c>
      <c r="K98" s="183"/>
      <c r="L98" s="188"/>
      <c r="M98" s="189"/>
      <c r="N98" s="190"/>
      <c r="O98" s="190"/>
      <c r="P98" s="191">
        <f>SUM(P99:P114)</f>
        <v>0</v>
      </c>
      <c r="Q98" s="190"/>
      <c r="R98" s="191">
        <f>SUM(R99:R114)</f>
        <v>0.0276</v>
      </c>
      <c r="S98" s="190"/>
      <c r="T98" s="192">
        <f>SUM(T99:T114)</f>
        <v>26.6175</v>
      </c>
      <c r="AR98" s="193" t="s">
        <v>78</v>
      </c>
      <c r="AT98" s="194" t="s">
        <v>69</v>
      </c>
      <c r="AU98" s="194" t="s">
        <v>78</v>
      </c>
      <c r="AY98" s="193" t="s">
        <v>115</v>
      </c>
      <c r="BK98" s="195">
        <f>SUM(BK99:BK114)</f>
        <v>0</v>
      </c>
    </row>
    <row r="99" spans="2:65" s="1" customFormat="1" ht="20.4" customHeight="1">
      <c r="B99" s="35"/>
      <c r="C99" s="198" t="s">
        <v>80</v>
      </c>
      <c r="D99" s="198" t="s">
        <v>118</v>
      </c>
      <c r="E99" s="199" t="s">
        <v>133</v>
      </c>
      <c r="F99" s="200" t="s">
        <v>134</v>
      </c>
      <c r="G99" s="201" t="s">
        <v>135</v>
      </c>
      <c r="H99" s="202">
        <v>230</v>
      </c>
      <c r="I99" s="203"/>
      <c r="J99" s="204">
        <f>ROUND(I99*H99,2)</f>
        <v>0</v>
      </c>
      <c r="K99" s="200" t="s">
        <v>122</v>
      </c>
      <c r="L99" s="40"/>
      <c r="M99" s="205" t="s">
        <v>1</v>
      </c>
      <c r="N99" s="206" t="s">
        <v>41</v>
      </c>
      <c r="O99" s="76"/>
      <c r="P99" s="207">
        <f>O99*H99</f>
        <v>0</v>
      </c>
      <c r="Q99" s="207">
        <v>0</v>
      </c>
      <c r="R99" s="207">
        <f>Q99*H99</f>
        <v>0</v>
      </c>
      <c r="S99" s="207">
        <v>0</v>
      </c>
      <c r="T99" s="208">
        <f>S99*H99</f>
        <v>0</v>
      </c>
      <c r="AR99" s="14" t="s">
        <v>123</v>
      </c>
      <c r="AT99" s="14" t="s">
        <v>118</v>
      </c>
      <c r="AU99" s="14" t="s">
        <v>80</v>
      </c>
      <c r="AY99" s="14" t="s">
        <v>115</v>
      </c>
      <c r="BE99" s="209">
        <f>IF(N99="základní",J99,0)</f>
        <v>0</v>
      </c>
      <c r="BF99" s="209">
        <f>IF(N99="snížená",J99,0)</f>
        <v>0</v>
      </c>
      <c r="BG99" s="209">
        <f>IF(N99="zákl. přenesená",J99,0)</f>
        <v>0</v>
      </c>
      <c r="BH99" s="209">
        <f>IF(N99="sníž. přenesená",J99,0)</f>
        <v>0</v>
      </c>
      <c r="BI99" s="209">
        <f>IF(N99="nulová",J99,0)</f>
        <v>0</v>
      </c>
      <c r="BJ99" s="14" t="s">
        <v>78</v>
      </c>
      <c r="BK99" s="209">
        <f>ROUND(I99*H99,2)</f>
        <v>0</v>
      </c>
      <c r="BL99" s="14" t="s">
        <v>123</v>
      </c>
      <c r="BM99" s="14" t="s">
        <v>136</v>
      </c>
    </row>
    <row r="100" spans="2:47" s="1" customFormat="1" ht="12">
      <c r="B100" s="35"/>
      <c r="C100" s="36"/>
      <c r="D100" s="210" t="s">
        <v>125</v>
      </c>
      <c r="E100" s="36"/>
      <c r="F100" s="211" t="s">
        <v>137</v>
      </c>
      <c r="G100" s="36"/>
      <c r="H100" s="36"/>
      <c r="I100" s="124"/>
      <c r="J100" s="36"/>
      <c r="K100" s="36"/>
      <c r="L100" s="40"/>
      <c r="M100" s="212"/>
      <c r="N100" s="76"/>
      <c r="O100" s="76"/>
      <c r="P100" s="76"/>
      <c r="Q100" s="76"/>
      <c r="R100" s="76"/>
      <c r="S100" s="76"/>
      <c r="T100" s="77"/>
      <c r="AT100" s="14" t="s">
        <v>125</v>
      </c>
      <c r="AU100" s="14" t="s">
        <v>80</v>
      </c>
    </row>
    <row r="101" spans="2:51" s="11" customFormat="1" ht="12">
      <c r="B101" s="213"/>
      <c r="C101" s="214"/>
      <c r="D101" s="210" t="s">
        <v>127</v>
      </c>
      <c r="E101" s="215" t="s">
        <v>1</v>
      </c>
      <c r="F101" s="216" t="s">
        <v>138</v>
      </c>
      <c r="G101" s="214"/>
      <c r="H101" s="217">
        <v>230</v>
      </c>
      <c r="I101" s="218"/>
      <c r="J101" s="214"/>
      <c r="K101" s="214"/>
      <c r="L101" s="219"/>
      <c r="M101" s="220"/>
      <c r="N101" s="221"/>
      <c r="O101" s="221"/>
      <c r="P101" s="221"/>
      <c r="Q101" s="221"/>
      <c r="R101" s="221"/>
      <c r="S101" s="221"/>
      <c r="T101" s="222"/>
      <c r="AT101" s="223" t="s">
        <v>127</v>
      </c>
      <c r="AU101" s="223" t="s">
        <v>80</v>
      </c>
      <c r="AV101" s="11" t="s">
        <v>80</v>
      </c>
      <c r="AW101" s="11" t="s">
        <v>32</v>
      </c>
      <c r="AX101" s="11" t="s">
        <v>78</v>
      </c>
      <c r="AY101" s="223" t="s">
        <v>115</v>
      </c>
    </row>
    <row r="102" spans="2:65" s="1" customFormat="1" ht="20.4" customHeight="1">
      <c r="B102" s="35"/>
      <c r="C102" s="198" t="s">
        <v>116</v>
      </c>
      <c r="D102" s="198" t="s">
        <v>118</v>
      </c>
      <c r="E102" s="199" t="s">
        <v>139</v>
      </c>
      <c r="F102" s="200" t="s">
        <v>140</v>
      </c>
      <c r="G102" s="201" t="s">
        <v>135</v>
      </c>
      <c r="H102" s="202">
        <v>27600</v>
      </c>
      <c r="I102" s="203"/>
      <c r="J102" s="204">
        <f>ROUND(I102*H102,2)</f>
        <v>0</v>
      </c>
      <c r="K102" s="200" t="s">
        <v>122</v>
      </c>
      <c r="L102" s="40"/>
      <c r="M102" s="205" t="s">
        <v>1</v>
      </c>
      <c r="N102" s="206" t="s">
        <v>41</v>
      </c>
      <c r="O102" s="76"/>
      <c r="P102" s="207">
        <f>O102*H102</f>
        <v>0</v>
      </c>
      <c r="Q102" s="207">
        <v>0</v>
      </c>
      <c r="R102" s="207">
        <f>Q102*H102</f>
        <v>0</v>
      </c>
      <c r="S102" s="207">
        <v>0</v>
      </c>
      <c r="T102" s="208">
        <f>S102*H102</f>
        <v>0</v>
      </c>
      <c r="AR102" s="14" t="s">
        <v>123</v>
      </c>
      <c r="AT102" s="14" t="s">
        <v>118</v>
      </c>
      <c r="AU102" s="14" t="s">
        <v>80</v>
      </c>
      <c r="AY102" s="14" t="s">
        <v>115</v>
      </c>
      <c r="BE102" s="209">
        <f>IF(N102="základní",J102,0)</f>
        <v>0</v>
      </c>
      <c r="BF102" s="209">
        <f>IF(N102="snížená",J102,0)</f>
        <v>0</v>
      </c>
      <c r="BG102" s="209">
        <f>IF(N102="zákl. přenesená",J102,0)</f>
        <v>0</v>
      </c>
      <c r="BH102" s="209">
        <f>IF(N102="sníž. přenesená",J102,0)</f>
        <v>0</v>
      </c>
      <c r="BI102" s="209">
        <f>IF(N102="nulová",J102,0)</f>
        <v>0</v>
      </c>
      <c r="BJ102" s="14" t="s">
        <v>78</v>
      </c>
      <c r="BK102" s="209">
        <f>ROUND(I102*H102,2)</f>
        <v>0</v>
      </c>
      <c r="BL102" s="14" t="s">
        <v>123</v>
      </c>
      <c r="BM102" s="14" t="s">
        <v>141</v>
      </c>
    </row>
    <row r="103" spans="2:47" s="1" customFormat="1" ht="12">
      <c r="B103" s="35"/>
      <c r="C103" s="36"/>
      <c r="D103" s="210" t="s">
        <v>125</v>
      </c>
      <c r="E103" s="36"/>
      <c r="F103" s="211" t="s">
        <v>142</v>
      </c>
      <c r="G103" s="36"/>
      <c r="H103" s="36"/>
      <c r="I103" s="124"/>
      <c r="J103" s="36"/>
      <c r="K103" s="36"/>
      <c r="L103" s="40"/>
      <c r="M103" s="212"/>
      <c r="N103" s="76"/>
      <c r="O103" s="76"/>
      <c r="P103" s="76"/>
      <c r="Q103" s="76"/>
      <c r="R103" s="76"/>
      <c r="S103" s="76"/>
      <c r="T103" s="77"/>
      <c r="AT103" s="14" t="s">
        <v>125</v>
      </c>
      <c r="AU103" s="14" t="s">
        <v>80</v>
      </c>
    </row>
    <row r="104" spans="2:51" s="11" customFormat="1" ht="12">
      <c r="B104" s="213"/>
      <c r="C104" s="214"/>
      <c r="D104" s="210" t="s">
        <v>127</v>
      </c>
      <c r="E104" s="214"/>
      <c r="F104" s="216" t="s">
        <v>143</v>
      </c>
      <c r="G104" s="214"/>
      <c r="H104" s="217">
        <v>27600</v>
      </c>
      <c r="I104" s="218"/>
      <c r="J104" s="214"/>
      <c r="K104" s="214"/>
      <c r="L104" s="219"/>
      <c r="M104" s="220"/>
      <c r="N104" s="221"/>
      <c r="O104" s="221"/>
      <c r="P104" s="221"/>
      <c r="Q104" s="221"/>
      <c r="R104" s="221"/>
      <c r="S104" s="221"/>
      <c r="T104" s="222"/>
      <c r="AT104" s="223" t="s">
        <v>127</v>
      </c>
      <c r="AU104" s="223" t="s">
        <v>80</v>
      </c>
      <c r="AV104" s="11" t="s">
        <v>80</v>
      </c>
      <c r="AW104" s="11" t="s">
        <v>4</v>
      </c>
      <c r="AX104" s="11" t="s">
        <v>78</v>
      </c>
      <c r="AY104" s="223" t="s">
        <v>115</v>
      </c>
    </row>
    <row r="105" spans="2:65" s="1" customFormat="1" ht="20.4" customHeight="1">
      <c r="B105" s="35"/>
      <c r="C105" s="198" t="s">
        <v>123</v>
      </c>
      <c r="D105" s="198" t="s">
        <v>118</v>
      </c>
      <c r="E105" s="199" t="s">
        <v>144</v>
      </c>
      <c r="F105" s="200" t="s">
        <v>145</v>
      </c>
      <c r="G105" s="201" t="s">
        <v>135</v>
      </c>
      <c r="H105" s="202">
        <v>230</v>
      </c>
      <c r="I105" s="203"/>
      <c r="J105" s="204">
        <f>ROUND(I105*H105,2)</f>
        <v>0</v>
      </c>
      <c r="K105" s="200" t="s">
        <v>122</v>
      </c>
      <c r="L105" s="40"/>
      <c r="M105" s="205" t="s">
        <v>1</v>
      </c>
      <c r="N105" s="206" t="s">
        <v>41</v>
      </c>
      <c r="O105" s="76"/>
      <c r="P105" s="207">
        <f>O105*H105</f>
        <v>0</v>
      </c>
      <c r="Q105" s="207">
        <v>0</v>
      </c>
      <c r="R105" s="207">
        <f>Q105*H105</f>
        <v>0</v>
      </c>
      <c r="S105" s="207">
        <v>0</v>
      </c>
      <c r="T105" s="208">
        <f>S105*H105</f>
        <v>0</v>
      </c>
      <c r="AR105" s="14" t="s">
        <v>123</v>
      </c>
      <c r="AT105" s="14" t="s">
        <v>118</v>
      </c>
      <c r="AU105" s="14" t="s">
        <v>80</v>
      </c>
      <c r="AY105" s="14" t="s">
        <v>115</v>
      </c>
      <c r="BE105" s="209">
        <f>IF(N105="základní",J105,0)</f>
        <v>0</v>
      </c>
      <c r="BF105" s="209">
        <f>IF(N105="snížená",J105,0)</f>
        <v>0</v>
      </c>
      <c r="BG105" s="209">
        <f>IF(N105="zákl. přenesená",J105,0)</f>
        <v>0</v>
      </c>
      <c r="BH105" s="209">
        <f>IF(N105="sníž. přenesená",J105,0)</f>
        <v>0</v>
      </c>
      <c r="BI105" s="209">
        <f>IF(N105="nulová",J105,0)</f>
        <v>0</v>
      </c>
      <c r="BJ105" s="14" t="s">
        <v>78</v>
      </c>
      <c r="BK105" s="209">
        <f>ROUND(I105*H105,2)</f>
        <v>0</v>
      </c>
      <c r="BL105" s="14" t="s">
        <v>123</v>
      </c>
      <c r="BM105" s="14" t="s">
        <v>146</v>
      </c>
    </row>
    <row r="106" spans="2:47" s="1" customFormat="1" ht="12">
      <c r="B106" s="35"/>
      <c r="C106" s="36"/>
      <c r="D106" s="210" t="s">
        <v>125</v>
      </c>
      <c r="E106" s="36"/>
      <c r="F106" s="211" t="s">
        <v>147</v>
      </c>
      <c r="G106" s="36"/>
      <c r="H106" s="36"/>
      <c r="I106" s="124"/>
      <c r="J106" s="36"/>
      <c r="K106" s="36"/>
      <c r="L106" s="40"/>
      <c r="M106" s="212"/>
      <c r="N106" s="76"/>
      <c r="O106" s="76"/>
      <c r="P106" s="76"/>
      <c r="Q106" s="76"/>
      <c r="R106" s="76"/>
      <c r="S106" s="76"/>
      <c r="T106" s="77"/>
      <c r="AT106" s="14" t="s">
        <v>125</v>
      </c>
      <c r="AU106" s="14" t="s">
        <v>80</v>
      </c>
    </row>
    <row r="107" spans="2:65" s="1" customFormat="1" ht="20.4" customHeight="1">
      <c r="B107" s="35"/>
      <c r="C107" s="198" t="s">
        <v>148</v>
      </c>
      <c r="D107" s="198" t="s">
        <v>118</v>
      </c>
      <c r="E107" s="199" t="s">
        <v>149</v>
      </c>
      <c r="F107" s="200" t="s">
        <v>150</v>
      </c>
      <c r="G107" s="201" t="s">
        <v>121</v>
      </c>
      <c r="H107" s="202">
        <v>13.65</v>
      </c>
      <c r="I107" s="203"/>
      <c r="J107" s="204">
        <f>ROUND(I107*H107,2)</f>
        <v>0</v>
      </c>
      <c r="K107" s="200" t="s">
        <v>122</v>
      </c>
      <c r="L107" s="40"/>
      <c r="M107" s="205" t="s">
        <v>1</v>
      </c>
      <c r="N107" s="206" t="s">
        <v>41</v>
      </c>
      <c r="O107" s="76"/>
      <c r="P107" s="207">
        <f>O107*H107</f>
        <v>0</v>
      </c>
      <c r="Q107" s="207">
        <v>0</v>
      </c>
      <c r="R107" s="207">
        <f>Q107*H107</f>
        <v>0</v>
      </c>
      <c r="S107" s="207">
        <v>1.95</v>
      </c>
      <c r="T107" s="208">
        <f>S107*H107</f>
        <v>26.6175</v>
      </c>
      <c r="AR107" s="14" t="s">
        <v>123</v>
      </c>
      <c r="AT107" s="14" t="s">
        <v>118</v>
      </c>
      <c r="AU107" s="14" t="s">
        <v>80</v>
      </c>
      <c r="AY107" s="14" t="s">
        <v>115</v>
      </c>
      <c r="BE107" s="209">
        <f>IF(N107="základní",J107,0)</f>
        <v>0</v>
      </c>
      <c r="BF107" s="209">
        <f>IF(N107="snížená",J107,0)</f>
        <v>0</v>
      </c>
      <c r="BG107" s="209">
        <f>IF(N107="zákl. přenesená",J107,0)</f>
        <v>0</v>
      </c>
      <c r="BH107" s="209">
        <f>IF(N107="sníž. přenesená",J107,0)</f>
        <v>0</v>
      </c>
      <c r="BI107" s="209">
        <f>IF(N107="nulová",J107,0)</f>
        <v>0</v>
      </c>
      <c r="BJ107" s="14" t="s">
        <v>78</v>
      </c>
      <c r="BK107" s="209">
        <f>ROUND(I107*H107,2)</f>
        <v>0</v>
      </c>
      <c r="BL107" s="14" t="s">
        <v>123</v>
      </c>
      <c r="BM107" s="14" t="s">
        <v>151</v>
      </c>
    </row>
    <row r="108" spans="2:47" s="1" customFormat="1" ht="12">
      <c r="B108" s="35"/>
      <c r="C108" s="36"/>
      <c r="D108" s="210" t="s">
        <v>125</v>
      </c>
      <c r="E108" s="36"/>
      <c r="F108" s="211" t="s">
        <v>152</v>
      </c>
      <c r="G108" s="36"/>
      <c r="H108" s="36"/>
      <c r="I108" s="124"/>
      <c r="J108" s="36"/>
      <c r="K108" s="36"/>
      <c r="L108" s="40"/>
      <c r="M108" s="212"/>
      <c r="N108" s="76"/>
      <c r="O108" s="76"/>
      <c r="P108" s="76"/>
      <c r="Q108" s="76"/>
      <c r="R108" s="76"/>
      <c r="S108" s="76"/>
      <c r="T108" s="77"/>
      <c r="AT108" s="14" t="s">
        <v>125</v>
      </c>
      <c r="AU108" s="14" t="s">
        <v>80</v>
      </c>
    </row>
    <row r="109" spans="2:65" s="1" customFormat="1" ht="20.4" customHeight="1">
      <c r="B109" s="35"/>
      <c r="C109" s="198" t="s">
        <v>153</v>
      </c>
      <c r="D109" s="198" t="s">
        <v>118</v>
      </c>
      <c r="E109" s="199" t="s">
        <v>154</v>
      </c>
      <c r="F109" s="200" t="s">
        <v>155</v>
      </c>
      <c r="G109" s="201" t="s">
        <v>156</v>
      </c>
      <c r="H109" s="202">
        <v>55.2</v>
      </c>
      <c r="I109" s="203"/>
      <c r="J109" s="204">
        <f>ROUND(I109*H109,2)</f>
        <v>0</v>
      </c>
      <c r="K109" s="200" t="s">
        <v>122</v>
      </c>
      <c r="L109" s="40"/>
      <c r="M109" s="205" t="s">
        <v>1</v>
      </c>
      <c r="N109" s="206" t="s">
        <v>41</v>
      </c>
      <c r="O109" s="76"/>
      <c r="P109" s="207">
        <f>O109*H109</f>
        <v>0</v>
      </c>
      <c r="Q109" s="207">
        <v>0.00029</v>
      </c>
      <c r="R109" s="207">
        <f>Q109*H109</f>
        <v>0.016008</v>
      </c>
      <c r="S109" s="207">
        <v>0</v>
      </c>
      <c r="T109" s="208">
        <f>S109*H109</f>
        <v>0</v>
      </c>
      <c r="AR109" s="14" t="s">
        <v>123</v>
      </c>
      <c r="AT109" s="14" t="s">
        <v>118</v>
      </c>
      <c r="AU109" s="14" t="s">
        <v>80</v>
      </c>
      <c r="AY109" s="14" t="s">
        <v>115</v>
      </c>
      <c r="BE109" s="209">
        <f>IF(N109="základní",J109,0)</f>
        <v>0</v>
      </c>
      <c r="BF109" s="209">
        <f>IF(N109="snížená",J109,0)</f>
        <v>0</v>
      </c>
      <c r="BG109" s="209">
        <f>IF(N109="zákl. přenesená",J109,0)</f>
        <v>0</v>
      </c>
      <c r="BH109" s="209">
        <f>IF(N109="sníž. přenesená",J109,0)</f>
        <v>0</v>
      </c>
      <c r="BI109" s="209">
        <f>IF(N109="nulová",J109,0)</f>
        <v>0</v>
      </c>
      <c r="BJ109" s="14" t="s">
        <v>78</v>
      </c>
      <c r="BK109" s="209">
        <f>ROUND(I109*H109,2)</f>
        <v>0</v>
      </c>
      <c r="BL109" s="14" t="s">
        <v>123</v>
      </c>
      <c r="BM109" s="14" t="s">
        <v>157</v>
      </c>
    </row>
    <row r="110" spans="2:47" s="1" customFormat="1" ht="12">
      <c r="B110" s="35"/>
      <c r="C110" s="36"/>
      <c r="D110" s="210" t="s">
        <v>125</v>
      </c>
      <c r="E110" s="36"/>
      <c r="F110" s="211" t="s">
        <v>158</v>
      </c>
      <c r="G110" s="36"/>
      <c r="H110" s="36"/>
      <c r="I110" s="124"/>
      <c r="J110" s="36"/>
      <c r="K110" s="36"/>
      <c r="L110" s="40"/>
      <c r="M110" s="212"/>
      <c r="N110" s="76"/>
      <c r="O110" s="76"/>
      <c r="P110" s="76"/>
      <c r="Q110" s="76"/>
      <c r="R110" s="76"/>
      <c r="S110" s="76"/>
      <c r="T110" s="77"/>
      <c r="AT110" s="14" t="s">
        <v>125</v>
      </c>
      <c r="AU110" s="14" t="s">
        <v>80</v>
      </c>
    </row>
    <row r="111" spans="2:51" s="11" customFormat="1" ht="12">
      <c r="B111" s="213"/>
      <c r="C111" s="214"/>
      <c r="D111" s="210" t="s">
        <v>127</v>
      </c>
      <c r="E111" s="215" t="s">
        <v>1</v>
      </c>
      <c r="F111" s="216" t="s">
        <v>159</v>
      </c>
      <c r="G111" s="214"/>
      <c r="H111" s="217">
        <v>55.2</v>
      </c>
      <c r="I111" s="218"/>
      <c r="J111" s="214"/>
      <c r="K111" s="214"/>
      <c r="L111" s="219"/>
      <c r="M111" s="220"/>
      <c r="N111" s="221"/>
      <c r="O111" s="221"/>
      <c r="P111" s="221"/>
      <c r="Q111" s="221"/>
      <c r="R111" s="221"/>
      <c r="S111" s="221"/>
      <c r="T111" s="222"/>
      <c r="AT111" s="223" t="s">
        <v>127</v>
      </c>
      <c r="AU111" s="223" t="s">
        <v>80</v>
      </c>
      <c r="AV111" s="11" t="s">
        <v>80</v>
      </c>
      <c r="AW111" s="11" t="s">
        <v>32</v>
      </c>
      <c r="AX111" s="11" t="s">
        <v>78</v>
      </c>
      <c r="AY111" s="223" t="s">
        <v>115</v>
      </c>
    </row>
    <row r="112" spans="2:65" s="1" customFormat="1" ht="20.4" customHeight="1">
      <c r="B112" s="35"/>
      <c r="C112" s="235" t="s">
        <v>160</v>
      </c>
      <c r="D112" s="235" t="s">
        <v>161</v>
      </c>
      <c r="E112" s="236" t="s">
        <v>162</v>
      </c>
      <c r="F112" s="237" t="s">
        <v>163</v>
      </c>
      <c r="G112" s="238" t="s">
        <v>156</v>
      </c>
      <c r="H112" s="239">
        <v>165.6</v>
      </c>
      <c r="I112" s="240"/>
      <c r="J112" s="241">
        <f>ROUND(I112*H112,2)</f>
        <v>0</v>
      </c>
      <c r="K112" s="237" t="s">
        <v>122</v>
      </c>
      <c r="L112" s="242"/>
      <c r="M112" s="243" t="s">
        <v>1</v>
      </c>
      <c r="N112" s="244" t="s">
        <v>41</v>
      </c>
      <c r="O112" s="76"/>
      <c r="P112" s="207">
        <f>O112*H112</f>
        <v>0</v>
      </c>
      <c r="Q112" s="207">
        <v>7E-05</v>
      </c>
      <c r="R112" s="207">
        <f>Q112*H112</f>
        <v>0.011591999999999998</v>
      </c>
      <c r="S112" s="207">
        <v>0</v>
      </c>
      <c r="T112" s="208">
        <f>S112*H112</f>
        <v>0</v>
      </c>
      <c r="AR112" s="14" t="s">
        <v>164</v>
      </c>
      <c r="AT112" s="14" t="s">
        <v>161</v>
      </c>
      <c r="AU112" s="14" t="s">
        <v>80</v>
      </c>
      <c r="AY112" s="14" t="s">
        <v>115</v>
      </c>
      <c r="BE112" s="209">
        <f>IF(N112="základní",J112,0)</f>
        <v>0</v>
      </c>
      <c r="BF112" s="209">
        <f>IF(N112="snížená",J112,0)</f>
        <v>0</v>
      </c>
      <c r="BG112" s="209">
        <f>IF(N112="zákl. přenesená",J112,0)</f>
        <v>0</v>
      </c>
      <c r="BH112" s="209">
        <f>IF(N112="sníž. přenesená",J112,0)</f>
        <v>0</v>
      </c>
      <c r="BI112" s="209">
        <f>IF(N112="nulová",J112,0)</f>
        <v>0</v>
      </c>
      <c r="BJ112" s="14" t="s">
        <v>78</v>
      </c>
      <c r="BK112" s="209">
        <f>ROUND(I112*H112,2)</f>
        <v>0</v>
      </c>
      <c r="BL112" s="14" t="s">
        <v>123</v>
      </c>
      <c r="BM112" s="14" t="s">
        <v>165</v>
      </c>
    </row>
    <row r="113" spans="2:47" s="1" customFormat="1" ht="12">
      <c r="B113" s="35"/>
      <c r="C113" s="36"/>
      <c r="D113" s="210" t="s">
        <v>125</v>
      </c>
      <c r="E113" s="36"/>
      <c r="F113" s="211" t="s">
        <v>163</v>
      </c>
      <c r="G113" s="36"/>
      <c r="H113" s="36"/>
      <c r="I113" s="124"/>
      <c r="J113" s="36"/>
      <c r="K113" s="36"/>
      <c r="L113" s="40"/>
      <c r="M113" s="212"/>
      <c r="N113" s="76"/>
      <c r="O113" s="76"/>
      <c r="P113" s="76"/>
      <c r="Q113" s="76"/>
      <c r="R113" s="76"/>
      <c r="S113" s="76"/>
      <c r="T113" s="77"/>
      <c r="AT113" s="14" t="s">
        <v>125</v>
      </c>
      <c r="AU113" s="14" t="s">
        <v>80</v>
      </c>
    </row>
    <row r="114" spans="2:51" s="11" customFormat="1" ht="12">
      <c r="B114" s="213"/>
      <c r="C114" s="214"/>
      <c r="D114" s="210" t="s">
        <v>127</v>
      </c>
      <c r="E114" s="215" t="s">
        <v>1</v>
      </c>
      <c r="F114" s="216" t="s">
        <v>166</v>
      </c>
      <c r="G114" s="214"/>
      <c r="H114" s="217">
        <v>165.6</v>
      </c>
      <c r="I114" s="218"/>
      <c r="J114" s="214"/>
      <c r="K114" s="214"/>
      <c r="L114" s="219"/>
      <c r="M114" s="220"/>
      <c r="N114" s="221"/>
      <c r="O114" s="221"/>
      <c r="P114" s="221"/>
      <c r="Q114" s="221"/>
      <c r="R114" s="221"/>
      <c r="S114" s="221"/>
      <c r="T114" s="222"/>
      <c r="AT114" s="223" t="s">
        <v>127</v>
      </c>
      <c r="AU114" s="223" t="s">
        <v>80</v>
      </c>
      <c r="AV114" s="11" t="s">
        <v>80</v>
      </c>
      <c r="AW114" s="11" t="s">
        <v>32</v>
      </c>
      <c r="AX114" s="11" t="s">
        <v>78</v>
      </c>
      <c r="AY114" s="223" t="s">
        <v>115</v>
      </c>
    </row>
    <row r="115" spans="2:63" s="10" customFormat="1" ht="22.8" customHeight="1">
      <c r="B115" s="182"/>
      <c r="C115" s="183"/>
      <c r="D115" s="184" t="s">
        <v>69</v>
      </c>
      <c r="E115" s="196" t="s">
        <v>167</v>
      </c>
      <c r="F115" s="196" t="s">
        <v>168</v>
      </c>
      <c r="G115" s="183"/>
      <c r="H115" s="183"/>
      <c r="I115" s="186"/>
      <c r="J115" s="197">
        <f>BK115</f>
        <v>0</v>
      </c>
      <c r="K115" s="183"/>
      <c r="L115" s="188"/>
      <c r="M115" s="189"/>
      <c r="N115" s="190"/>
      <c r="O115" s="190"/>
      <c r="P115" s="191">
        <f>SUM(P116:P122)</f>
        <v>0</v>
      </c>
      <c r="Q115" s="190"/>
      <c r="R115" s="191">
        <f>SUM(R116:R122)</f>
        <v>0</v>
      </c>
      <c r="S115" s="190"/>
      <c r="T115" s="192">
        <f>SUM(T116:T122)</f>
        <v>0</v>
      </c>
      <c r="AR115" s="193" t="s">
        <v>78</v>
      </c>
      <c r="AT115" s="194" t="s">
        <v>69</v>
      </c>
      <c r="AU115" s="194" t="s">
        <v>78</v>
      </c>
      <c r="AY115" s="193" t="s">
        <v>115</v>
      </c>
      <c r="BK115" s="195">
        <f>SUM(BK116:BK122)</f>
        <v>0</v>
      </c>
    </row>
    <row r="116" spans="2:65" s="1" customFormat="1" ht="20.4" customHeight="1">
      <c r="B116" s="35"/>
      <c r="C116" s="198" t="s">
        <v>164</v>
      </c>
      <c r="D116" s="198" t="s">
        <v>118</v>
      </c>
      <c r="E116" s="199" t="s">
        <v>169</v>
      </c>
      <c r="F116" s="200" t="s">
        <v>170</v>
      </c>
      <c r="G116" s="201" t="s">
        <v>171</v>
      </c>
      <c r="H116" s="202">
        <v>42.309</v>
      </c>
      <c r="I116" s="203"/>
      <c r="J116" s="204">
        <f>ROUND(I116*H116,2)</f>
        <v>0</v>
      </c>
      <c r="K116" s="200" t="s">
        <v>122</v>
      </c>
      <c r="L116" s="40"/>
      <c r="M116" s="205" t="s">
        <v>1</v>
      </c>
      <c r="N116" s="206" t="s">
        <v>41</v>
      </c>
      <c r="O116" s="76"/>
      <c r="P116" s="207">
        <f>O116*H116</f>
        <v>0</v>
      </c>
      <c r="Q116" s="207">
        <v>0</v>
      </c>
      <c r="R116" s="207">
        <f>Q116*H116</f>
        <v>0</v>
      </c>
      <c r="S116" s="207">
        <v>0</v>
      </c>
      <c r="T116" s="208">
        <f>S116*H116</f>
        <v>0</v>
      </c>
      <c r="AR116" s="14" t="s">
        <v>123</v>
      </c>
      <c r="AT116" s="14" t="s">
        <v>118</v>
      </c>
      <c r="AU116" s="14" t="s">
        <v>80</v>
      </c>
      <c r="AY116" s="14" t="s">
        <v>115</v>
      </c>
      <c r="BE116" s="209">
        <f>IF(N116="základní",J116,0)</f>
        <v>0</v>
      </c>
      <c r="BF116" s="209">
        <f>IF(N116="snížená",J116,0)</f>
        <v>0</v>
      </c>
      <c r="BG116" s="209">
        <f>IF(N116="zákl. přenesená",J116,0)</f>
        <v>0</v>
      </c>
      <c r="BH116" s="209">
        <f>IF(N116="sníž. přenesená",J116,0)</f>
        <v>0</v>
      </c>
      <c r="BI116" s="209">
        <f>IF(N116="nulová",J116,0)</f>
        <v>0</v>
      </c>
      <c r="BJ116" s="14" t="s">
        <v>78</v>
      </c>
      <c r="BK116" s="209">
        <f>ROUND(I116*H116,2)</f>
        <v>0</v>
      </c>
      <c r="BL116" s="14" t="s">
        <v>123</v>
      </c>
      <c r="BM116" s="14" t="s">
        <v>172</v>
      </c>
    </row>
    <row r="117" spans="2:47" s="1" customFormat="1" ht="12">
      <c r="B117" s="35"/>
      <c r="C117" s="36"/>
      <c r="D117" s="210" t="s">
        <v>125</v>
      </c>
      <c r="E117" s="36"/>
      <c r="F117" s="211" t="s">
        <v>173</v>
      </c>
      <c r="G117" s="36"/>
      <c r="H117" s="36"/>
      <c r="I117" s="124"/>
      <c r="J117" s="36"/>
      <c r="K117" s="36"/>
      <c r="L117" s="40"/>
      <c r="M117" s="212"/>
      <c r="N117" s="76"/>
      <c r="O117" s="76"/>
      <c r="P117" s="76"/>
      <c r="Q117" s="76"/>
      <c r="R117" s="76"/>
      <c r="S117" s="76"/>
      <c r="T117" s="77"/>
      <c r="AT117" s="14" t="s">
        <v>125</v>
      </c>
      <c r="AU117" s="14" t="s">
        <v>80</v>
      </c>
    </row>
    <row r="118" spans="2:65" s="1" customFormat="1" ht="20.4" customHeight="1">
      <c r="B118" s="35"/>
      <c r="C118" s="198" t="s">
        <v>131</v>
      </c>
      <c r="D118" s="198" t="s">
        <v>118</v>
      </c>
      <c r="E118" s="199" t="s">
        <v>174</v>
      </c>
      <c r="F118" s="200" t="s">
        <v>175</v>
      </c>
      <c r="G118" s="201" t="s">
        <v>171</v>
      </c>
      <c r="H118" s="202">
        <v>1269.27</v>
      </c>
      <c r="I118" s="203"/>
      <c r="J118" s="204">
        <f>ROUND(I118*H118,2)</f>
        <v>0</v>
      </c>
      <c r="K118" s="200" t="s">
        <v>122</v>
      </c>
      <c r="L118" s="40"/>
      <c r="M118" s="205" t="s">
        <v>1</v>
      </c>
      <c r="N118" s="206" t="s">
        <v>41</v>
      </c>
      <c r="O118" s="76"/>
      <c r="P118" s="207">
        <f>O118*H118</f>
        <v>0</v>
      </c>
      <c r="Q118" s="207">
        <v>0</v>
      </c>
      <c r="R118" s="207">
        <f>Q118*H118</f>
        <v>0</v>
      </c>
      <c r="S118" s="207">
        <v>0</v>
      </c>
      <c r="T118" s="208">
        <f>S118*H118</f>
        <v>0</v>
      </c>
      <c r="AR118" s="14" t="s">
        <v>123</v>
      </c>
      <c r="AT118" s="14" t="s">
        <v>118</v>
      </c>
      <c r="AU118" s="14" t="s">
        <v>80</v>
      </c>
      <c r="AY118" s="14" t="s">
        <v>115</v>
      </c>
      <c r="BE118" s="209">
        <f>IF(N118="základní",J118,0)</f>
        <v>0</v>
      </c>
      <c r="BF118" s="209">
        <f>IF(N118="snížená",J118,0)</f>
        <v>0</v>
      </c>
      <c r="BG118" s="209">
        <f>IF(N118="zákl. přenesená",J118,0)</f>
        <v>0</v>
      </c>
      <c r="BH118" s="209">
        <f>IF(N118="sníž. přenesená",J118,0)</f>
        <v>0</v>
      </c>
      <c r="BI118" s="209">
        <f>IF(N118="nulová",J118,0)</f>
        <v>0</v>
      </c>
      <c r="BJ118" s="14" t="s">
        <v>78</v>
      </c>
      <c r="BK118" s="209">
        <f>ROUND(I118*H118,2)</f>
        <v>0</v>
      </c>
      <c r="BL118" s="14" t="s">
        <v>123</v>
      </c>
      <c r="BM118" s="14" t="s">
        <v>176</v>
      </c>
    </row>
    <row r="119" spans="2:47" s="1" customFormat="1" ht="12">
      <c r="B119" s="35"/>
      <c r="C119" s="36"/>
      <c r="D119" s="210" t="s">
        <v>125</v>
      </c>
      <c r="E119" s="36"/>
      <c r="F119" s="211" t="s">
        <v>177</v>
      </c>
      <c r="G119" s="36"/>
      <c r="H119" s="36"/>
      <c r="I119" s="124"/>
      <c r="J119" s="36"/>
      <c r="K119" s="36"/>
      <c r="L119" s="40"/>
      <c r="M119" s="212"/>
      <c r="N119" s="76"/>
      <c r="O119" s="76"/>
      <c r="P119" s="76"/>
      <c r="Q119" s="76"/>
      <c r="R119" s="76"/>
      <c r="S119" s="76"/>
      <c r="T119" s="77"/>
      <c r="AT119" s="14" t="s">
        <v>125</v>
      </c>
      <c r="AU119" s="14" t="s">
        <v>80</v>
      </c>
    </row>
    <row r="120" spans="2:51" s="11" customFormat="1" ht="12">
      <c r="B120" s="213"/>
      <c r="C120" s="214"/>
      <c r="D120" s="210" t="s">
        <v>127</v>
      </c>
      <c r="E120" s="214"/>
      <c r="F120" s="216" t="s">
        <v>178</v>
      </c>
      <c r="G120" s="214"/>
      <c r="H120" s="217">
        <v>1269.27</v>
      </c>
      <c r="I120" s="218"/>
      <c r="J120" s="214"/>
      <c r="K120" s="214"/>
      <c r="L120" s="219"/>
      <c r="M120" s="220"/>
      <c r="N120" s="221"/>
      <c r="O120" s="221"/>
      <c r="P120" s="221"/>
      <c r="Q120" s="221"/>
      <c r="R120" s="221"/>
      <c r="S120" s="221"/>
      <c r="T120" s="222"/>
      <c r="AT120" s="223" t="s">
        <v>127</v>
      </c>
      <c r="AU120" s="223" t="s">
        <v>80</v>
      </c>
      <c r="AV120" s="11" t="s">
        <v>80</v>
      </c>
      <c r="AW120" s="11" t="s">
        <v>4</v>
      </c>
      <c r="AX120" s="11" t="s">
        <v>78</v>
      </c>
      <c r="AY120" s="223" t="s">
        <v>115</v>
      </c>
    </row>
    <row r="121" spans="2:65" s="1" customFormat="1" ht="20.4" customHeight="1">
      <c r="B121" s="35"/>
      <c r="C121" s="198" t="s">
        <v>179</v>
      </c>
      <c r="D121" s="198" t="s">
        <v>118</v>
      </c>
      <c r="E121" s="199" t="s">
        <v>180</v>
      </c>
      <c r="F121" s="200" t="s">
        <v>181</v>
      </c>
      <c r="G121" s="201" t="s">
        <v>171</v>
      </c>
      <c r="H121" s="202">
        <v>42.309</v>
      </c>
      <c r="I121" s="203"/>
      <c r="J121" s="204">
        <f>ROUND(I121*H121,2)</f>
        <v>0</v>
      </c>
      <c r="K121" s="200" t="s">
        <v>122</v>
      </c>
      <c r="L121" s="40"/>
      <c r="M121" s="205" t="s">
        <v>1</v>
      </c>
      <c r="N121" s="206" t="s">
        <v>41</v>
      </c>
      <c r="O121" s="76"/>
      <c r="P121" s="207">
        <f>O121*H121</f>
        <v>0</v>
      </c>
      <c r="Q121" s="207">
        <v>0</v>
      </c>
      <c r="R121" s="207">
        <f>Q121*H121</f>
        <v>0</v>
      </c>
      <c r="S121" s="207">
        <v>0</v>
      </c>
      <c r="T121" s="208">
        <f>S121*H121</f>
        <v>0</v>
      </c>
      <c r="AR121" s="14" t="s">
        <v>123</v>
      </c>
      <c r="AT121" s="14" t="s">
        <v>118</v>
      </c>
      <c r="AU121" s="14" t="s">
        <v>80</v>
      </c>
      <c r="AY121" s="14" t="s">
        <v>115</v>
      </c>
      <c r="BE121" s="209">
        <f>IF(N121="základní",J121,0)</f>
        <v>0</v>
      </c>
      <c r="BF121" s="209">
        <f>IF(N121="snížená",J121,0)</f>
        <v>0</v>
      </c>
      <c r="BG121" s="209">
        <f>IF(N121="zákl. přenesená",J121,0)</f>
        <v>0</v>
      </c>
      <c r="BH121" s="209">
        <f>IF(N121="sníž. přenesená",J121,0)</f>
        <v>0</v>
      </c>
      <c r="BI121" s="209">
        <f>IF(N121="nulová",J121,0)</f>
        <v>0</v>
      </c>
      <c r="BJ121" s="14" t="s">
        <v>78</v>
      </c>
      <c r="BK121" s="209">
        <f>ROUND(I121*H121,2)</f>
        <v>0</v>
      </c>
      <c r="BL121" s="14" t="s">
        <v>123</v>
      </c>
      <c r="BM121" s="14" t="s">
        <v>182</v>
      </c>
    </row>
    <row r="122" spans="2:47" s="1" customFormat="1" ht="12">
      <c r="B122" s="35"/>
      <c r="C122" s="36"/>
      <c r="D122" s="210" t="s">
        <v>125</v>
      </c>
      <c r="E122" s="36"/>
      <c r="F122" s="211" t="s">
        <v>183</v>
      </c>
      <c r="G122" s="36"/>
      <c r="H122" s="36"/>
      <c r="I122" s="124"/>
      <c r="J122" s="36"/>
      <c r="K122" s="36"/>
      <c r="L122" s="40"/>
      <c r="M122" s="212"/>
      <c r="N122" s="76"/>
      <c r="O122" s="76"/>
      <c r="P122" s="76"/>
      <c r="Q122" s="76"/>
      <c r="R122" s="76"/>
      <c r="S122" s="76"/>
      <c r="T122" s="77"/>
      <c r="AT122" s="14" t="s">
        <v>125</v>
      </c>
      <c r="AU122" s="14" t="s">
        <v>80</v>
      </c>
    </row>
    <row r="123" spans="2:63" s="10" customFormat="1" ht="22.8" customHeight="1">
      <c r="B123" s="182"/>
      <c r="C123" s="183"/>
      <c r="D123" s="184" t="s">
        <v>69</v>
      </c>
      <c r="E123" s="196" t="s">
        <v>184</v>
      </c>
      <c r="F123" s="196" t="s">
        <v>185</v>
      </c>
      <c r="G123" s="183"/>
      <c r="H123" s="183"/>
      <c r="I123" s="186"/>
      <c r="J123" s="197">
        <f>BK123</f>
        <v>0</v>
      </c>
      <c r="K123" s="183"/>
      <c r="L123" s="188"/>
      <c r="M123" s="189"/>
      <c r="N123" s="190"/>
      <c r="O123" s="190"/>
      <c r="P123" s="191">
        <f>SUM(P124:P125)</f>
        <v>0</v>
      </c>
      <c r="Q123" s="190"/>
      <c r="R123" s="191">
        <f>SUM(R124:R125)</f>
        <v>0</v>
      </c>
      <c r="S123" s="190"/>
      <c r="T123" s="192">
        <f>SUM(T124:T125)</f>
        <v>0</v>
      </c>
      <c r="AR123" s="193" t="s">
        <v>78</v>
      </c>
      <c r="AT123" s="194" t="s">
        <v>69</v>
      </c>
      <c r="AU123" s="194" t="s">
        <v>78</v>
      </c>
      <c r="AY123" s="193" t="s">
        <v>115</v>
      </c>
      <c r="BK123" s="195">
        <f>SUM(BK124:BK125)</f>
        <v>0</v>
      </c>
    </row>
    <row r="124" spans="2:65" s="1" customFormat="1" ht="20.4" customHeight="1">
      <c r="B124" s="35"/>
      <c r="C124" s="198" t="s">
        <v>186</v>
      </c>
      <c r="D124" s="198" t="s">
        <v>118</v>
      </c>
      <c r="E124" s="199" t="s">
        <v>187</v>
      </c>
      <c r="F124" s="200" t="s">
        <v>188</v>
      </c>
      <c r="G124" s="201" t="s">
        <v>171</v>
      </c>
      <c r="H124" s="202">
        <v>26.079</v>
      </c>
      <c r="I124" s="203"/>
      <c r="J124" s="204">
        <f>ROUND(I124*H124,2)</f>
        <v>0</v>
      </c>
      <c r="K124" s="200" t="s">
        <v>122</v>
      </c>
      <c r="L124" s="40"/>
      <c r="M124" s="205" t="s">
        <v>1</v>
      </c>
      <c r="N124" s="206" t="s">
        <v>41</v>
      </c>
      <c r="O124" s="76"/>
      <c r="P124" s="207">
        <f>O124*H124</f>
        <v>0</v>
      </c>
      <c r="Q124" s="207">
        <v>0</v>
      </c>
      <c r="R124" s="207">
        <f>Q124*H124</f>
        <v>0</v>
      </c>
      <c r="S124" s="207">
        <v>0</v>
      </c>
      <c r="T124" s="208">
        <f>S124*H124</f>
        <v>0</v>
      </c>
      <c r="AR124" s="14" t="s">
        <v>123</v>
      </c>
      <c r="AT124" s="14" t="s">
        <v>118</v>
      </c>
      <c r="AU124" s="14" t="s">
        <v>80</v>
      </c>
      <c r="AY124" s="14" t="s">
        <v>115</v>
      </c>
      <c r="BE124" s="209">
        <f>IF(N124="základní",J124,0)</f>
        <v>0</v>
      </c>
      <c r="BF124" s="209">
        <f>IF(N124="snížená",J124,0)</f>
        <v>0</v>
      </c>
      <c r="BG124" s="209">
        <f>IF(N124="zákl. přenesená",J124,0)</f>
        <v>0</v>
      </c>
      <c r="BH124" s="209">
        <f>IF(N124="sníž. přenesená",J124,0)</f>
        <v>0</v>
      </c>
      <c r="BI124" s="209">
        <f>IF(N124="nulová",J124,0)</f>
        <v>0</v>
      </c>
      <c r="BJ124" s="14" t="s">
        <v>78</v>
      </c>
      <c r="BK124" s="209">
        <f>ROUND(I124*H124,2)</f>
        <v>0</v>
      </c>
      <c r="BL124" s="14" t="s">
        <v>123</v>
      </c>
      <c r="BM124" s="14" t="s">
        <v>189</v>
      </c>
    </row>
    <row r="125" spans="2:47" s="1" customFormat="1" ht="12">
      <c r="B125" s="35"/>
      <c r="C125" s="36"/>
      <c r="D125" s="210" t="s">
        <v>125</v>
      </c>
      <c r="E125" s="36"/>
      <c r="F125" s="211" t="s">
        <v>190</v>
      </c>
      <c r="G125" s="36"/>
      <c r="H125" s="36"/>
      <c r="I125" s="124"/>
      <c r="J125" s="36"/>
      <c r="K125" s="36"/>
      <c r="L125" s="40"/>
      <c r="M125" s="212"/>
      <c r="N125" s="76"/>
      <c r="O125" s="76"/>
      <c r="P125" s="76"/>
      <c r="Q125" s="76"/>
      <c r="R125" s="76"/>
      <c r="S125" s="76"/>
      <c r="T125" s="77"/>
      <c r="AT125" s="14" t="s">
        <v>125</v>
      </c>
      <c r="AU125" s="14" t="s">
        <v>80</v>
      </c>
    </row>
    <row r="126" spans="2:63" s="10" customFormat="1" ht="25.9" customHeight="1">
      <c r="B126" s="182"/>
      <c r="C126" s="183"/>
      <c r="D126" s="184" t="s">
        <v>69</v>
      </c>
      <c r="E126" s="185" t="s">
        <v>191</v>
      </c>
      <c r="F126" s="185" t="s">
        <v>192</v>
      </c>
      <c r="G126" s="183"/>
      <c r="H126" s="183"/>
      <c r="I126" s="186"/>
      <c r="J126" s="187">
        <f>BK126</f>
        <v>0</v>
      </c>
      <c r="K126" s="183"/>
      <c r="L126" s="188"/>
      <c r="M126" s="189"/>
      <c r="N126" s="190"/>
      <c r="O126" s="190"/>
      <c r="P126" s="191">
        <f>P127+P169+P187</f>
        <v>0</v>
      </c>
      <c r="Q126" s="190"/>
      <c r="R126" s="191">
        <f>R127+R169+R187</f>
        <v>32.50542035</v>
      </c>
      <c r="S126" s="190"/>
      <c r="T126" s="192">
        <f>T127+T169+T187</f>
        <v>15.6911575</v>
      </c>
      <c r="AR126" s="193" t="s">
        <v>80</v>
      </c>
      <c r="AT126" s="194" t="s">
        <v>69</v>
      </c>
      <c r="AU126" s="194" t="s">
        <v>70</v>
      </c>
      <c r="AY126" s="193" t="s">
        <v>115</v>
      </c>
      <c r="BK126" s="195">
        <f>BK127+BK169+BK187</f>
        <v>0</v>
      </c>
    </row>
    <row r="127" spans="2:63" s="10" customFormat="1" ht="22.8" customHeight="1">
      <c r="B127" s="182"/>
      <c r="C127" s="183"/>
      <c r="D127" s="184" t="s">
        <v>69</v>
      </c>
      <c r="E127" s="196" t="s">
        <v>193</v>
      </c>
      <c r="F127" s="196" t="s">
        <v>194</v>
      </c>
      <c r="G127" s="183"/>
      <c r="H127" s="183"/>
      <c r="I127" s="186"/>
      <c r="J127" s="197">
        <f>BK127</f>
        <v>0</v>
      </c>
      <c r="K127" s="183"/>
      <c r="L127" s="188"/>
      <c r="M127" s="189"/>
      <c r="N127" s="190"/>
      <c r="O127" s="190"/>
      <c r="P127" s="191">
        <f>SUM(P128:P168)</f>
        <v>0</v>
      </c>
      <c r="Q127" s="190"/>
      <c r="R127" s="191">
        <f>SUM(R128:R168)</f>
        <v>5.655648</v>
      </c>
      <c r="S127" s="190"/>
      <c r="T127" s="192">
        <f>SUM(T128:T168)</f>
        <v>8.662377999999999</v>
      </c>
      <c r="AR127" s="193" t="s">
        <v>80</v>
      </c>
      <c r="AT127" s="194" t="s">
        <v>69</v>
      </c>
      <c r="AU127" s="194" t="s">
        <v>78</v>
      </c>
      <c r="AY127" s="193" t="s">
        <v>115</v>
      </c>
      <c r="BK127" s="195">
        <f>SUM(BK128:BK168)</f>
        <v>0</v>
      </c>
    </row>
    <row r="128" spans="2:65" s="1" customFormat="1" ht="20.4" customHeight="1">
      <c r="B128" s="35"/>
      <c r="C128" s="198" t="s">
        <v>195</v>
      </c>
      <c r="D128" s="198" t="s">
        <v>118</v>
      </c>
      <c r="E128" s="199" t="s">
        <v>196</v>
      </c>
      <c r="F128" s="200" t="s">
        <v>197</v>
      </c>
      <c r="G128" s="201" t="s">
        <v>198</v>
      </c>
      <c r="H128" s="202">
        <v>13</v>
      </c>
      <c r="I128" s="203"/>
      <c r="J128" s="204">
        <f>ROUND(I128*H128,2)</f>
        <v>0</v>
      </c>
      <c r="K128" s="200" t="s">
        <v>122</v>
      </c>
      <c r="L128" s="40"/>
      <c r="M128" s="205" t="s">
        <v>1</v>
      </c>
      <c r="N128" s="206" t="s">
        <v>41</v>
      </c>
      <c r="O128" s="76"/>
      <c r="P128" s="207">
        <f>O128*H128</f>
        <v>0</v>
      </c>
      <c r="Q128" s="207">
        <v>0.0003</v>
      </c>
      <c r="R128" s="207">
        <f>Q128*H128</f>
        <v>0.0039</v>
      </c>
      <c r="S128" s="207">
        <v>0</v>
      </c>
      <c r="T128" s="208">
        <f>S128*H128</f>
        <v>0</v>
      </c>
      <c r="AR128" s="14" t="s">
        <v>199</v>
      </c>
      <c r="AT128" s="14" t="s">
        <v>118</v>
      </c>
      <c r="AU128" s="14" t="s">
        <v>80</v>
      </c>
      <c r="AY128" s="14" t="s">
        <v>115</v>
      </c>
      <c r="BE128" s="209">
        <f>IF(N128="základní",J128,0)</f>
        <v>0</v>
      </c>
      <c r="BF128" s="209">
        <f>IF(N128="snížená",J128,0)</f>
        <v>0</v>
      </c>
      <c r="BG128" s="209">
        <f>IF(N128="zákl. přenesená",J128,0)</f>
        <v>0</v>
      </c>
      <c r="BH128" s="209">
        <f>IF(N128="sníž. přenesená",J128,0)</f>
        <v>0</v>
      </c>
      <c r="BI128" s="209">
        <f>IF(N128="nulová",J128,0)</f>
        <v>0</v>
      </c>
      <c r="BJ128" s="14" t="s">
        <v>78</v>
      </c>
      <c r="BK128" s="209">
        <f>ROUND(I128*H128,2)</f>
        <v>0</v>
      </c>
      <c r="BL128" s="14" t="s">
        <v>199</v>
      </c>
      <c r="BM128" s="14" t="s">
        <v>200</v>
      </c>
    </row>
    <row r="129" spans="2:47" s="1" customFormat="1" ht="12">
      <c r="B129" s="35"/>
      <c r="C129" s="36"/>
      <c r="D129" s="210" t="s">
        <v>125</v>
      </c>
      <c r="E129" s="36"/>
      <c r="F129" s="211" t="s">
        <v>201</v>
      </c>
      <c r="G129" s="36"/>
      <c r="H129" s="36"/>
      <c r="I129" s="124"/>
      <c r="J129" s="36"/>
      <c r="K129" s="36"/>
      <c r="L129" s="40"/>
      <c r="M129" s="212"/>
      <c r="N129" s="76"/>
      <c r="O129" s="76"/>
      <c r="P129" s="76"/>
      <c r="Q129" s="76"/>
      <c r="R129" s="76"/>
      <c r="S129" s="76"/>
      <c r="T129" s="77"/>
      <c r="AT129" s="14" t="s">
        <v>125</v>
      </c>
      <c r="AU129" s="14" t="s">
        <v>80</v>
      </c>
    </row>
    <row r="130" spans="2:51" s="11" customFormat="1" ht="12">
      <c r="B130" s="213"/>
      <c r="C130" s="214"/>
      <c r="D130" s="210" t="s">
        <v>127</v>
      </c>
      <c r="E130" s="215" t="s">
        <v>1</v>
      </c>
      <c r="F130" s="216" t="s">
        <v>202</v>
      </c>
      <c r="G130" s="214"/>
      <c r="H130" s="217">
        <v>13</v>
      </c>
      <c r="I130" s="218"/>
      <c r="J130" s="214"/>
      <c r="K130" s="214"/>
      <c r="L130" s="219"/>
      <c r="M130" s="220"/>
      <c r="N130" s="221"/>
      <c r="O130" s="221"/>
      <c r="P130" s="221"/>
      <c r="Q130" s="221"/>
      <c r="R130" s="221"/>
      <c r="S130" s="221"/>
      <c r="T130" s="222"/>
      <c r="AT130" s="223" t="s">
        <v>127</v>
      </c>
      <c r="AU130" s="223" t="s">
        <v>80</v>
      </c>
      <c r="AV130" s="11" t="s">
        <v>80</v>
      </c>
      <c r="AW130" s="11" t="s">
        <v>32</v>
      </c>
      <c r="AX130" s="11" t="s">
        <v>78</v>
      </c>
      <c r="AY130" s="223" t="s">
        <v>115</v>
      </c>
    </row>
    <row r="131" spans="2:65" s="1" customFormat="1" ht="20.4" customHeight="1">
      <c r="B131" s="35"/>
      <c r="C131" s="198" t="s">
        <v>203</v>
      </c>
      <c r="D131" s="198" t="s">
        <v>118</v>
      </c>
      <c r="E131" s="199" t="s">
        <v>204</v>
      </c>
      <c r="F131" s="200" t="s">
        <v>205</v>
      </c>
      <c r="G131" s="201" t="s">
        <v>156</v>
      </c>
      <c r="H131" s="202">
        <v>10.4</v>
      </c>
      <c r="I131" s="203"/>
      <c r="J131" s="204">
        <f>ROUND(I131*H131,2)</f>
        <v>0</v>
      </c>
      <c r="K131" s="200" t="s">
        <v>122</v>
      </c>
      <c r="L131" s="40"/>
      <c r="M131" s="205" t="s">
        <v>1</v>
      </c>
      <c r="N131" s="206" t="s">
        <v>41</v>
      </c>
      <c r="O131" s="76"/>
      <c r="P131" s="207">
        <f>O131*H131</f>
        <v>0</v>
      </c>
      <c r="Q131" s="207">
        <v>0</v>
      </c>
      <c r="R131" s="207">
        <f>Q131*H131</f>
        <v>0</v>
      </c>
      <c r="S131" s="207">
        <v>0.01232</v>
      </c>
      <c r="T131" s="208">
        <f>S131*H131</f>
        <v>0.128128</v>
      </c>
      <c r="AR131" s="14" t="s">
        <v>199</v>
      </c>
      <c r="AT131" s="14" t="s">
        <v>118</v>
      </c>
      <c r="AU131" s="14" t="s">
        <v>80</v>
      </c>
      <c r="AY131" s="14" t="s">
        <v>115</v>
      </c>
      <c r="BE131" s="209">
        <f>IF(N131="základní",J131,0)</f>
        <v>0</v>
      </c>
      <c r="BF131" s="209">
        <f>IF(N131="snížená",J131,0)</f>
        <v>0</v>
      </c>
      <c r="BG131" s="209">
        <f>IF(N131="zákl. přenesená",J131,0)</f>
        <v>0</v>
      </c>
      <c r="BH131" s="209">
        <f>IF(N131="sníž. přenesená",J131,0)</f>
        <v>0</v>
      </c>
      <c r="BI131" s="209">
        <f>IF(N131="nulová",J131,0)</f>
        <v>0</v>
      </c>
      <c r="BJ131" s="14" t="s">
        <v>78</v>
      </c>
      <c r="BK131" s="209">
        <f>ROUND(I131*H131,2)</f>
        <v>0</v>
      </c>
      <c r="BL131" s="14" t="s">
        <v>199</v>
      </c>
      <c r="BM131" s="14" t="s">
        <v>206</v>
      </c>
    </row>
    <row r="132" spans="2:47" s="1" customFormat="1" ht="12">
      <c r="B132" s="35"/>
      <c r="C132" s="36"/>
      <c r="D132" s="210" t="s">
        <v>125</v>
      </c>
      <c r="E132" s="36"/>
      <c r="F132" s="211" t="s">
        <v>207</v>
      </c>
      <c r="G132" s="36"/>
      <c r="H132" s="36"/>
      <c r="I132" s="124"/>
      <c r="J132" s="36"/>
      <c r="K132" s="36"/>
      <c r="L132" s="40"/>
      <c r="M132" s="212"/>
      <c r="N132" s="76"/>
      <c r="O132" s="76"/>
      <c r="P132" s="76"/>
      <c r="Q132" s="76"/>
      <c r="R132" s="76"/>
      <c r="S132" s="76"/>
      <c r="T132" s="77"/>
      <c r="AT132" s="14" t="s">
        <v>125</v>
      </c>
      <c r="AU132" s="14" t="s">
        <v>80</v>
      </c>
    </row>
    <row r="133" spans="2:65" s="1" customFormat="1" ht="20.4" customHeight="1">
      <c r="B133" s="35"/>
      <c r="C133" s="198" t="s">
        <v>208</v>
      </c>
      <c r="D133" s="198" t="s">
        <v>118</v>
      </c>
      <c r="E133" s="199" t="s">
        <v>209</v>
      </c>
      <c r="F133" s="200" t="s">
        <v>210</v>
      </c>
      <c r="G133" s="201" t="s">
        <v>156</v>
      </c>
      <c r="H133" s="202">
        <v>67.5</v>
      </c>
      <c r="I133" s="203"/>
      <c r="J133" s="204">
        <f>ROUND(I133*H133,2)</f>
        <v>0</v>
      </c>
      <c r="K133" s="200" t="s">
        <v>122</v>
      </c>
      <c r="L133" s="40"/>
      <c r="M133" s="205" t="s">
        <v>1</v>
      </c>
      <c r="N133" s="206" t="s">
        <v>41</v>
      </c>
      <c r="O133" s="76"/>
      <c r="P133" s="207">
        <f>O133*H133</f>
        <v>0</v>
      </c>
      <c r="Q133" s="207">
        <v>0</v>
      </c>
      <c r="R133" s="207">
        <f>Q133*H133</f>
        <v>0</v>
      </c>
      <c r="S133" s="207">
        <v>0.01584</v>
      </c>
      <c r="T133" s="208">
        <f>S133*H133</f>
        <v>1.0692</v>
      </c>
      <c r="AR133" s="14" t="s">
        <v>199</v>
      </c>
      <c r="AT133" s="14" t="s">
        <v>118</v>
      </c>
      <c r="AU133" s="14" t="s">
        <v>80</v>
      </c>
      <c r="AY133" s="14" t="s">
        <v>115</v>
      </c>
      <c r="BE133" s="209">
        <f>IF(N133="základní",J133,0)</f>
        <v>0</v>
      </c>
      <c r="BF133" s="209">
        <f>IF(N133="snížená",J133,0)</f>
        <v>0</v>
      </c>
      <c r="BG133" s="209">
        <f>IF(N133="zákl. přenesená",J133,0)</f>
        <v>0</v>
      </c>
      <c r="BH133" s="209">
        <f>IF(N133="sníž. přenesená",J133,0)</f>
        <v>0</v>
      </c>
      <c r="BI133" s="209">
        <f>IF(N133="nulová",J133,0)</f>
        <v>0</v>
      </c>
      <c r="BJ133" s="14" t="s">
        <v>78</v>
      </c>
      <c r="BK133" s="209">
        <f>ROUND(I133*H133,2)</f>
        <v>0</v>
      </c>
      <c r="BL133" s="14" t="s">
        <v>199</v>
      </c>
      <c r="BM133" s="14" t="s">
        <v>211</v>
      </c>
    </row>
    <row r="134" spans="2:47" s="1" customFormat="1" ht="12">
      <c r="B134" s="35"/>
      <c r="C134" s="36"/>
      <c r="D134" s="210" t="s">
        <v>125</v>
      </c>
      <c r="E134" s="36"/>
      <c r="F134" s="211" t="s">
        <v>212</v>
      </c>
      <c r="G134" s="36"/>
      <c r="H134" s="36"/>
      <c r="I134" s="124"/>
      <c r="J134" s="36"/>
      <c r="K134" s="36"/>
      <c r="L134" s="40"/>
      <c r="M134" s="212"/>
      <c r="N134" s="76"/>
      <c r="O134" s="76"/>
      <c r="P134" s="76"/>
      <c r="Q134" s="76"/>
      <c r="R134" s="76"/>
      <c r="S134" s="76"/>
      <c r="T134" s="77"/>
      <c r="AT134" s="14" t="s">
        <v>125</v>
      </c>
      <c r="AU134" s="14" t="s">
        <v>80</v>
      </c>
    </row>
    <row r="135" spans="2:51" s="11" customFormat="1" ht="12">
      <c r="B135" s="213"/>
      <c r="C135" s="214"/>
      <c r="D135" s="210" t="s">
        <v>127</v>
      </c>
      <c r="E135" s="215" t="s">
        <v>1</v>
      </c>
      <c r="F135" s="216" t="s">
        <v>213</v>
      </c>
      <c r="G135" s="214"/>
      <c r="H135" s="217">
        <v>67.5</v>
      </c>
      <c r="I135" s="218"/>
      <c r="J135" s="214"/>
      <c r="K135" s="214"/>
      <c r="L135" s="219"/>
      <c r="M135" s="220"/>
      <c r="N135" s="221"/>
      <c r="O135" s="221"/>
      <c r="P135" s="221"/>
      <c r="Q135" s="221"/>
      <c r="R135" s="221"/>
      <c r="S135" s="221"/>
      <c r="T135" s="222"/>
      <c r="AT135" s="223" t="s">
        <v>127</v>
      </c>
      <c r="AU135" s="223" t="s">
        <v>80</v>
      </c>
      <c r="AV135" s="11" t="s">
        <v>80</v>
      </c>
      <c r="AW135" s="11" t="s">
        <v>32</v>
      </c>
      <c r="AX135" s="11" t="s">
        <v>78</v>
      </c>
      <c r="AY135" s="223" t="s">
        <v>115</v>
      </c>
    </row>
    <row r="136" spans="2:65" s="1" customFormat="1" ht="20.4" customHeight="1">
      <c r="B136" s="35"/>
      <c r="C136" s="198" t="s">
        <v>8</v>
      </c>
      <c r="D136" s="198" t="s">
        <v>118</v>
      </c>
      <c r="E136" s="199" t="s">
        <v>214</v>
      </c>
      <c r="F136" s="200" t="s">
        <v>215</v>
      </c>
      <c r="G136" s="201" t="s">
        <v>156</v>
      </c>
      <c r="H136" s="202">
        <v>3.2</v>
      </c>
      <c r="I136" s="203"/>
      <c r="J136" s="204">
        <f>ROUND(I136*H136,2)</f>
        <v>0</v>
      </c>
      <c r="K136" s="200" t="s">
        <v>122</v>
      </c>
      <c r="L136" s="40"/>
      <c r="M136" s="205" t="s">
        <v>1</v>
      </c>
      <c r="N136" s="206" t="s">
        <v>41</v>
      </c>
      <c r="O136" s="76"/>
      <c r="P136" s="207">
        <f>O136*H136</f>
        <v>0</v>
      </c>
      <c r="Q136" s="207">
        <v>0</v>
      </c>
      <c r="R136" s="207">
        <f>Q136*H136</f>
        <v>0</v>
      </c>
      <c r="S136" s="207">
        <v>0.02475</v>
      </c>
      <c r="T136" s="208">
        <f>S136*H136</f>
        <v>0.0792</v>
      </c>
      <c r="AR136" s="14" t="s">
        <v>199</v>
      </c>
      <c r="AT136" s="14" t="s">
        <v>118</v>
      </c>
      <c r="AU136" s="14" t="s">
        <v>80</v>
      </c>
      <c r="AY136" s="14" t="s">
        <v>115</v>
      </c>
      <c r="BE136" s="209">
        <f>IF(N136="základní",J136,0)</f>
        <v>0</v>
      </c>
      <c r="BF136" s="209">
        <f>IF(N136="snížená",J136,0)</f>
        <v>0</v>
      </c>
      <c r="BG136" s="209">
        <f>IF(N136="zákl. přenesená",J136,0)</f>
        <v>0</v>
      </c>
      <c r="BH136" s="209">
        <f>IF(N136="sníž. přenesená",J136,0)</f>
        <v>0</v>
      </c>
      <c r="BI136" s="209">
        <f>IF(N136="nulová",J136,0)</f>
        <v>0</v>
      </c>
      <c r="BJ136" s="14" t="s">
        <v>78</v>
      </c>
      <c r="BK136" s="209">
        <f>ROUND(I136*H136,2)</f>
        <v>0</v>
      </c>
      <c r="BL136" s="14" t="s">
        <v>199</v>
      </c>
      <c r="BM136" s="14" t="s">
        <v>216</v>
      </c>
    </row>
    <row r="137" spans="2:47" s="1" customFormat="1" ht="12">
      <c r="B137" s="35"/>
      <c r="C137" s="36"/>
      <c r="D137" s="210" t="s">
        <v>125</v>
      </c>
      <c r="E137" s="36"/>
      <c r="F137" s="211" t="s">
        <v>217</v>
      </c>
      <c r="G137" s="36"/>
      <c r="H137" s="36"/>
      <c r="I137" s="124"/>
      <c r="J137" s="36"/>
      <c r="K137" s="36"/>
      <c r="L137" s="40"/>
      <c r="M137" s="212"/>
      <c r="N137" s="76"/>
      <c r="O137" s="76"/>
      <c r="P137" s="76"/>
      <c r="Q137" s="76"/>
      <c r="R137" s="76"/>
      <c r="S137" s="76"/>
      <c r="T137" s="77"/>
      <c r="AT137" s="14" t="s">
        <v>125</v>
      </c>
      <c r="AU137" s="14" t="s">
        <v>80</v>
      </c>
    </row>
    <row r="138" spans="2:65" s="1" customFormat="1" ht="20.4" customHeight="1">
      <c r="B138" s="35"/>
      <c r="C138" s="198" t="s">
        <v>199</v>
      </c>
      <c r="D138" s="198" t="s">
        <v>118</v>
      </c>
      <c r="E138" s="199" t="s">
        <v>218</v>
      </c>
      <c r="F138" s="200" t="s">
        <v>219</v>
      </c>
      <c r="G138" s="201" t="s">
        <v>156</v>
      </c>
      <c r="H138" s="202">
        <v>13</v>
      </c>
      <c r="I138" s="203"/>
      <c r="J138" s="204">
        <f>ROUND(I138*H138,2)</f>
        <v>0</v>
      </c>
      <c r="K138" s="200" t="s">
        <v>122</v>
      </c>
      <c r="L138" s="40"/>
      <c r="M138" s="205" t="s">
        <v>1</v>
      </c>
      <c r="N138" s="206" t="s">
        <v>41</v>
      </c>
      <c r="O138" s="76"/>
      <c r="P138" s="207">
        <f>O138*H138</f>
        <v>0</v>
      </c>
      <c r="Q138" s="207">
        <v>0</v>
      </c>
      <c r="R138" s="207">
        <f>Q138*H138</f>
        <v>0</v>
      </c>
      <c r="S138" s="207">
        <v>0.02475</v>
      </c>
      <c r="T138" s="208">
        <f>S138*H138</f>
        <v>0.32175000000000004</v>
      </c>
      <c r="AR138" s="14" t="s">
        <v>199</v>
      </c>
      <c r="AT138" s="14" t="s">
        <v>118</v>
      </c>
      <c r="AU138" s="14" t="s">
        <v>80</v>
      </c>
      <c r="AY138" s="14" t="s">
        <v>115</v>
      </c>
      <c r="BE138" s="209">
        <f>IF(N138="základní",J138,0)</f>
        <v>0</v>
      </c>
      <c r="BF138" s="209">
        <f>IF(N138="snížená",J138,0)</f>
        <v>0</v>
      </c>
      <c r="BG138" s="209">
        <f>IF(N138="zákl. přenesená",J138,0)</f>
        <v>0</v>
      </c>
      <c r="BH138" s="209">
        <f>IF(N138="sníž. přenesená",J138,0)</f>
        <v>0</v>
      </c>
      <c r="BI138" s="209">
        <f>IF(N138="nulová",J138,0)</f>
        <v>0</v>
      </c>
      <c r="BJ138" s="14" t="s">
        <v>78</v>
      </c>
      <c r="BK138" s="209">
        <f>ROUND(I138*H138,2)</f>
        <v>0</v>
      </c>
      <c r="BL138" s="14" t="s">
        <v>199</v>
      </c>
      <c r="BM138" s="14" t="s">
        <v>220</v>
      </c>
    </row>
    <row r="139" spans="2:47" s="1" customFormat="1" ht="12">
      <c r="B139" s="35"/>
      <c r="C139" s="36"/>
      <c r="D139" s="210" t="s">
        <v>125</v>
      </c>
      <c r="E139" s="36"/>
      <c r="F139" s="211" t="s">
        <v>221</v>
      </c>
      <c r="G139" s="36"/>
      <c r="H139" s="36"/>
      <c r="I139" s="124"/>
      <c r="J139" s="36"/>
      <c r="K139" s="36"/>
      <c r="L139" s="40"/>
      <c r="M139" s="212"/>
      <c r="N139" s="76"/>
      <c r="O139" s="76"/>
      <c r="P139" s="76"/>
      <c r="Q139" s="76"/>
      <c r="R139" s="76"/>
      <c r="S139" s="76"/>
      <c r="T139" s="77"/>
      <c r="AT139" s="14" t="s">
        <v>125</v>
      </c>
      <c r="AU139" s="14" t="s">
        <v>80</v>
      </c>
    </row>
    <row r="140" spans="2:51" s="11" customFormat="1" ht="12">
      <c r="B140" s="213"/>
      <c r="C140" s="214"/>
      <c r="D140" s="210" t="s">
        <v>127</v>
      </c>
      <c r="E140" s="215" t="s">
        <v>1</v>
      </c>
      <c r="F140" s="216" t="s">
        <v>222</v>
      </c>
      <c r="G140" s="214"/>
      <c r="H140" s="217">
        <v>13</v>
      </c>
      <c r="I140" s="218"/>
      <c r="J140" s="214"/>
      <c r="K140" s="214"/>
      <c r="L140" s="219"/>
      <c r="M140" s="220"/>
      <c r="N140" s="221"/>
      <c r="O140" s="221"/>
      <c r="P140" s="221"/>
      <c r="Q140" s="221"/>
      <c r="R140" s="221"/>
      <c r="S140" s="221"/>
      <c r="T140" s="222"/>
      <c r="AT140" s="223" t="s">
        <v>127</v>
      </c>
      <c r="AU140" s="223" t="s">
        <v>80</v>
      </c>
      <c r="AV140" s="11" t="s">
        <v>80</v>
      </c>
      <c r="AW140" s="11" t="s">
        <v>32</v>
      </c>
      <c r="AX140" s="11" t="s">
        <v>78</v>
      </c>
      <c r="AY140" s="223" t="s">
        <v>115</v>
      </c>
    </row>
    <row r="141" spans="2:65" s="1" customFormat="1" ht="20.4" customHeight="1">
      <c r="B141" s="35"/>
      <c r="C141" s="198" t="s">
        <v>223</v>
      </c>
      <c r="D141" s="198" t="s">
        <v>118</v>
      </c>
      <c r="E141" s="199" t="s">
        <v>224</v>
      </c>
      <c r="F141" s="200" t="s">
        <v>225</v>
      </c>
      <c r="G141" s="201" t="s">
        <v>156</v>
      </c>
      <c r="H141" s="202">
        <v>10.4</v>
      </c>
      <c r="I141" s="203"/>
      <c r="J141" s="204">
        <f>ROUND(I141*H141,2)</f>
        <v>0</v>
      </c>
      <c r="K141" s="200" t="s">
        <v>122</v>
      </c>
      <c r="L141" s="40"/>
      <c r="M141" s="205" t="s">
        <v>1</v>
      </c>
      <c r="N141" s="206" t="s">
        <v>41</v>
      </c>
      <c r="O141" s="76"/>
      <c r="P141" s="207">
        <f>O141*H141</f>
        <v>0</v>
      </c>
      <c r="Q141" s="207">
        <v>0.01363</v>
      </c>
      <c r="R141" s="207">
        <f>Q141*H141</f>
        <v>0.141752</v>
      </c>
      <c r="S141" s="207">
        <v>0</v>
      </c>
      <c r="T141" s="208">
        <f>S141*H141</f>
        <v>0</v>
      </c>
      <c r="AR141" s="14" t="s">
        <v>199</v>
      </c>
      <c r="AT141" s="14" t="s">
        <v>118</v>
      </c>
      <c r="AU141" s="14" t="s">
        <v>80</v>
      </c>
      <c r="AY141" s="14" t="s">
        <v>115</v>
      </c>
      <c r="BE141" s="209">
        <f>IF(N141="základní",J141,0)</f>
        <v>0</v>
      </c>
      <c r="BF141" s="209">
        <f>IF(N141="snížená",J141,0)</f>
        <v>0</v>
      </c>
      <c r="BG141" s="209">
        <f>IF(N141="zákl. přenesená",J141,0)</f>
        <v>0</v>
      </c>
      <c r="BH141" s="209">
        <f>IF(N141="sníž. přenesená",J141,0)</f>
        <v>0</v>
      </c>
      <c r="BI141" s="209">
        <f>IF(N141="nulová",J141,0)</f>
        <v>0</v>
      </c>
      <c r="BJ141" s="14" t="s">
        <v>78</v>
      </c>
      <c r="BK141" s="209">
        <f>ROUND(I141*H141,2)</f>
        <v>0</v>
      </c>
      <c r="BL141" s="14" t="s">
        <v>199</v>
      </c>
      <c r="BM141" s="14" t="s">
        <v>226</v>
      </c>
    </row>
    <row r="142" spans="2:47" s="1" customFormat="1" ht="12">
      <c r="B142" s="35"/>
      <c r="C142" s="36"/>
      <c r="D142" s="210" t="s">
        <v>125</v>
      </c>
      <c r="E142" s="36"/>
      <c r="F142" s="211" t="s">
        <v>227</v>
      </c>
      <c r="G142" s="36"/>
      <c r="H142" s="36"/>
      <c r="I142" s="124"/>
      <c r="J142" s="36"/>
      <c r="K142" s="36"/>
      <c r="L142" s="40"/>
      <c r="M142" s="212"/>
      <c r="N142" s="76"/>
      <c r="O142" s="76"/>
      <c r="P142" s="76"/>
      <c r="Q142" s="76"/>
      <c r="R142" s="76"/>
      <c r="S142" s="76"/>
      <c r="T142" s="77"/>
      <c r="AT142" s="14" t="s">
        <v>125</v>
      </c>
      <c r="AU142" s="14" t="s">
        <v>80</v>
      </c>
    </row>
    <row r="143" spans="2:51" s="11" customFormat="1" ht="12">
      <c r="B143" s="213"/>
      <c r="C143" s="214"/>
      <c r="D143" s="210" t="s">
        <v>127</v>
      </c>
      <c r="E143" s="215" t="s">
        <v>1</v>
      </c>
      <c r="F143" s="216" t="s">
        <v>228</v>
      </c>
      <c r="G143" s="214"/>
      <c r="H143" s="217">
        <v>10.4</v>
      </c>
      <c r="I143" s="218"/>
      <c r="J143" s="214"/>
      <c r="K143" s="214"/>
      <c r="L143" s="219"/>
      <c r="M143" s="220"/>
      <c r="N143" s="221"/>
      <c r="O143" s="221"/>
      <c r="P143" s="221"/>
      <c r="Q143" s="221"/>
      <c r="R143" s="221"/>
      <c r="S143" s="221"/>
      <c r="T143" s="222"/>
      <c r="AT143" s="223" t="s">
        <v>127</v>
      </c>
      <c r="AU143" s="223" t="s">
        <v>80</v>
      </c>
      <c r="AV143" s="11" t="s">
        <v>80</v>
      </c>
      <c r="AW143" s="11" t="s">
        <v>32</v>
      </c>
      <c r="AX143" s="11" t="s">
        <v>78</v>
      </c>
      <c r="AY143" s="223" t="s">
        <v>115</v>
      </c>
    </row>
    <row r="144" spans="2:65" s="1" customFormat="1" ht="20.4" customHeight="1">
      <c r="B144" s="35"/>
      <c r="C144" s="198" t="s">
        <v>229</v>
      </c>
      <c r="D144" s="198" t="s">
        <v>118</v>
      </c>
      <c r="E144" s="199" t="s">
        <v>230</v>
      </c>
      <c r="F144" s="200" t="s">
        <v>231</v>
      </c>
      <c r="G144" s="201" t="s">
        <v>156</v>
      </c>
      <c r="H144" s="202">
        <v>67.5</v>
      </c>
      <c r="I144" s="203"/>
      <c r="J144" s="204">
        <f>ROUND(I144*H144,2)</f>
        <v>0</v>
      </c>
      <c r="K144" s="200" t="s">
        <v>122</v>
      </c>
      <c r="L144" s="40"/>
      <c r="M144" s="205" t="s">
        <v>1</v>
      </c>
      <c r="N144" s="206" t="s">
        <v>41</v>
      </c>
      <c r="O144" s="76"/>
      <c r="P144" s="207">
        <f>O144*H144</f>
        <v>0</v>
      </c>
      <c r="Q144" s="207">
        <v>0.01752</v>
      </c>
      <c r="R144" s="207">
        <f>Q144*H144</f>
        <v>1.1826</v>
      </c>
      <c r="S144" s="207">
        <v>0</v>
      </c>
      <c r="T144" s="208">
        <f>S144*H144</f>
        <v>0</v>
      </c>
      <c r="AR144" s="14" t="s">
        <v>199</v>
      </c>
      <c r="AT144" s="14" t="s">
        <v>118</v>
      </c>
      <c r="AU144" s="14" t="s">
        <v>80</v>
      </c>
      <c r="AY144" s="14" t="s">
        <v>115</v>
      </c>
      <c r="BE144" s="209">
        <f>IF(N144="základní",J144,0)</f>
        <v>0</v>
      </c>
      <c r="BF144" s="209">
        <f>IF(N144="snížená",J144,0)</f>
        <v>0</v>
      </c>
      <c r="BG144" s="209">
        <f>IF(N144="zákl. přenesená",J144,0)</f>
        <v>0</v>
      </c>
      <c r="BH144" s="209">
        <f>IF(N144="sníž. přenesená",J144,0)</f>
        <v>0</v>
      </c>
      <c r="BI144" s="209">
        <f>IF(N144="nulová",J144,0)</f>
        <v>0</v>
      </c>
      <c r="BJ144" s="14" t="s">
        <v>78</v>
      </c>
      <c r="BK144" s="209">
        <f>ROUND(I144*H144,2)</f>
        <v>0</v>
      </c>
      <c r="BL144" s="14" t="s">
        <v>199</v>
      </c>
      <c r="BM144" s="14" t="s">
        <v>232</v>
      </c>
    </row>
    <row r="145" spans="2:47" s="1" customFormat="1" ht="12">
      <c r="B145" s="35"/>
      <c r="C145" s="36"/>
      <c r="D145" s="210" t="s">
        <v>125</v>
      </c>
      <c r="E145" s="36"/>
      <c r="F145" s="211" t="s">
        <v>233</v>
      </c>
      <c r="G145" s="36"/>
      <c r="H145" s="36"/>
      <c r="I145" s="124"/>
      <c r="J145" s="36"/>
      <c r="K145" s="36"/>
      <c r="L145" s="40"/>
      <c r="M145" s="212"/>
      <c r="N145" s="76"/>
      <c r="O145" s="76"/>
      <c r="P145" s="76"/>
      <c r="Q145" s="76"/>
      <c r="R145" s="76"/>
      <c r="S145" s="76"/>
      <c r="T145" s="77"/>
      <c r="AT145" s="14" t="s">
        <v>125</v>
      </c>
      <c r="AU145" s="14" t="s">
        <v>80</v>
      </c>
    </row>
    <row r="146" spans="2:51" s="11" customFormat="1" ht="12">
      <c r="B146" s="213"/>
      <c r="C146" s="214"/>
      <c r="D146" s="210" t="s">
        <v>127</v>
      </c>
      <c r="E146" s="215" t="s">
        <v>1</v>
      </c>
      <c r="F146" s="216" t="s">
        <v>234</v>
      </c>
      <c r="G146" s="214"/>
      <c r="H146" s="217">
        <v>67.5</v>
      </c>
      <c r="I146" s="218"/>
      <c r="J146" s="214"/>
      <c r="K146" s="214"/>
      <c r="L146" s="219"/>
      <c r="M146" s="220"/>
      <c r="N146" s="221"/>
      <c r="O146" s="221"/>
      <c r="P146" s="221"/>
      <c r="Q146" s="221"/>
      <c r="R146" s="221"/>
      <c r="S146" s="221"/>
      <c r="T146" s="222"/>
      <c r="AT146" s="223" t="s">
        <v>127</v>
      </c>
      <c r="AU146" s="223" t="s">
        <v>80</v>
      </c>
      <c r="AV146" s="11" t="s">
        <v>80</v>
      </c>
      <c r="AW146" s="11" t="s">
        <v>32</v>
      </c>
      <c r="AX146" s="11" t="s">
        <v>78</v>
      </c>
      <c r="AY146" s="223" t="s">
        <v>115</v>
      </c>
    </row>
    <row r="147" spans="2:65" s="1" customFormat="1" ht="20.4" customHeight="1">
      <c r="B147" s="35"/>
      <c r="C147" s="198" t="s">
        <v>235</v>
      </c>
      <c r="D147" s="198" t="s">
        <v>118</v>
      </c>
      <c r="E147" s="199" t="s">
        <v>236</v>
      </c>
      <c r="F147" s="200" t="s">
        <v>237</v>
      </c>
      <c r="G147" s="201" t="s">
        <v>156</v>
      </c>
      <c r="H147" s="202">
        <v>16.2</v>
      </c>
      <c r="I147" s="203"/>
      <c r="J147" s="204">
        <f>ROUND(I147*H147,2)</f>
        <v>0</v>
      </c>
      <c r="K147" s="200" t="s">
        <v>122</v>
      </c>
      <c r="L147" s="40"/>
      <c r="M147" s="205" t="s">
        <v>1</v>
      </c>
      <c r="N147" s="206" t="s">
        <v>41</v>
      </c>
      <c r="O147" s="76"/>
      <c r="P147" s="207">
        <f>O147*H147</f>
        <v>0</v>
      </c>
      <c r="Q147" s="207">
        <v>0.02733</v>
      </c>
      <c r="R147" s="207">
        <f>Q147*H147</f>
        <v>0.442746</v>
      </c>
      <c r="S147" s="207">
        <v>0</v>
      </c>
      <c r="T147" s="208">
        <f>S147*H147</f>
        <v>0</v>
      </c>
      <c r="AR147" s="14" t="s">
        <v>199</v>
      </c>
      <c r="AT147" s="14" t="s">
        <v>118</v>
      </c>
      <c r="AU147" s="14" t="s">
        <v>80</v>
      </c>
      <c r="AY147" s="14" t="s">
        <v>115</v>
      </c>
      <c r="BE147" s="209">
        <f>IF(N147="základní",J147,0)</f>
        <v>0</v>
      </c>
      <c r="BF147" s="209">
        <f>IF(N147="snížená",J147,0)</f>
        <v>0</v>
      </c>
      <c r="BG147" s="209">
        <f>IF(N147="zákl. přenesená",J147,0)</f>
        <v>0</v>
      </c>
      <c r="BH147" s="209">
        <f>IF(N147="sníž. přenesená",J147,0)</f>
        <v>0</v>
      </c>
      <c r="BI147" s="209">
        <f>IF(N147="nulová",J147,0)</f>
        <v>0</v>
      </c>
      <c r="BJ147" s="14" t="s">
        <v>78</v>
      </c>
      <c r="BK147" s="209">
        <f>ROUND(I147*H147,2)</f>
        <v>0</v>
      </c>
      <c r="BL147" s="14" t="s">
        <v>199</v>
      </c>
      <c r="BM147" s="14" t="s">
        <v>238</v>
      </c>
    </row>
    <row r="148" spans="2:47" s="1" customFormat="1" ht="12">
      <c r="B148" s="35"/>
      <c r="C148" s="36"/>
      <c r="D148" s="210" t="s">
        <v>125</v>
      </c>
      <c r="E148" s="36"/>
      <c r="F148" s="211" t="s">
        <v>239</v>
      </c>
      <c r="G148" s="36"/>
      <c r="H148" s="36"/>
      <c r="I148" s="124"/>
      <c r="J148" s="36"/>
      <c r="K148" s="36"/>
      <c r="L148" s="40"/>
      <c r="M148" s="212"/>
      <c r="N148" s="76"/>
      <c r="O148" s="76"/>
      <c r="P148" s="76"/>
      <c r="Q148" s="76"/>
      <c r="R148" s="76"/>
      <c r="S148" s="76"/>
      <c r="T148" s="77"/>
      <c r="AT148" s="14" t="s">
        <v>125</v>
      </c>
      <c r="AU148" s="14" t="s">
        <v>80</v>
      </c>
    </row>
    <row r="149" spans="2:51" s="11" customFormat="1" ht="12">
      <c r="B149" s="213"/>
      <c r="C149" s="214"/>
      <c r="D149" s="210" t="s">
        <v>127</v>
      </c>
      <c r="E149" s="215" t="s">
        <v>1</v>
      </c>
      <c r="F149" s="216" t="s">
        <v>240</v>
      </c>
      <c r="G149" s="214"/>
      <c r="H149" s="217">
        <v>3.2</v>
      </c>
      <c r="I149" s="218"/>
      <c r="J149" s="214"/>
      <c r="K149" s="214"/>
      <c r="L149" s="219"/>
      <c r="M149" s="220"/>
      <c r="N149" s="221"/>
      <c r="O149" s="221"/>
      <c r="P149" s="221"/>
      <c r="Q149" s="221"/>
      <c r="R149" s="221"/>
      <c r="S149" s="221"/>
      <c r="T149" s="222"/>
      <c r="AT149" s="223" t="s">
        <v>127</v>
      </c>
      <c r="AU149" s="223" t="s">
        <v>80</v>
      </c>
      <c r="AV149" s="11" t="s">
        <v>80</v>
      </c>
      <c r="AW149" s="11" t="s">
        <v>32</v>
      </c>
      <c r="AX149" s="11" t="s">
        <v>70</v>
      </c>
      <c r="AY149" s="223" t="s">
        <v>115</v>
      </c>
    </row>
    <row r="150" spans="2:51" s="11" customFormat="1" ht="12">
      <c r="B150" s="213"/>
      <c r="C150" s="214"/>
      <c r="D150" s="210" t="s">
        <v>127</v>
      </c>
      <c r="E150" s="215" t="s">
        <v>1</v>
      </c>
      <c r="F150" s="216" t="s">
        <v>241</v>
      </c>
      <c r="G150" s="214"/>
      <c r="H150" s="217">
        <v>13</v>
      </c>
      <c r="I150" s="218"/>
      <c r="J150" s="214"/>
      <c r="K150" s="214"/>
      <c r="L150" s="219"/>
      <c r="M150" s="220"/>
      <c r="N150" s="221"/>
      <c r="O150" s="221"/>
      <c r="P150" s="221"/>
      <c r="Q150" s="221"/>
      <c r="R150" s="221"/>
      <c r="S150" s="221"/>
      <c r="T150" s="222"/>
      <c r="AT150" s="223" t="s">
        <v>127</v>
      </c>
      <c r="AU150" s="223" t="s">
        <v>80</v>
      </c>
      <c r="AV150" s="11" t="s">
        <v>80</v>
      </c>
      <c r="AW150" s="11" t="s">
        <v>32</v>
      </c>
      <c r="AX150" s="11" t="s">
        <v>70</v>
      </c>
      <c r="AY150" s="223" t="s">
        <v>115</v>
      </c>
    </row>
    <row r="151" spans="2:51" s="12" customFormat="1" ht="12">
      <c r="B151" s="224"/>
      <c r="C151" s="225"/>
      <c r="D151" s="210" t="s">
        <v>127</v>
      </c>
      <c r="E151" s="226" t="s">
        <v>1</v>
      </c>
      <c r="F151" s="227" t="s">
        <v>130</v>
      </c>
      <c r="G151" s="225"/>
      <c r="H151" s="228">
        <v>16.2</v>
      </c>
      <c r="I151" s="229"/>
      <c r="J151" s="225"/>
      <c r="K151" s="225"/>
      <c r="L151" s="230"/>
      <c r="M151" s="231"/>
      <c r="N151" s="232"/>
      <c r="O151" s="232"/>
      <c r="P151" s="232"/>
      <c r="Q151" s="232"/>
      <c r="R151" s="232"/>
      <c r="S151" s="232"/>
      <c r="T151" s="233"/>
      <c r="AT151" s="234" t="s">
        <v>127</v>
      </c>
      <c r="AU151" s="234" t="s">
        <v>80</v>
      </c>
      <c r="AV151" s="12" t="s">
        <v>123</v>
      </c>
      <c r="AW151" s="12" t="s">
        <v>32</v>
      </c>
      <c r="AX151" s="12" t="s">
        <v>78</v>
      </c>
      <c r="AY151" s="234" t="s">
        <v>115</v>
      </c>
    </row>
    <row r="152" spans="2:65" s="1" customFormat="1" ht="20.4" customHeight="1">
      <c r="B152" s="35"/>
      <c r="C152" s="198" t="s">
        <v>242</v>
      </c>
      <c r="D152" s="198" t="s">
        <v>118</v>
      </c>
      <c r="E152" s="199" t="s">
        <v>243</v>
      </c>
      <c r="F152" s="200" t="s">
        <v>244</v>
      </c>
      <c r="G152" s="201" t="s">
        <v>135</v>
      </c>
      <c r="H152" s="202">
        <v>392.45</v>
      </c>
      <c r="I152" s="203"/>
      <c r="J152" s="204">
        <f>ROUND(I152*H152,2)</f>
        <v>0</v>
      </c>
      <c r="K152" s="200" t="s">
        <v>122</v>
      </c>
      <c r="L152" s="40"/>
      <c r="M152" s="205" t="s">
        <v>1</v>
      </c>
      <c r="N152" s="206" t="s">
        <v>41</v>
      </c>
      <c r="O152" s="76"/>
      <c r="P152" s="207">
        <f>O152*H152</f>
        <v>0</v>
      </c>
      <c r="Q152" s="207">
        <v>0</v>
      </c>
      <c r="R152" s="207">
        <f>Q152*H152</f>
        <v>0</v>
      </c>
      <c r="S152" s="207">
        <v>0.015</v>
      </c>
      <c r="T152" s="208">
        <f>S152*H152</f>
        <v>5.886749999999999</v>
      </c>
      <c r="AR152" s="14" t="s">
        <v>199</v>
      </c>
      <c r="AT152" s="14" t="s">
        <v>118</v>
      </c>
      <c r="AU152" s="14" t="s">
        <v>80</v>
      </c>
      <c r="AY152" s="14" t="s">
        <v>115</v>
      </c>
      <c r="BE152" s="209">
        <f>IF(N152="základní",J152,0)</f>
        <v>0</v>
      </c>
      <c r="BF152" s="209">
        <f>IF(N152="snížená",J152,0)</f>
        <v>0</v>
      </c>
      <c r="BG152" s="209">
        <f>IF(N152="zákl. přenesená",J152,0)</f>
        <v>0</v>
      </c>
      <c r="BH152" s="209">
        <f>IF(N152="sníž. přenesená",J152,0)</f>
        <v>0</v>
      </c>
      <c r="BI152" s="209">
        <f>IF(N152="nulová",J152,0)</f>
        <v>0</v>
      </c>
      <c r="BJ152" s="14" t="s">
        <v>78</v>
      </c>
      <c r="BK152" s="209">
        <f>ROUND(I152*H152,2)</f>
        <v>0</v>
      </c>
      <c r="BL152" s="14" t="s">
        <v>199</v>
      </c>
      <c r="BM152" s="14" t="s">
        <v>245</v>
      </c>
    </row>
    <row r="153" spans="2:47" s="1" customFormat="1" ht="12">
      <c r="B153" s="35"/>
      <c r="C153" s="36"/>
      <c r="D153" s="210" t="s">
        <v>125</v>
      </c>
      <c r="E153" s="36"/>
      <c r="F153" s="211" t="s">
        <v>246</v>
      </c>
      <c r="G153" s="36"/>
      <c r="H153" s="36"/>
      <c r="I153" s="124"/>
      <c r="J153" s="36"/>
      <c r="K153" s="36"/>
      <c r="L153" s="40"/>
      <c r="M153" s="212"/>
      <c r="N153" s="76"/>
      <c r="O153" s="76"/>
      <c r="P153" s="76"/>
      <c r="Q153" s="76"/>
      <c r="R153" s="76"/>
      <c r="S153" s="76"/>
      <c r="T153" s="77"/>
      <c r="AT153" s="14" t="s">
        <v>125</v>
      </c>
      <c r="AU153" s="14" t="s">
        <v>80</v>
      </c>
    </row>
    <row r="154" spans="2:65" s="1" customFormat="1" ht="20.4" customHeight="1">
      <c r="B154" s="35"/>
      <c r="C154" s="198" t="s">
        <v>7</v>
      </c>
      <c r="D154" s="198" t="s">
        <v>118</v>
      </c>
      <c r="E154" s="199" t="s">
        <v>247</v>
      </c>
      <c r="F154" s="200" t="s">
        <v>248</v>
      </c>
      <c r="G154" s="201" t="s">
        <v>135</v>
      </c>
      <c r="H154" s="202">
        <v>392.45</v>
      </c>
      <c r="I154" s="203"/>
      <c r="J154" s="204">
        <f>ROUND(I154*H154,2)</f>
        <v>0</v>
      </c>
      <c r="K154" s="200" t="s">
        <v>122</v>
      </c>
      <c r="L154" s="40"/>
      <c r="M154" s="205" t="s">
        <v>1</v>
      </c>
      <c r="N154" s="206" t="s">
        <v>41</v>
      </c>
      <c r="O154" s="76"/>
      <c r="P154" s="207">
        <f>O154*H154</f>
        <v>0</v>
      </c>
      <c r="Q154" s="207">
        <v>0</v>
      </c>
      <c r="R154" s="207">
        <f>Q154*H154</f>
        <v>0</v>
      </c>
      <c r="S154" s="207">
        <v>0</v>
      </c>
      <c r="T154" s="208">
        <f>S154*H154</f>
        <v>0</v>
      </c>
      <c r="AR154" s="14" t="s">
        <v>199</v>
      </c>
      <c r="AT154" s="14" t="s">
        <v>118</v>
      </c>
      <c r="AU154" s="14" t="s">
        <v>80</v>
      </c>
      <c r="AY154" s="14" t="s">
        <v>115</v>
      </c>
      <c r="BE154" s="209">
        <f>IF(N154="základní",J154,0)</f>
        <v>0</v>
      </c>
      <c r="BF154" s="209">
        <f>IF(N154="snížená",J154,0)</f>
        <v>0</v>
      </c>
      <c r="BG154" s="209">
        <f>IF(N154="zákl. přenesená",J154,0)</f>
        <v>0</v>
      </c>
      <c r="BH154" s="209">
        <f>IF(N154="sníž. přenesená",J154,0)</f>
        <v>0</v>
      </c>
      <c r="BI154" s="209">
        <f>IF(N154="nulová",J154,0)</f>
        <v>0</v>
      </c>
      <c r="BJ154" s="14" t="s">
        <v>78</v>
      </c>
      <c r="BK154" s="209">
        <f>ROUND(I154*H154,2)</f>
        <v>0</v>
      </c>
      <c r="BL154" s="14" t="s">
        <v>199</v>
      </c>
      <c r="BM154" s="14" t="s">
        <v>249</v>
      </c>
    </row>
    <row r="155" spans="2:47" s="1" customFormat="1" ht="12">
      <c r="B155" s="35"/>
      <c r="C155" s="36"/>
      <c r="D155" s="210" t="s">
        <v>125</v>
      </c>
      <c r="E155" s="36"/>
      <c r="F155" s="211" t="s">
        <v>250</v>
      </c>
      <c r="G155" s="36"/>
      <c r="H155" s="36"/>
      <c r="I155" s="124"/>
      <c r="J155" s="36"/>
      <c r="K155" s="36"/>
      <c r="L155" s="40"/>
      <c r="M155" s="212"/>
      <c r="N155" s="76"/>
      <c r="O155" s="76"/>
      <c r="P155" s="76"/>
      <c r="Q155" s="76"/>
      <c r="R155" s="76"/>
      <c r="S155" s="76"/>
      <c r="T155" s="77"/>
      <c r="AT155" s="14" t="s">
        <v>125</v>
      </c>
      <c r="AU155" s="14" t="s">
        <v>80</v>
      </c>
    </row>
    <row r="156" spans="2:65" s="1" customFormat="1" ht="20.4" customHeight="1">
      <c r="B156" s="35"/>
      <c r="C156" s="235" t="s">
        <v>251</v>
      </c>
      <c r="D156" s="235" t="s">
        <v>161</v>
      </c>
      <c r="E156" s="236" t="s">
        <v>252</v>
      </c>
      <c r="F156" s="237" t="s">
        <v>253</v>
      </c>
      <c r="G156" s="238" t="s">
        <v>121</v>
      </c>
      <c r="H156" s="239">
        <v>6.216</v>
      </c>
      <c r="I156" s="240"/>
      <c r="J156" s="241">
        <f>ROUND(I156*H156,2)</f>
        <v>0</v>
      </c>
      <c r="K156" s="237" t="s">
        <v>122</v>
      </c>
      <c r="L156" s="242"/>
      <c r="M156" s="243" t="s">
        <v>1</v>
      </c>
      <c r="N156" s="244" t="s">
        <v>41</v>
      </c>
      <c r="O156" s="76"/>
      <c r="P156" s="207">
        <f>O156*H156</f>
        <v>0</v>
      </c>
      <c r="Q156" s="207">
        <v>0.55</v>
      </c>
      <c r="R156" s="207">
        <f>Q156*H156</f>
        <v>3.4188000000000005</v>
      </c>
      <c r="S156" s="207">
        <v>0</v>
      </c>
      <c r="T156" s="208">
        <f>S156*H156</f>
        <v>0</v>
      </c>
      <c r="AR156" s="14" t="s">
        <v>254</v>
      </c>
      <c r="AT156" s="14" t="s">
        <v>161</v>
      </c>
      <c r="AU156" s="14" t="s">
        <v>80</v>
      </c>
      <c r="AY156" s="14" t="s">
        <v>115</v>
      </c>
      <c r="BE156" s="209">
        <f>IF(N156="základní",J156,0)</f>
        <v>0</v>
      </c>
      <c r="BF156" s="209">
        <f>IF(N156="snížená",J156,0)</f>
        <v>0</v>
      </c>
      <c r="BG156" s="209">
        <f>IF(N156="zákl. přenesená",J156,0)</f>
        <v>0</v>
      </c>
      <c r="BH156" s="209">
        <f>IF(N156="sníž. přenesená",J156,0)</f>
        <v>0</v>
      </c>
      <c r="BI156" s="209">
        <f>IF(N156="nulová",J156,0)</f>
        <v>0</v>
      </c>
      <c r="BJ156" s="14" t="s">
        <v>78</v>
      </c>
      <c r="BK156" s="209">
        <f>ROUND(I156*H156,2)</f>
        <v>0</v>
      </c>
      <c r="BL156" s="14" t="s">
        <v>199</v>
      </c>
      <c r="BM156" s="14" t="s">
        <v>255</v>
      </c>
    </row>
    <row r="157" spans="2:47" s="1" customFormat="1" ht="12">
      <c r="B157" s="35"/>
      <c r="C157" s="36"/>
      <c r="D157" s="210" t="s">
        <v>125</v>
      </c>
      <c r="E157" s="36"/>
      <c r="F157" s="211" t="s">
        <v>253</v>
      </c>
      <c r="G157" s="36"/>
      <c r="H157" s="36"/>
      <c r="I157" s="124"/>
      <c r="J157" s="36"/>
      <c r="K157" s="36"/>
      <c r="L157" s="40"/>
      <c r="M157" s="212"/>
      <c r="N157" s="76"/>
      <c r="O157" s="76"/>
      <c r="P157" s="76"/>
      <c r="Q157" s="76"/>
      <c r="R157" s="76"/>
      <c r="S157" s="76"/>
      <c r="T157" s="77"/>
      <c r="AT157" s="14" t="s">
        <v>125</v>
      </c>
      <c r="AU157" s="14" t="s">
        <v>80</v>
      </c>
    </row>
    <row r="158" spans="2:51" s="11" customFormat="1" ht="12">
      <c r="B158" s="213"/>
      <c r="C158" s="214"/>
      <c r="D158" s="210" t="s">
        <v>127</v>
      </c>
      <c r="E158" s="215" t="s">
        <v>1</v>
      </c>
      <c r="F158" s="216" t="s">
        <v>256</v>
      </c>
      <c r="G158" s="214"/>
      <c r="H158" s="217">
        <v>6.216</v>
      </c>
      <c r="I158" s="218"/>
      <c r="J158" s="214"/>
      <c r="K158" s="214"/>
      <c r="L158" s="219"/>
      <c r="M158" s="220"/>
      <c r="N158" s="221"/>
      <c r="O158" s="221"/>
      <c r="P158" s="221"/>
      <c r="Q158" s="221"/>
      <c r="R158" s="221"/>
      <c r="S158" s="221"/>
      <c r="T158" s="222"/>
      <c r="AT158" s="223" t="s">
        <v>127</v>
      </c>
      <c r="AU158" s="223" t="s">
        <v>80</v>
      </c>
      <c r="AV158" s="11" t="s">
        <v>80</v>
      </c>
      <c r="AW158" s="11" t="s">
        <v>32</v>
      </c>
      <c r="AX158" s="11" t="s">
        <v>78</v>
      </c>
      <c r="AY158" s="223" t="s">
        <v>115</v>
      </c>
    </row>
    <row r="159" spans="2:65" s="1" customFormat="1" ht="20.4" customHeight="1">
      <c r="B159" s="35"/>
      <c r="C159" s="198" t="s">
        <v>257</v>
      </c>
      <c r="D159" s="198" t="s">
        <v>118</v>
      </c>
      <c r="E159" s="199" t="s">
        <v>258</v>
      </c>
      <c r="F159" s="200" t="s">
        <v>259</v>
      </c>
      <c r="G159" s="201" t="s">
        <v>156</v>
      </c>
      <c r="H159" s="202">
        <v>336</v>
      </c>
      <c r="I159" s="203"/>
      <c r="J159" s="204">
        <f>ROUND(I159*H159,2)</f>
        <v>0</v>
      </c>
      <c r="K159" s="200" t="s">
        <v>122</v>
      </c>
      <c r="L159" s="40"/>
      <c r="M159" s="205" t="s">
        <v>1</v>
      </c>
      <c r="N159" s="206" t="s">
        <v>41</v>
      </c>
      <c r="O159" s="76"/>
      <c r="P159" s="207">
        <f>O159*H159</f>
        <v>0</v>
      </c>
      <c r="Q159" s="207">
        <v>0</v>
      </c>
      <c r="R159" s="207">
        <f>Q159*H159</f>
        <v>0</v>
      </c>
      <c r="S159" s="207">
        <v>0</v>
      </c>
      <c r="T159" s="208">
        <f>S159*H159</f>
        <v>0</v>
      </c>
      <c r="AR159" s="14" t="s">
        <v>199</v>
      </c>
      <c r="AT159" s="14" t="s">
        <v>118</v>
      </c>
      <c r="AU159" s="14" t="s">
        <v>80</v>
      </c>
      <c r="AY159" s="14" t="s">
        <v>115</v>
      </c>
      <c r="BE159" s="209">
        <f>IF(N159="základní",J159,0)</f>
        <v>0</v>
      </c>
      <c r="BF159" s="209">
        <f>IF(N159="snížená",J159,0)</f>
        <v>0</v>
      </c>
      <c r="BG159" s="209">
        <f>IF(N159="zákl. přenesená",J159,0)</f>
        <v>0</v>
      </c>
      <c r="BH159" s="209">
        <f>IF(N159="sníž. přenesená",J159,0)</f>
        <v>0</v>
      </c>
      <c r="BI159" s="209">
        <f>IF(N159="nulová",J159,0)</f>
        <v>0</v>
      </c>
      <c r="BJ159" s="14" t="s">
        <v>78</v>
      </c>
      <c r="BK159" s="209">
        <f>ROUND(I159*H159,2)</f>
        <v>0</v>
      </c>
      <c r="BL159" s="14" t="s">
        <v>199</v>
      </c>
      <c r="BM159" s="14" t="s">
        <v>260</v>
      </c>
    </row>
    <row r="160" spans="2:47" s="1" customFormat="1" ht="12">
      <c r="B160" s="35"/>
      <c r="C160" s="36"/>
      <c r="D160" s="210" t="s">
        <v>125</v>
      </c>
      <c r="E160" s="36"/>
      <c r="F160" s="211" t="s">
        <v>261</v>
      </c>
      <c r="G160" s="36"/>
      <c r="H160" s="36"/>
      <c r="I160" s="124"/>
      <c r="J160" s="36"/>
      <c r="K160" s="36"/>
      <c r="L160" s="40"/>
      <c r="M160" s="212"/>
      <c r="N160" s="76"/>
      <c r="O160" s="76"/>
      <c r="P160" s="76"/>
      <c r="Q160" s="76"/>
      <c r="R160" s="76"/>
      <c r="S160" s="76"/>
      <c r="T160" s="77"/>
      <c r="AT160" s="14" t="s">
        <v>125</v>
      </c>
      <c r="AU160" s="14" t="s">
        <v>80</v>
      </c>
    </row>
    <row r="161" spans="2:51" s="11" customFormat="1" ht="12">
      <c r="B161" s="213"/>
      <c r="C161" s="214"/>
      <c r="D161" s="210" t="s">
        <v>127</v>
      </c>
      <c r="E161" s="215" t="s">
        <v>1</v>
      </c>
      <c r="F161" s="216" t="s">
        <v>262</v>
      </c>
      <c r="G161" s="214"/>
      <c r="H161" s="217">
        <v>336</v>
      </c>
      <c r="I161" s="218"/>
      <c r="J161" s="214"/>
      <c r="K161" s="214"/>
      <c r="L161" s="219"/>
      <c r="M161" s="220"/>
      <c r="N161" s="221"/>
      <c r="O161" s="221"/>
      <c r="P161" s="221"/>
      <c r="Q161" s="221"/>
      <c r="R161" s="221"/>
      <c r="S161" s="221"/>
      <c r="T161" s="222"/>
      <c r="AT161" s="223" t="s">
        <v>127</v>
      </c>
      <c r="AU161" s="223" t="s">
        <v>80</v>
      </c>
      <c r="AV161" s="11" t="s">
        <v>80</v>
      </c>
      <c r="AW161" s="11" t="s">
        <v>32</v>
      </c>
      <c r="AX161" s="11" t="s">
        <v>78</v>
      </c>
      <c r="AY161" s="223" t="s">
        <v>115</v>
      </c>
    </row>
    <row r="162" spans="2:65" s="1" customFormat="1" ht="20.4" customHeight="1">
      <c r="B162" s="35"/>
      <c r="C162" s="235" t="s">
        <v>263</v>
      </c>
      <c r="D162" s="235" t="s">
        <v>161</v>
      </c>
      <c r="E162" s="236" t="s">
        <v>252</v>
      </c>
      <c r="F162" s="237" t="s">
        <v>253</v>
      </c>
      <c r="G162" s="238" t="s">
        <v>121</v>
      </c>
      <c r="H162" s="239">
        <v>0.847</v>
      </c>
      <c r="I162" s="240"/>
      <c r="J162" s="241">
        <f>ROUND(I162*H162,2)</f>
        <v>0</v>
      </c>
      <c r="K162" s="237" t="s">
        <v>122</v>
      </c>
      <c r="L162" s="242"/>
      <c r="M162" s="243" t="s">
        <v>1</v>
      </c>
      <c r="N162" s="244" t="s">
        <v>41</v>
      </c>
      <c r="O162" s="76"/>
      <c r="P162" s="207">
        <f>O162*H162</f>
        <v>0</v>
      </c>
      <c r="Q162" s="207">
        <v>0.55</v>
      </c>
      <c r="R162" s="207">
        <f>Q162*H162</f>
        <v>0.46585000000000004</v>
      </c>
      <c r="S162" s="207">
        <v>0</v>
      </c>
      <c r="T162" s="208">
        <f>S162*H162</f>
        <v>0</v>
      </c>
      <c r="AR162" s="14" t="s">
        <v>254</v>
      </c>
      <c r="AT162" s="14" t="s">
        <v>161</v>
      </c>
      <c r="AU162" s="14" t="s">
        <v>80</v>
      </c>
      <c r="AY162" s="14" t="s">
        <v>115</v>
      </c>
      <c r="BE162" s="209">
        <f>IF(N162="základní",J162,0)</f>
        <v>0</v>
      </c>
      <c r="BF162" s="209">
        <f>IF(N162="snížená",J162,0)</f>
        <v>0</v>
      </c>
      <c r="BG162" s="209">
        <f>IF(N162="zákl. přenesená",J162,0)</f>
        <v>0</v>
      </c>
      <c r="BH162" s="209">
        <f>IF(N162="sníž. přenesená",J162,0)</f>
        <v>0</v>
      </c>
      <c r="BI162" s="209">
        <f>IF(N162="nulová",J162,0)</f>
        <v>0</v>
      </c>
      <c r="BJ162" s="14" t="s">
        <v>78</v>
      </c>
      <c r="BK162" s="209">
        <f>ROUND(I162*H162,2)</f>
        <v>0</v>
      </c>
      <c r="BL162" s="14" t="s">
        <v>199</v>
      </c>
      <c r="BM162" s="14" t="s">
        <v>264</v>
      </c>
    </row>
    <row r="163" spans="2:47" s="1" customFormat="1" ht="12">
      <c r="B163" s="35"/>
      <c r="C163" s="36"/>
      <c r="D163" s="210" t="s">
        <v>125</v>
      </c>
      <c r="E163" s="36"/>
      <c r="F163" s="211" t="s">
        <v>253</v>
      </c>
      <c r="G163" s="36"/>
      <c r="H163" s="36"/>
      <c r="I163" s="124"/>
      <c r="J163" s="36"/>
      <c r="K163" s="36"/>
      <c r="L163" s="40"/>
      <c r="M163" s="212"/>
      <c r="N163" s="76"/>
      <c r="O163" s="76"/>
      <c r="P163" s="76"/>
      <c r="Q163" s="76"/>
      <c r="R163" s="76"/>
      <c r="S163" s="76"/>
      <c r="T163" s="77"/>
      <c r="AT163" s="14" t="s">
        <v>125</v>
      </c>
      <c r="AU163" s="14" t="s">
        <v>80</v>
      </c>
    </row>
    <row r="164" spans="2:51" s="11" customFormat="1" ht="12">
      <c r="B164" s="213"/>
      <c r="C164" s="214"/>
      <c r="D164" s="210" t="s">
        <v>127</v>
      </c>
      <c r="E164" s="215" t="s">
        <v>1</v>
      </c>
      <c r="F164" s="216" t="s">
        <v>265</v>
      </c>
      <c r="G164" s="214"/>
      <c r="H164" s="217">
        <v>0.847</v>
      </c>
      <c r="I164" s="218"/>
      <c r="J164" s="214"/>
      <c r="K164" s="214"/>
      <c r="L164" s="219"/>
      <c r="M164" s="220"/>
      <c r="N164" s="221"/>
      <c r="O164" s="221"/>
      <c r="P164" s="221"/>
      <c r="Q164" s="221"/>
      <c r="R164" s="221"/>
      <c r="S164" s="221"/>
      <c r="T164" s="222"/>
      <c r="AT164" s="223" t="s">
        <v>127</v>
      </c>
      <c r="AU164" s="223" t="s">
        <v>80</v>
      </c>
      <c r="AV164" s="11" t="s">
        <v>80</v>
      </c>
      <c r="AW164" s="11" t="s">
        <v>32</v>
      </c>
      <c r="AX164" s="11" t="s">
        <v>78</v>
      </c>
      <c r="AY164" s="223" t="s">
        <v>115</v>
      </c>
    </row>
    <row r="165" spans="2:65" s="1" customFormat="1" ht="20.4" customHeight="1">
      <c r="B165" s="35"/>
      <c r="C165" s="198" t="s">
        <v>266</v>
      </c>
      <c r="D165" s="198" t="s">
        <v>118</v>
      </c>
      <c r="E165" s="199" t="s">
        <v>267</v>
      </c>
      <c r="F165" s="200" t="s">
        <v>268</v>
      </c>
      <c r="G165" s="201" t="s">
        <v>135</v>
      </c>
      <c r="H165" s="202">
        <v>392.45</v>
      </c>
      <c r="I165" s="203"/>
      <c r="J165" s="204">
        <f>ROUND(I165*H165,2)</f>
        <v>0</v>
      </c>
      <c r="K165" s="200" t="s">
        <v>122</v>
      </c>
      <c r="L165" s="40"/>
      <c r="M165" s="205" t="s">
        <v>1</v>
      </c>
      <c r="N165" s="206" t="s">
        <v>41</v>
      </c>
      <c r="O165" s="76"/>
      <c r="P165" s="207">
        <f>O165*H165</f>
        <v>0</v>
      </c>
      <c r="Q165" s="207">
        <v>0</v>
      </c>
      <c r="R165" s="207">
        <f>Q165*H165</f>
        <v>0</v>
      </c>
      <c r="S165" s="207">
        <v>0.003</v>
      </c>
      <c r="T165" s="208">
        <f>S165*H165</f>
        <v>1.17735</v>
      </c>
      <c r="AR165" s="14" t="s">
        <v>199</v>
      </c>
      <c r="AT165" s="14" t="s">
        <v>118</v>
      </c>
      <c r="AU165" s="14" t="s">
        <v>80</v>
      </c>
      <c r="AY165" s="14" t="s">
        <v>115</v>
      </c>
      <c r="BE165" s="209">
        <f>IF(N165="základní",J165,0)</f>
        <v>0</v>
      </c>
      <c r="BF165" s="209">
        <f>IF(N165="snížená",J165,0)</f>
        <v>0</v>
      </c>
      <c r="BG165" s="209">
        <f>IF(N165="zákl. přenesená",J165,0)</f>
        <v>0</v>
      </c>
      <c r="BH165" s="209">
        <f>IF(N165="sníž. přenesená",J165,0)</f>
        <v>0</v>
      </c>
      <c r="BI165" s="209">
        <f>IF(N165="nulová",J165,0)</f>
        <v>0</v>
      </c>
      <c r="BJ165" s="14" t="s">
        <v>78</v>
      </c>
      <c r="BK165" s="209">
        <f>ROUND(I165*H165,2)</f>
        <v>0</v>
      </c>
      <c r="BL165" s="14" t="s">
        <v>199</v>
      </c>
      <c r="BM165" s="14" t="s">
        <v>269</v>
      </c>
    </row>
    <row r="166" spans="2:47" s="1" customFormat="1" ht="12">
      <c r="B166" s="35"/>
      <c r="C166" s="36"/>
      <c r="D166" s="210" t="s">
        <v>125</v>
      </c>
      <c r="E166" s="36"/>
      <c r="F166" s="211" t="s">
        <v>270</v>
      </c>
      <c r="G166" s="36"/>
      <c r="H166" s="36"/>
      <c r="I166" s="124"/>
      <c r="J166" s="36"/>
      <c r="K166" s="36"/>
      <c r="L166" s="40"/>
      <c r="M166" s="212"/>
      <c r="N166" s="76"/>
      <c r="O166" s="76"/>
      <c r="P166" s="76"/>
      <c r="Q166" s="76"/>
      <c r="R166" s="76"/>
      <c r="S166" s="76"/>
      <c r="T166" s="77"/>
      <c r="AT166" s="14" t="s">
        <v>125</v>
      </c>
      <c r="AU166" s="14" t="s">
        <v>80</v>
      </c>
    </row>
    <row r="167" spans="2:65" s="1" customFormat="1" ht="20.4" customHeight="1">
      <c r="B167" s="35"/>
      <c r="C167" s="198" t="s">
        <v>271</v>
      </c>
      <c r="D167" s="198" t="s">
        <v>118</v>
      </c>
      <c r="E167" s="199" t="s">
        <v>272</v>
      </c>
      <c r="F167" s="200" t="s">
        <v>273</v>
      </c>
      <c r="G167" s="201" t="s">
        <v>171</v>
      </c>
      <c r="H167" s="202">
        <v>5.656</v>
      </c>
      <c r="I167" s="203"/>
      <c r="J167" s="204">
        <f>ROUND(I167*H167,2)</f>
        <v>0</v>
      </c>
      <c r="K167" s="200" t="s">
        <v>122</v>
      </c>
      <c r="L167" s="40"/>
      <c r="M167" s="205" t="s">
        <v>1</v>
      </c>
      <c r="N167" s="206" t="s">
        <v>41</v>
      </c>
      <c r="O167" s="76"/>
      <c r="P167" s="207">
        <f>O167*H167</f>
        <v>0</v>
      </c>
      <c r="Q167" s="207">
        <v>0</v>
      </c>
      <c r="R167" s="207">
        <f>Q167*H167</f>
        <v>0</v>
      </c>
      <c r="S167" s="207">
        <v>0</v>
      </c>
      <c r="T167" s="208">
        <f>S167*H167</f>
        <v>0</v>
      </c>
      <c r="AR167" s="14" t="s">
        <v>199</v>
      </c>
      <c r="AT167" s="14" t="s">
        <v>118</v>
      </c>
      <c r="AU167" s="14" t="s">
        <v>80</v>
      </c>
      <c r="AY167" s="14" t="s">
        <v>115</v>
      </c>
      <c r="BE167" s="209">
        <f>IF(N167="základní",J167,0)</f>
        <v>0</v>
      </c>
      <c r="BF167" s="209">
        <f>IF(N167="snížená",J167,0)</f>
        <v>0</v>
      </c>
      <c r="BG167" s="209">
        <f>IF(N167="zákl. přenesená",J167,0)</f>
        <v>0</v>
      </c>
      <c r="BH167" s="209">
        <f>IF(N167="sníž. přenesená",J167,0)</f>
        <v>0</v>
      </c>
      <c r="BI167" s="209">
        <f>IF(N167="nulová",J167,0)</f>
        <v>0</v>
      </c>
      <c r="BJ167" s="14" t="s">
        <v>78</v>
      </c>
      <c r="BK167" s="209">
        <f>ROUND(I167*H167,2)</f>
        <v>0</v>
      </c>
      <c r="BL167" s="14" t="s">
        <v>199</v>
      </c>
      <c r="BM167" s="14" t="s">
        <v>274</v>
      </c>
    </row>
    <row r="168" spans="2:47" s="1" customFormat="1" ht="12">
      <c r="B168" s="35"/>
      <c r="C168" s="36"/>
      <c r="D168" s="210" t="s">
        <v>125</v>
      </c>
      <c r="E168" s="36"/>
      <c r="F168" s="211" t="s">
        <v>275</v>
      </c>
      <c r="G168" s="36"/>
      <c r="H168" s="36"/>
      <c r="I168" s="124"/>
      <c r="J168" s="36"/>
      <c r="K168" s="36"/>
      <c r="L168" s="40"/>
      <c r="M168" s="212"/>
      <c r="N168" s="76"/>
      <c r="O168" s="76"/>
      <c r="P168" s="76"/>
      <c r="Q168" s="76"/>
      <c r="R168" s="76"/>
      <c r="S168" s="76"/>
      <c r="T168" s="77"/>
      <c r="AT168" s="14" t="s">
        <v>125</v>
      </c>
      <c r="AU168" s="14" t="s">
        <v>80</v>
      </c>
    </row>
    <row r="169" spans="2:63" s="10" customFormat="1" ht="22.8" customHeight="1">
      <c r="B169" s="182"/>
      <c r="C169" s="183"/>
      <c r="D169" s="184" t="s">
        <v>69</v>
      </c>
      <c r="E169" s="196" t="s">
        <v>276</v>
      </c>
      <c r="F169" s="196" t="s">
        <v>277</v>
      </c>
      <c r="G169" s="183"/>
      <c r="H169" s="183"/>
      <c r="I169" s="186"/>
      <c r="J169" s="197">
        <f>BK169</f>
        <v>0</v>
      </c>
      <c r="K169" s="183"/>
      <c r="L169" s="188"/>
      <c r="M169" s="189"/>
      <c r="N169" s="190"/>
      <c r="O169" s="190"/>
      <c r="P169" s="191">
        <f>SUM(P170:P186)</f>
        <v>0</v>
      </c>
      <c r="Q169" s="190"/>
      <c r="R169" s="191">
        <f>SUM(R170:R186)</f>
        <v>0.319084</v>
      </c>
      <c r="S169" s="190"/>
      <c r="T169" s="192">
        <f>SUM(T170:T186)</f>
        <v>0</v>
      </c>
      <c r="AR169" s="193" t="s">
        <v>80</v>
      </c>
      <c r="AT169" s="194" t="s">
        <v>69</v>
      </c>
      <c r="AU169" s="194" t="s">
        <v>78</v>
      </c>
      <c r="AY169" s="193" t="s">
        <v>115</v>
      </c>
      <c r="BK169" s="195">
        <f>SUM(BK170:BK186)</f>
        <v>0</v>
      </c>
    </row>
    <row r="170" spans="2:65" s="1" customFormat="1" ht="20.4" customHeight="1">
      <c r="B170" s="35"/>
      <c r="C170" s="198" t="s">
        <v>278</v>
      </c>
      <c r="D170" s="198" t="s">
        <v>118</v>
      </c>
      <c r="E170" s="199" t="s">
        <v>279</v>
      </c>
      <c r="F170" s="200" t="s">
        <v>280</v>
      </c>
      <c r="G170" s="201" t="s">
        <v>156</v>
      </c>
      <c r="H170" s="202">
        <v>7</v>
      </c>
      <c r="I170" s="203"/>
      <c r="J170" s="204">
        <f>ROUND(I170*H170,2)</f>
        <v>0</v>
      </c>
      <c r="K170" s="200" t="s">
        <v>122</v>
      </c>
      <c r="L170" s="40"/>
      <c r="M170" s="205" t="s">
        <v>1</v>
      </c>
      <c r="N170" s="206" t="s">
        <v>41</v>
      </c>
      <c r="O170" s="76"/>
      <c r="P170" s="207">
        <f>O170*H170</f>
        <v>0</v>
      </c>
      <c r="Q170" s="207">
        <v>0.00194</v>
      </c>
      <c r="R170" s="207">
        <f>Q170*H170</f>
        <v>0.01358</v>
      </c>
      <c r="S170" s="207">
        <v>0</v>
      </c>
      <c r="T170" s="208">
        <f>S170*H170</f>
        <v>0</v>
      </c>
      <c r="AR170" s="14" t="s">
        <v>199</v>
      </c>
      <c r="AT170" s="14" t="s">
        <v>118</v>
      </c>
      <c r="AU170" s="14" t="s">
        <v>80</v>
      </c>
      <c r="AY170" s="14" t="s">
        <v>115</v>
      </c>
      <c r="BE170" s="209">
        <f>IF(N170="základní",J170,0)</f>
        <v>0</v>
      </c>
      <c r="BF170" s="209">
        <f>IF(N170="snížená",J170,0)</f>
        <v>0</v>
      </c>
      <c r="BG170" s="209">
        <f>IF(N170="zákl. přenesená",J170,0)</f>
        <v>0</v>
      </c>
      <c r="BH170" s="209">
        <f>IF(N170="sníž. přenesená",J170,0)</f>
        <v>0</v>
      </c>
      <c r="BI170" s="209">
        <f>IF(N170="nulová",J170,0)</f>
        <v>0</v>
      </c>
      <c r="BJ170" s="14" t="s">
        <v>78</v>
      </c>
      <c r="BK170" s="209">
        <f>ROUND(I170*H170,2)</f>
        <v>0</v>
      </c>
      <c r="BL170" s="14" t="s">
        <v>199</v>
      </c>
      <c r="BM170" s="14" t="s">
        <v>281</v>
      </c>
    </row>
    <row r="171" spans="2:47" s="1" customFormat="1" ht="12">
      <c r="B171" s="35"/>
      <c r="C171" s="36"/>
      <c r="D171" s="210" t="s">
        <v>125</v>
      </c>
      <c r="E171" s="36"/>
      <c r="F171" s="211" t="s">
        <v>282</v>
      </c>
      <c r="G171" s="36"/>
      <c r="H171" s="36"/>
      <c r="I171" s="124"/>
      <c r="J171" s="36"/>
      <c r="K171" s="36"/>
      <c r="L171" s="40"/>
      <c r="M171" s="212"/>
      <c r="N171" s="76"/>
      <c r="O171" s="76"/>
      <c r="P171" s="76"/>
      <c r="Q171" s="76"/>
      <c r="R171" s="76"/>
      <c r="S171" s="76"/>
      <c r="T171" s="77"/>
      <c r="AT171" s="14" t="s">
        <v>125</v>
      </c>
      <c r="AU171" s="14" t="s">
        <v>80</v>
      </c>
    </row>
    <row r="172" spans="2:65" s="1" customFormat="1" ht="20.4" customHeight="1">
      <c r="B172" s="35"/>
      <c r="C172" s="198" t="s">
        <v>283</v>
      </c>
      <c r="D172" s="198" t="s">
        <v>118</v>
      </c>
      <c r="E172" s="199" t="s">
        <v>284</v>
      </c>
      <c r="F172" s="200" t="s">
        <v>285</v>
      </c>
      <c r="G172" s="201" t="s">
        <v>156</v>
      </c>
      <c r="H172" s="202">
        <v>51.4</v>
      </c>
      <c r="I172" s="203"/>
      <c r="J172" s="204">
        <f>ROUND(I172*H172,2)</f>
        <v>0</v>
      </c>
      <c r="K172" s="200" t="s">
        <v>122</v>
      </c>
      <c r="L172" s="40"/>
      <c r="M172" s="205" t="s">
        <v>1</v>
      </c>
      <c r="N172" s="206" t="s">
        <v>41</v>
      </c>
      <c r="O172" s="76"/>
      <c r="P172" s="207">
        <f>O172*H172</f>
        <v>0</v>
      </c>
      <c r="Q172" s="207">
        <v>0.00151</v>
      </c>
      <c r="R172" s="207">
        <f>Q172*H172</f>
        <v>0.077614</v>
      </c>
      <c r="S172" s="207">
        <v>0</v>
      </c>
      <c r="T172" s="208">
        <f>S172*H172</f>
        <v>0</v>
      </c>
      <c r="AR172" s="14" t="s">
        <v>199</v>
      </c>
      <c r="AT172" s="14" t="s">
        <v>118</v>
      </c>
      <c r="AU172" s="14" t="s">
        <v>80</v>
      </c>
      <c r="AY172" s="14" t="s">
        <v>115</v>
      </c>
      <c r="BE172" s="209">
        <f>IF(N172="základní",J172,0)</f>
        <v>0</v>
      </c>
      <c r="BF172" s="209">
        <f>IF(N172="snížená",J172,0)</f>
        <v>0</v>
      </c>
      <c r="BG172" s="209">
        <f>IF(N172="zákl. přenesená",J172,0)</f>
        <v>0</v>
      </c>
      <c r="BH172" s="209">
        <f>IF(N172="sníž. přenesená",J172,0)</f>
        <v>0</v>
      </c>
      <c r="BI172" s="209">
        <f>IF(N172="nulová",J172,0)</f>
        <v>0</v>
      </c>
      <c r="BJ172" s="14" t="s">
        <v>78</v>
      </c>
      <c r="BK172" s="209">
        <f>ROUND(I172*H172,2)</f>
        <v>0</v>
      </c>
      <c r="BL172" s="14" t="s">
        <v>199</v>
      </c>
      <c r="BM172" s="14" t="s">
        <v>286</v>
      </c>
    </row>
    <row r="173" spans="2:47" s="1" customFormat="1" ht="12">
      <c r="B173" s="35"/>
      <c r="C173" s="36"/>
      <c r="D173" s="210" t="s">
        <v>125</v>
      </c>
      <c r="E173" s="36"/>
      <c r="F173" s="211" t="s">
        <v>287</v>
      </c>
      <c r="G173" s="36"/>
      <c r="H173" s="36"/>
      <c r="I173" s="124"/>
      <c r="J173" s="36"/>
      <c r="K173" s="36"/>
      <c r="L173" s="40"/>
      <c r="M173" s="212"/>
      <c r="N173" s="76"/>
      <c r="O173" s="76"/>
      <c r="P173" s="76"/>
      <c r="Q173" s="76"/>
      <c r="R173" s="76"/>
      <c r="S173" s="76"/>
      <c r="T173" s="77"/>
      <c r="AT173" s="14" t="s">
        <v>125</v>
      </c>
      <c r="AU173" s="14" t="s">
        <v>80</v>
      </c>
    </row>
    <row r="174" spans="2:51" s="11" customFormat="1" ht="12">
      <c r="B174" s="213"/>
      <c r="C174" s="214"/>
      <c r="D174" s="210" t="s">
        <v>127</v>
      </c>
      <c r="E174" s="215" t="s">
        <v>1</v>
      </c>
      <c r="F174" s="216" t="s">
        <v>288</v>
      </c>
      <c r="G174" s="214"/>
      <c r="H174" s="217">
        <v>51.4</v>
      </c>
      <c r="I174" s="218"/>
      <c r="J174" s="214"/>
      <c r="K174" s="214"/>
      <c r="L174" s="219"/>
      <c r="M174" s="220"/>
      <c r="N174" s="221"/>
      <c r="O174" s="221"/>
      <c r="P174" s="221"/>
      <c r="Q174" s="221"/>
      <c r="R174" s="221"/>
      <c r="S174" s="221"/>
      <c r="T174" s="222"/>
      <c r="AT174" s="223" t="s">
        <v>127</v>
      </c>
      <c r="AU174" s="223" t="s">
        <v>80</v>
      </c>
      <c r="AV174" s="11" t="s">
        <v>80</v>
      </c>
      <c r="AW174" s="11" t="s">
        <v>32</v>
      </c>
      <c r="AX174" s="11" t="s">
        <v>78</v>
      </c>
      <c r="AY174" s="223" t="s">
        <v>115</v>
      </c>
    </row>
    <row r="175" spans="2:65" s="1" customFormat="1" ht="20.4" customHeight="1">
      <c r="B175" s="35"/>
      <c r="C175" s="198" t="s">
        <v>289</v>
      </c>
      <c r="D175" s="198" t="s">
        <v>118</v>
      </c>
      <c r="E175" s="199" t="s">
        <v>290</v>
      </c>
      <c r="F175" s="200" t="s">
        <v>291</v>
      </c>
      <c r="G175" s="201" t="s">
        <v>156</v>
      </c>
      <c r="H175" s="202">
        <v>4</v>
      </c>
      <c r="I175" s="203"/>
      <c r="J175" s="204">
        <f>ROUND(I175*H175,2)</f>
        <v>0</v>
      </c>
      <c r="K175" s="200" t="s">
        <v>122</v>
      </c>
      <c r="L175" s="40"/>
      <c r="M175" s="205" t="s">
        <v>1</v>
      </c>
      <c r="N175" s="206" t="s">
        <v>41</v>
      </c>
      <c r="O175" s="76"/>
      <c r="P175" s="207">
        <f>O175*H175</f>
        <v>0</v>
      </c>
      <c r="Q175" s="207">
        <v>0.00397</v>
      </c>
      <c r="R175" s="207">
        <f>Q175*H175</f>
        <v>0.01588</v>
      </c>
      <c r="S175" s="207">
        <v>0</v>
      </c>
      <c r="T175" s="208">
        <f>S175*H175</f>
        <v>0</v>
      </c>
      <c r="AR175" s="14" t="s">
        <v>199</v>
      </c>
      <c r="AT175" s="14" t="s">
        <v>118</v>
      </c>
      <c r="AU175" s="14" t="s">
        <v>80</v>
      </c>
      <c r="AY175" s="14" t="s">
        <v>115</v>
      </c>
      <c r="BE175" s="209">
        <f>IF(N175="základní",J175,0)</f>
        <v>0</v>
      </c>
      <c r="BF175" s="209">
        <f>IF(N175="snížená",J175,0)</f>
        <v>0</v>
      </c>
      <c r="BG175" s="209">
        <f>IF(N175="zákl. přenesená",J175,0)</f>
        <v>0</v>
      </c>
      <c r="BH175" s="209">
        <f>IF(N175="sníž. přenesená",J175,0)</f>
        <v>0</v>
      </c>
      <c r="BI175" s="209">
        <f>IF(N175="nulová",J175,0)</f>
        <v>0</v>
      </c>
      <c r="BJ175" s="14" t="s">
        <v>78</v>
      </c>
      <c r="BK175" s="209">
        <f>ROUND(I175*H175,2)</f>
        <v>0</v>
      </c>
      <c r="BL175" s="14" t="s">
        <v>199</v>
      </c>
      <c r="BM175" s="14" t="s">
        <v>292</v>
      </c>
    </row>
    <row r="176" spans="2:47" s="1" customFormat="1" ht="12">
      <c r="B176" s="35"/>
      <c r="C176" s="36"/>
      <c r="D176" s="210" t="s">
        <v>125</v>
      </c>
      <c r="E176" s="36"/>
      <c r="F176" s="211" t="s">
        <v>293</v>
      </c>
      <c r="G176" s="36"/>
      <c r="H176" s="36"/>
      <c r="I176" s="124"/>
      <c r="J176" s="36"/>
      <c r="K176" s="36"/>
      <c r="L176" s="40"/>
      <c r="M176" s="212"/>
      <c r="N176" s="76"/>
      <c r="O176" s="76"/>
      <c r="P176" s="76"/>
      <c r="Q176" s="76"/>
      <c r="R176" s="76"/>
      <c r="S176" s="76"/>
      <c r="T176" s="77"/>
      <c r="AT176" s="14" t="s">
        <v>125</v>
      </c>
      <c r="AU176" s="14" t="s">
        <v>80</v>
      </c>
    </row>
    <row r="177" spans="2:65" s="1" customFormat="1" ht="20.4" customHeight="1">
      <c r="B177" s="35"/>
      <c r="C177" s="198" t="s">
        <v>294</v>
      </c>
      <c r="D177" s="198" t="s">
        <v>118</v>
      </c>
      <c r="E177" s="199" t="s">
        <v>295</v>
      </c>
      <c r="F177" s="200" t="s">
        <v>296</v>
      </c>
      <c r="G177" s="201" t="s">
        <v>156</v>
      </c>
      <c r="H177" s="202">
        <v>47.5</v>
      </c>
      <c r="I177" s="203"/>
      <c r="J177" s="204">
        <f>ROUND(I177*H177,2)</f>
        <v>0</v>
      </c>
      <c r="K177" s="200" t="s">
        <v>122</v>
      </c>
      <c r="L177" s="40"/>
      <c r="M177" s="205" t="s">
        <v>1</v>
      </c>
      <c r="N177" s="206" t="s">
        <v>41</v>
      </c>
      <c r="O177" s="76"/>
      <c r="P177" s="207">
        <f>O177*H177</f>
        <v>0</v>
      </c>
      <c r="Q177" s="207">
        <v>0.00286</v>
      </c>
      <c r="R177" s="207">
        <f>Q177*H177</f>
        <v>0.13585</v>
      </c>
      <c r="S177" s="207">
        <v>0</v>
      </c>
      <c r="T177" s="208">
        <f>S177*H177</f>
        <v>0</v>
      </c>
      <c r="AR177" s="14" t="s">
        <v>199</v>
      </c>
      <c r="AT177" s="14" t="s">
        <v>118</v>
      </c>
      <c r="AU177" s="14" t="s">
        <v>80</v>
      </c>
      <c r="AY177" s="14" t="s">
        <v>115</v>
      </c>
      <c r="BE177" s="209">
        <f>IF(N177="základní",J177,0)</f>
        <v>0</v>
      </c>
      <c r="BF177" s="209">
        <f>IF(N177="snížená",J177,0)</f>
        <v>0</v>
      </c>
      <c r="BG177" s="209">
        <f>IF(N177="zákl. přenesená",J177,0)</f>
        <v>0</v>
      </c>
      <c r="BH177" s="209">
        <f>IF(N177="sníž. přenesená",J177,0)</f>
        <v>0</v>
      </c>
      <c r="BI177" s="209">
        <f>IF(N177="nulová",J177,0)</f>
        <v>0</v>
      </c>
      <c r="BJ177" s="14" t="s">
        <v>78</v>
      </c>
      <c r="BK177" s="209">
        <f>ROUND(I177*H177,2)</f>
        <v>0</v>
      </c>
      <c r="BL177" s="14" t="s">
        <v>199</v>
      </c>
      <c r="BM177" s="14" t="s">
        <v>297</v>
      </c>
    </row>
    <row r="178" spans="2:47" s="1" customFormat="1" ht="12">
      <c r="B178" s="35"/>
      <c r="C178" s="36"/>
      <c r="D178" s="210" t="s">
        <v>125</v>
      </c>
      <c r="E178" s="36"/>
      <c r="F178" s="211" t="s">
        <v>298</v>
      </c>
      <c r="G178" s="36"/>
      <c r="H178" s="36"/>
      <c r="I178" s="124"/>
      <c r="J178" s="36"/>
      <c r="K178" s="36"/>
      <c r="L178" s="40"/>
      <c r="M178" s="212"/>
      <c r="N178" s="76"/>
      <c r="O178" s="76"/>
      <c r="P178" s="76"/>
      <c r="Q178" s="76"/>
      <c r="R178" s="76"/>
      <c r="S178" s="76"/>
      <c r="T178" s="77"/>
      <c r="AT178" s="14" t="s">
        <v>125</v>
      </c>
      <c r="AU178" s="14" t="s">
        <v>80</v>
      </c>
    </row>
    <row r="179" spans="2:51" s="11" customFormat="1" ht="12">
      <c r="B179" s="213"/>
      <c r="C179" s="214"/>
      <c r="D179" s="210" t="s">
        <v>127</v>
      </c>
      <c r="E179" s="215" t="s">
        <v>1</v>
      </c>
      <c r="F179" s="216" t="s">
        <v>299</v>
      </c>
      <c r="G179" s="214"/>
      <c r="H179" s="217">
        <v>47.5</v>
      </c>
      <c r="I179" s="218"/>
      <c r="J179" s="214"/>
      <c r="K179" s="214"/>
      <c r="L179" s="219"/>
      <c r="M179" s="220"/>
      <c r="N179" s="221"/>
      <c r="O179" s="221"/>
      <c r="P179" s="221"/>
      <c r="Q179" s="221"/>
      <c r="R179" s="221"/>
      <c r="S179" s="221"/>
      <c r="T179" s="222"/>
      <c r="AT179" s="223" t="s">
        <v>127</v>
      </c>
      <c r="AU179" s="223" t="s">
        <v>80</v>
      </c>
      <c r="AV179" s="11" t="s">
        <v>80</v>
      </c>
      <c r="AW179" s="11" t="s">
        <v>32</v>
      </c>
      <c r="AX179" s="11" t="s">
        <v>78</v>
      </c>
      <c r="AY179" s="223" t="s">
        <v>115</v>
      </c>
    </row>
    <row r="180" spans="2:65" s="1" customFormat="1" ht="20.4" customHeight="1">
      <c r="B180" s="35"/>
      <c r="C180" s="198" t="s">
        <v>300</v>
      </c>
      <c r="D180" s="198" t="s">
        <v>118</v>
      </c>
      <c r="E180" s="199" t="s">
        <v>301</v>
      </c>
      <c r="F180" s="200" t="s">
        <v>302</v>
      </c>
      <c r="G180" s="201" t="s">
        <v>156</v>
      </c>
      <c r="H180" s="202">
        <v>4</v>
      </c>
      <c r="I180" s="203"/>
      <c r="J180" s="204">
        <f>ROUND(I180*H180,2)</f>
        <v>0</v>
      </c>
      <c r="K180" s="200" t="s">
        <v>122</v>
      </c>
      <c r="L180" s="40"/>
      <c r="M180" s="205" t="s">
        <v>1</v>
      </c>
      <c r="N180" s="206" t="s">
        <v>41</v>
      </c>
      <c r="O180" s="76"/>
      <c r="P180" s="207">
        <f>O180*H180</f>
        <v>0</v>
      </c>
      <c r="Q180" s="207">
        <v>0.00547</v>
      </c>
      <c r="R180" s="207">
        <f>Q180*H180</f>
        <v>0.02188</v>
      </c>
      <c r="S180" s="207">
        <v>0</v>
      </c>
      <c r="T180" s="208">
        <f>S180*H180</f>
        <v>0</v>
      </c>
      <c r="AR180" s="14" t="s">
        <v>199</v>
      </c>
      <c r="AT180" s="14" t="s">
        <v>118</v>
      </c>
      <c r="AU180" s="14" t="s">
        <v>80</v>
      </c>
      <c r="AY180" s="14" t="s">
        <v>115</v>
      </c>
      <c r="BE180" s="209">
        <f>IF(N180="základní",J180,0)</f>
        <v>0</v>
      </c>
      <c r="BF180" s="209">
        <f>IF(N180="snížená",J180,0)</f>
        <v>0</v>
      </c>
      <c r="BG180" s="209">
        <f>IF(N180="zákl. přenesená",J180,0)</f>
        <v>0</v>
      </c>
      <c r="BH180" s="209">
        <f>IF(N180="sníž. přenesená",J180,0)</f>
        <v>0</v>
      </c>
      <c r="BI180" s="209">
        <f>IF(N180="nulová",J180,0)</f>
        <v>0</v>
      </c>
      <c r="BJ180" s="14" t="s">
        <v>78</v>
      </c>
      <c r="BK180" s="209">
        <f>ROUND(I180*H180,2)</f>
        <v>0</v>
      </c>
      <c r="BL180" s="14" t="s">
        <v>199</v>
      </c>
      <c r="BM180" s="14" t="s">
        <v>303</v>
      </c>
    </row>
    <row r="181" spans="2:47" s="1" customFormat="1" ht="12">
      <c r="B181" s="35"/>
      <c r="C181" s="36"/>
      <c r="D181" s="210" t="s">
        <v>125</v>
      </c>
      <c r="E181" s="36"/>
      <c r="F181" s="211" t="s">
        <v>304</v>
      </c>
      <c r="G181" s="36"/>
      <c r="H181" s="36"/>
      <c r="I181" s="124"/>
      <c r="J181" s="36"/>
      <c r="K181" s="36"/>
      <c r="L181" s="40"/>
      <c r="M181" s="212"/>
      <c r="N181" s="76"/>
      <c r="O181" s="76"/>
      <c r="P181" s="76"/>
      <c r="Q181" s="76"/>
      <c r="R181" s="76"/>
      <c r="S181" s="76"/>
      <c r="T181" s="77"/>
      <c r="AT181" s="14" t="s">
        <v>125</v>
      </c>
      <c r="AU181" s="14" t="s">
        <v>80</v>
      </c>
    </row>
    <row r="182" spans="2:65" s="1" customFormat="1" ht="20.4" customHeight="1">
      <c r="B182" s="35"/>
      <c r="C182" s="198" t="s">
        <v>254</v>
      </c>
      <c r="D182" s="198" t="s">
        <v>118</v>
      </c>
      <c r="E182" s="199" t="s">
        <v>305</v>
      </c>
      <c r="F182" s="200" t="s">
        <v>306</v>
      </c>
      <c r="G182" s="201" t="s">
        <v>156</v>
      </c>
      <c r="H182" s="202">
        <v>23</v>
      </c>
      <c r="I182" s="203"/>
      <c r="J182" s="204">
        <f>ROUND(I182*H182,2)</f>
        <v>0</v>
      </c>
      <c r="K182" s="200" t="s">
        <v>122</v>
      </c>
      <c r="L182" s="40"/>
      <c r="M182" s="205" t="s">
        <v>1</v>
      </c>
      <c r="N182" s="206" t="s">
        <v>41</v>
      </c>
      <c r="O182" s="76"/>
      <c r="P182" s="207">
        <f>O182*H182</f>
        <v>0</v>
      </c>
      <c r="Q182" s="207">
        <v>0.00236</v>
      </c>
      <c r="R182" s="207">
        <f>Q182*H182</f>
        <v>0.05428</v>
      </c>
      <c r="S182" s="207">
        <v>0</v>
      </c>
      <c r="T182" s="208">
        <f>S182*H182</f>
        <v>0</v>
      </c>
      <c r="AR182" s="14" t="s">
        <v>199</v>
      </c>
      <c r="AT182" s="14" t="s">
        <v>118</v>
      </c>
      <c r="AU182" s="14" t="s">
        <v>80</v>
      </c>
      <c r="AY182" s="14" t="s">
        <v>115</v>
      </c>
      <c r="BE182" s="209">
        <f>IF(N182="základní",J182,0)</f>
        <v>0</v>
      </c>
      <c r="BF182" s="209">
        <f>IF(N182="snížená",J182,0)</f>
        <v>0</v>
      </c>
      <c r="BG182" s="209">
        <f>IF(N182="zákl. přenesená",J182,0)</f>
        <v>0</v>
      </c>
      <c r="BH182" s="209">
        <f>IF(N182="sníž. přenesená",J182,0)</f>
        <v>0</v>
      </c>
      <c r="BI182" s="209">
        <f>IF(N182="nulová",J182,0)</f>
        <v>0</v>
      </c>
      <c r="BJ182" s="14" t="s">
        <v>78</v>
      </c>
      <c r="BK182" s="209">
        <f>ROUND(I182*H182,2)</f>
        <v>0</v>
      </c>
      <c r="BL182" s="14" t="s">
        <v>199</v>
      </c>
      <c r="BM182" s="14" t="s">
        <v>307</v>
      </c>
    </row>
    <row r="183" spans="2:47" s="1" customFormat="1" ht="12">
      <c r="B183" s="35"/>
      <c r="C183" s="36"/>
      <c r="D183" s="210" t="s">
        <v>125</v>
      </c>
      <c r="E183" s="36"/>
      <c r="F183" s="211" t="s">
        <v>308</v>
      </c>
      <c r="G183" s="36"/>
      <c r="H183" s="36"/>
      <c r="I183" s="124"/>
      <c r="J183" s="36"/>
      <c r="K183" s="36"/>
      <c r="L183" s="40"/>
      <c r="M183" s="212"/>
      <c r="N183" s="76"/>
      <c r="O183" s="76"/>
      <c r="P183" s="76"/>
      <c r="Q183" s="76"/>
      <c r="R183" s="76"/>
      <c r="S183" s="76"/>
      <c r="T183" s="77"/>
      <c r="AT183" s="14" t="s">
        <v>125</v>
      </c>
      <c r="AU183" s="14" t="s">
        <v>80</v>
      </c>
    </row>
    <row r="184" spans="2:51" s="11" customFormat="1" ht="12">
      <c r="B184" s="213"/>
      <c r="C184" s="214"/>
      <c r="D184" s="210" t="s">
        <v>127</v>
      </c>
      <c r="E184" s="215" t="s">
        <v>1</v>
      </c>
      <c r="F184" s="216" t="s">
        <v>309</v>
      </c>
      <c r="G184" s="214"/>
      <c r="H184" s="217">
        <v>23</v>
      </c>
      <c r="I184" s="218"/>
      <c r="J184" s="214"/>
      <c r="K184" s="214"/>
      <c r="L184" s="219"/>
      <c r="M184" s="220"/>
      <c r="N184" s="221"/>
      <c r="O184" s="221"/>
      <c r="P184" s="221"/>
      <c r="Q184" s="221"/>
      <c r="R184" s="221"/>
      <c r="S184" s="221"/>
      <c r="T184" s="222"/>
      <c r="AT184" s="223" t="s">
        <v>127</v>
      </c>
      <c r="AU184" s="223" t="s">
        <v>80</v>
      </c>
      <c r="AV184" s="11" t="s">
        <v>80</v>
      </c>
      <c r="AW184" s="11" t="s">
        <v>32</v>
      </c>
      <c r="AX184" s="11" t="s">
        <v>78</v>
      </c>
      <c r="AY184" s="223" t="s">
        <v>115</v>
      </c>
    </row>
    <row r="185" spans="2:65" s="1" customFormat="1" ht="20.4" customHeight="1">
      <c r="B185" s="35"/>
      <c r="C185" s="198" t="s">
        <v>310</v>
      </c>
      <c r="D185" s="198" t="s">
        <v>118</v>
      </c>
      <c r="E185" s="199" t="s">
        <v>311</v>
      </c>
      <c r="F185" s="200" t="s">
        <v>312</v>
      </c>
      <c r="G185" s="201" t="s">
        <v>171</v>
      </c>
      <c r="H185" s="202">
        <v>0.319</v>
      </c>
      <c r="I185" s="203"/>
      <c r="J185" s="204">
        <f>ROUND(I185*H185,2)</f>
        <v>0</v>
      </c>
      <c r="K185" s="200" t="s">
        <v>122</v>
      </c>
      <c r="L185" s="40"/>
      <c r="M185" s="205" t="s">
        <v>1</v>
      </c>
      <c r="N185" s="206" t="s">
        <v>41</v>
      </c>
      <c r="O185" s="76"/>
      <c r="P185" s="207">
        <f>O185*H185</f>
        <v>0</v>
      </c>
      <c r="Q185" s="207">
        <v>0</v>
      </c>
      <c r="R185" s="207">
        <f>Q185*H185</f>
        <v>0</v>
      </c>
      <c r="S185" s="207">
        <v>0</v>
      </c>
      <c r="T185" s="208">
        <f>S185*H185</f>
        <v>0</v>
      </c>
      <c r="AR185" s="14" t="s">
        <v>199</v>
      </c>
      <c r="AT185" s="14" t="s">
        <v>118</v>
      </c>
      <c r="AU185" s="14" t="s">
        <v>80</v>
      </c>
      <c r="AY185" s="14" t="s">
        <v>115</v>
      </c>
      <c r="BE185" s="209">
        <f>IF(N185="základní",J185,0)</f>
        <v>0</v>
      </c>
      <c r="BF185" s="209">
        <f>IF(N185="snížená",J185,0)</f>
        <v>0</v>
      </c>
      <c r="BG185" s="209">
        <f>IF(N185="zákl. přenesená",J185,0)</f>
        <v>0</v>
      </c>
      <c r="BH185" s="209">
        <f>IF(N185="sníž. přenesená",J185,0)</f>
        <v>0</v>
      </c>
      <c r="BI185" s="209">
        <f>IF(N185="nulová",J185,0)</f>
        <v>0</v>
      </c>
      <c r="BJ185" s="14" t="s">
        <v>78</v>
      </c>
      <c r="BK185" s="209">
        <f>ROUND(I185*H185,2)</f>
        <v>0</v>
      </c>
      <c r="BL185" s="14" t="s">
        <v>199</v>
      </c>
      <c r="BM185" s="14" t="s">
        <v>313</v>
      </c>
    </row>
    <row r="186" spans="2:47" s="1" customFormat="1" ht="12">
      <c r="B186" s="35"/>
      <c r="C186" s="36"/>
      <c r="D186" s="210" t="s">
        <v>125</v>
      </c>
      <c r="E186" s="36"/>
      <c r="F186" s="211" t="s">
        <v>314</v>
      </c>
      <c r="G186" s="36"/>
      <c r="H186" s="36"/>
      <c r="I186" s="124"/>
      <c r="J186" s="36"/>
      <c r="K186" s="36"/>
      <c r="L186" s="40"/>
      <c r="M186" s="212"/>
      <c r="N186" s="76"/>
      <c r="O186" s="76"/>
      <c r="P186" s="76"/>
      <c r="Q186" s="76"/>
      <c r="R186" s="76"/>
      <c r="S186" s="76"/>
      <c r="T186" s="77"/>
      <c r="AT186" s="14" t="s">
        <v>125</v>
      </c>
      <c r="AU186" s="14" t="s">
        <v>80</v>
      </c>
    </row>
    <row r="187" spans="2:63" s="10" customFormat="1" ht="22.8" customHeight="1">
      <c r="B187" s="182"/>
      <c r="C187" s="183"/>
      <c r="D187" s="184" t="s">
        <v>69</v>
      </c>
      <c r="E187" s="196" t="s">
        <v>315</v>
      </c>
      <c r="F187" s="196" t="s">
        <v>316</v>
      </c>
      <c r="G187" s="183"/>
      <c r="H187" s="183"/>
      <c r="I187" s="186"/>
      <c r="J187" s="197">
        <f>BK187</f>
        <v>0</v>
      </c>
      <c r="K187" s="183"/>
      <c r="L187" s="188"/>
      <c r="M187" s="189"/>
      <c r="N187" s="190"/>
      <c r="O187" s="190"/>
      <c r="P187" s="191">
        <f>SUM(P188:P214)</f>
        <v>0</v>
      </c>
      <c r="Q187" s="190"/>
      <c r="R187" s="191">
        <f>SUM(R188:R214)</f>
        <v>26.53068835</v>
      </c>
      <c r="S187" s="190"/>
      <c r="T187" s="192">
        <f>SUM(T188:T214)</f>
        <v>7.0287795</v>
      </c>
      <c r="AR187" s="193" t="s">
        <v>80</v>
      </c>
      <c r="AT187" s="194" t="s">
        <v>69</v>
      </c>
      <c r="AU187" s="194" t="s">
        <v>78</v>
      </c>
      <c r="AY187" s="193" t="s">
        <v>115</v>
      </c>
      <c r="BK187" s="195">
        <f>SUM(BK188:BK214)</f>
        <v>0</v>
      </c>
    </row>
    <row r="188" spans="2:65" s="1" customFormat="1" ht="20.4" customHeight="1">
      <c r="B188" s="35"/>
      <c r="C188" s="198" t="s">
        <v>317</v>
      </c>
      <c r="D188" s="198" t="s">
        <v>118</v>
      </c>
      <c r="E188" s="199" t="s">
        <v>318</v>
      </c>
      <c r="F188" s="200" t="s">
        <v>319</v>
      </c>
      <c r="G188" s="201" t="s">
        <v>135</v>
      </c>
      <c r="H188" s="202">
        <v>392.45</v>
      </c>
      <c r="I188" s="203"/>
      <c r="J188" s="204">
        <f>ROUND(I188*H188,2)</f>
        <v>0</v>
      </c>
      <c r="K188" s="200" t="s">
        <v>122</v>
      </c>
      <c r="L188" s="40"/>
      <c r="M188" s="205" t="s">
        <v>1</v>
      </c>
      <c r="N188" s="206" t="s">
        <v>41</v>
      </c>
      <c r="O188" s="76"/>
      <c r="P188" s="207">
        <f>O188*H188</f>
        <v>0</v>
      </c>
      <c r="Q188" s="207">
        <v>0.0664</v>
      </c>
      <c r="R188" s="207">
        <f>Q188*H188</f>
        <v>26.05868</v>
      </c>
      <c r="S188" s="207">
        <v>0</v>
      </c>
      <c r="T188" s="208">
        <f>S188*H188</f>
        <v>0</v>
      </c>
      <c r="AR188" s="14" t="s">
        <v>199</v>
      </c>
      <c r="AT188" s="14" t="s">
        <v>118</v>
      </c>
      <c r="AU188" s="14" t="s">
        <v>80</v>
      </c>
      <c r="AY188" s="14" t="s">
        <v>115</v>
      </c>
      <c r="BE188" s="209">
        <f>IF(N188="základní",J188,0)</f>
        <v>0</v>
      </c>
      <c r="BF188" s="209">
        <f>IF(N188="snížená",J188,0)</f>
        <v>0</v>
      </c>
      <c r="BG188" s="209">
        <f>IF(N188="zákl. přenesená",J188,0)</f>
        <v>0</v>
      </c>
      <c r="BH188" s="209">
        <f>IF(N188="sníž. přenesená",J188,0)</f>
        <v>0</v>
      </c>
      <c r="BI188" s="209">
        <f>IF(N188="nulová",J188,0)</f>
        <v>0</v>
      </c>
      <c r="BJ188" s="14" t="s">
        <v>78</v>
      </c>
      <c r="BK188" s="209">
        <f>ROUND(I188*H188,2)</f>
        <v>0</v>
      </c>
      <c r="BL188" s="14" t="s">
        <v>199</v>
      </c>
      <c r="BM188" s="14" t="s">
        <v>320</v>
      </c>
    </row>
    <row r="189" spans="2:47" s="1" customFormat="1" ht="12">
      <c r="B189" s="35"/>
      <c r="C189" s="36"/>
      <c r="D189" s="210" t="s">
        <v>125</v>
      </c>
      <c r="E189" s="36"/>
      <c r="F189" s="211" t="s">
        <v>321</v>
      </c>
      <c r="G189" s="36"/>
      <c r="H189" s="36"/>
      <c r="I189" s="124"/>
      <c r="J189" s="36"/>
      <c r="K189" s="36"/>
      <c r="L189" s="40"/>
      <c r="M189" s="212"/>
      <c r="N189" s="76"/>
      <c r="O189" s="76"/>
      <c r="P189" s="76"/>
      <c r="Q189" s="76"/>
      <c r="R189" s="76"/>
      <c r="S189" s="76"/>
      <c r="T189" s="77"/>
      <c r="AT189" s="14" t="s">
        <v>125</v>
      </c>
      <c r="AU189" s="14" t="s">
        <v>80</v>
      </c>
    </row>
    <row r="190" spans="2:65" s="1" customFormat="1" ht="20.4" customHeight="1">
      <c r="B190" s="35"/>
      <c r="C190" s="198" t="s">
        <v>322</v>
      </c>
      <c r="D190" s="198" t="s">
        <v>118</v>
      </c>
      <c r="E190" s="199" t="s">
        <v>323</v>
      </c>
      <c r="F190" s="200" t="s">
        <v>324</v>
      </c>
      <c r="G190" s="201" t="s">
        <v>156</v>
      </c>
      <c r="H190" s="202">
        <v>10</v>
      </c>
      <c r="I190" s="203"/>
      <c r="J190" s="204">
        <f>ROUND(I190*H190,2)</f>
        <v>0</v>
      </c>
      <c r="K190" s="200" t="s">
        <v>122</v>
      </c>
      <c r="L190" s="40"/>
      <c r="M190" s="205" t="s">
        <v>1</v>
      </c>
      <c r="N190" s="206" t="s">
        <v>41</v>
      </c>
      <c r="O190" s="76"/>
      <c r="P190" s="207">
        <f>O190*H190</f>
        <v>0</v>
      </c>
      <c r="Q190" s="207">
        <v>0.00737</v>
      </c>
      <c r="R190" s="207">
        <f>Q190*H190</f>
        <v>0.0737</v>
      </c>
      <c r="S190" s="207">
        <v>0</v>
      </c>
      <c r="T190" s="208">
        <f>S190*H190</f>
        <v>0</v>
      </c>
      <c r="AR190" s="14" t="s">
        <v>199</v>
      </c>
      <c r="AT190" s="14" t="s">
        <v>118</v>
      </c>
      <c r="AU190" s="14" t="s">
        <v>80</v>
      </c>
      <c r="AY190" s="14" t="s">
        <v>115</v>
      </c>
      <c r="BE190" s="209">
        <f>IF(N190="základní",J190,0)</f>
        <v>0</v>
      </c>
      <c r="BF190" s="209">
        <f>IF(N190="snížená",J190,0)</f>
        <v>0</v>
      </c>
      <c r="BG190" s="209">
        <f>IF(N190="zákl. přenesená",J190,0)</f>
        <v>0</v>
      </c>
      <c r="BH190" s="209">
        <f>IF(N190="sníž. přenesená",J190,0)</f>
        <v>0</v>
      </c>
      <c r="BI190" s="209">
        <f>IF(N190="nulová",J190,0)</f>
        <v>0</v>
      </c>
      <c r="BJ190" s="14" t="s">
        <v>78</v>
      </c>
      <c r="BK190" s="209">
        <f>ROUND(I190*H190,2)</f>
        <v>0</v>
      </c>
      <c r="BL190" s="14" t="s">
        <v>199</v>
      </c>
      <c r="BM190" s="14" t="s">
        <v>325</v>
      </c>
    </row>
    <row r="191" spans="2:47" s="1" customFormat="1" ht="12">
      <c r="B191" s="35"/>
      <c r="C191" s="36"/>
      <c r="D191" s="210" t="s">
        <v>125</v>
      </c>
      <c r="E191" s="36"/>
      <c r="F191" s="211" t="s">
        <v>326</v>
      </c>
      <c r="G191" s="36"/>
      <c r="H191" s="36"/>
      <c r="I191" s="124"/>
      <c r="J191" s="36"/>
      <c r="K191" s="36"/>
      <c r="L191" s="40"/>
      <c r="M191" s="212"/>
      <c r="N191" s="76"/>
      <c r="O191" s="76"/>
      <c r="P191" s="76"/>
      <c r="Q191" s="76"/>
      <c r="R191" s="76"/>
      <c r="S191" s="76"/>
      <c r="T191" s="77"/>
      <c r="AT191" s="14" t="s">
        <v>125</v>
      </c>
      <c r="AU191" s="14" t="s">
        <v>80</v>
      </c>
    </row>
    <row r="192" spans="2:65" s="1" customFormat="1" ht="20.4" customHeight="1">
      <c r="B192" s="35"/>
      <c r="C192" s="198" t="s">
        <v>327</v>
      </c>
      <c r="D192" s="198" t="s">
        <v>118</v>
      </c>
      <c r="E192" s="199" t="s">
        <v>328</v>
      </c>
      <c r="F192" s="200" t="s">
        <v>329</v>
      </c>
      <c r="G192" s="201" t="s">
        <v>156</v>
      </c>
      <c r="H192" s="202">
        <v>23</v>
      </c>
      <c r="I192" s="203"/>
      <c r="J192" s="204">
        <f>ROUND(I192*H192,2)</f>
        <v>0</v>
      </c>
      <c r="K192" s="200" t="s">
        <v>122</v>
      </c>
      <c r="L192" s="40"/>
      <c r="M192" s="205" t="s">
        <v>1</v>
      </c>
      <c r="N192" s="206" t="s">
        <v>41</v>
      </c>
      <c r="O192" s="76"/>
      <c r="P192" s="207">
        <f>O192*H192</f>
        <v>0</v>
      </c>
      <c r="Q192" s="207">
        <v>0.00737</v>
      </c>
      <c r="R192" s="207">
        <f>Q192*H192</f>
        <v>0.16951</v>
      </c>
      <c r="S192" s="207">
        <v>0</v>
      </c>
      <c r="T192" s="208">
        <f>S192*H192</f>
        <v>0</v>
      </c>
      <c r="AR192" s="14" t="s">
        <v>199</v>
      </c>
      <c r="AT192" s="14" t="s">
        <v>118</v>
      </c>
      <c r="AU192" s="14" t="s">
        <v>80</v>
      </c>
      <c r="AY192" s="14" t="s">
        <v>115</v>
      </c>
      <c r="BE192" s="209">
        <f>IF(N192="základní",J192,0)</f>
        <v>0</v>
      </c>
      <c r="BF192" s="209">
        <f>IF(N192="snížená",J192,0)</f>
        <v>0</v>
      </c>
      <c r="BG192" s="209">
        <f>IF(N192="zákl. přenesená",J192,0)</f>
        <v>0</v>
      </c>
      <c r="BH192" s="209">
        <f>IF(N192="sníž. přenesená",J192,0)</f>
        <v>0</v>
      </c>
      <c r="BI192" s="209">
        <f>IF(N192="nulová",J192,0)</f>
        <v>0</v>
      </c>
      <c r="BJ192" s="14" t="s">
        <v>78</v>
      </c>
      <c r="BK192" s="209">
        <f>ROUND(I192*H192,2)</f>
        <v>0</v>
      </c>
      <c r="BL192" s="14" t="s">
        <v>199</v>
      </c>
      <c r="BM192" s="14" t="s">
        <v>330</v>
      </c>
    </row>
    <row r="193" spans="2:47" s="1" customFormat="1" ht="12">
      <c r="B193" s="35"/>
      <c r="C193" s="36"/>
      <c r="D193" s="210" t="s">
        <v>125</v>
      </c>
      <c r="E193" s="36"/>
      <c r="F193" s="211" t="s">
        <v>331</v>
      </c>
      <c r="G193" s="36"/>
      <c r="H193" s="36"/>
      <c r="I193" s="124"/>
      <c r="J193" s="36"/>
      <c r="K193" s="36"/>
      <c r="L193" s="40"/>
      <c r="M193" s="212"/>
      <c r="N193" s="76"/>
      <c r="O193" s="76"/>
      <c r="P193" s="76"/>
      <c r="Q193" s="76"/>
      <c r="R193" s="76"/>
      <c r="S193" s="76"/>
      <c r="T193" s="77"/>
      <c r="AT193" s="14" t="s">
        <v>125</v>
      </c>
      <c r="AU193" s="14" t="s">
        <v>80</v>
      </c>
    </row>
    <row r="194" spans="2:65" s="1" customFormat="1" ht="20.4" customHeight="1">
      <c r="B194" s="35"/>
      <c r="C194" s="198" t="s">
        <v>332</v>
      </c>
      <c r="D194" s="198" t="s">
        <v>118</v>
      </c>
      <c r="E194" s="199" t="s">
        <v>333</v>
      </c>
      <c r="F194" s="200" t="s">
        <v>334</v>
      </c>
      <c r="G194" s="201" t="s">
        <v>198</v>
      </c>
      <c r="H194" s="202">
        <v>784.9</v>
      </c>
      <c r="I194" s="203"/>
      <c r="J194" s="204">
        <f>ROUND(I194*H194,2)</f>
        <v>0</v>
      </c>
      <c r="K194" s="200" t="s">
        <v>122</v>
      </c>
      <c r="L194" s="40"/>
      <c r="M194" s="205" t="s">
        <v>1</v>
      </c>
      <c r="N194" s="206" t="s">
        <v>41</v>
      </c>
      <c r="O194" s="76"/>
      <c r="P194" s="207">
        <f>O194*H194</f>
        <v>0</v>
      </c>
      <c r="Q194" s="207">
        <v>0</v>
      </c>
      <c r="R194" s="207">
        <f>Q194*H194</f>
        <v>0</v>
      </c>
      <c r="S194" s="207">
        <v>0</v>
      </c>
      <c r="T194" s="208">
        <f>S194*H194</f>
        <v>0</v>
      </c>
      <c r="AR194" s="14" t="s">
        <v>199</v>
      </c>
      <c r="AT194" s="14" t="s">
        <v>118</v>
      </c>
      <c r="AU194" s="14" t="s">
        <v>80</v>
      </c>
      <c r="AY194" s="14" t="s">
        <v>115</v>
      </c>
      <c r="BE194" s="209">
        <f>IF(N194="základní",J194,0)</f>
        <v>0</v>
      </c>
      <c r="BF194" s="209">
        <f>IF(N194="snížená",J194,0)</f>
        <v>0</v>
      </c>
      <c r="BG194" s="209">
        <f>IF(N194="zákl. přenesená",J194,0)</f>
        <v>0</v>
      </c>
      <c r="BH194" s="209">
        <f>IF(N194="sníž. přenesená",J194,0)</f>
        <v>0</v>
      </c>
      <c r="BI194" s="209">
        <f>IF(N194="nulová",J194,0)</f>
        <v>0</v>
      </c>
      <c r="BJ194" s="14" t="s">
        <v>78</v>
      </c>
      <c r="BK194" s="209">
        <f>ROUND(I194*H194,2)</f>
        <v>0</v>
      </c>
      <c r="BL194" s="14" t="s">
        <v>199</v>
      </c>
      <c r="BM194" s="14" t="s">
        <v>335</v>
      </c>
    </row>
    <row r="195" spans="2:47" s="1" customFormat="1" ht="12">
      <c r="B195" s="35"/>
      <c r="C195" s="36"/>
      <c r="D195" s="210" t="s">
        <v>125</v>
      </c>
      <c r="E195" s="36"/>
      <c r="F195" s="211" t="s">
        <v>336</v>
      </c>
      <c r="G195" s="36"/>
      <c r="H195" s="36"/>
      <c r="I195" s="124"/>
      <c r="J195" s="36"/>
      <c r="K195" s="36"/>
      <c r="L195" s="40"/>
      <c r="M195" s="212"/>
      <c r="N195" s="76"/>
      <c r="O195" s="76"/>
      <c r="P195" s="76"/>
      <c r="Q195" s="76"/>
      <c r="R195" s="76"/>
      <c r="S195" s="76"/>
      <c r="T195" s="77"/>
      <c r="AT195" s="14" t="s">
        <v>125</v>
      </c>
      <c r="AU195" s="14" t="s">
        <v>80</v>
      </c>
    </row>
    <row r="196" spans="2:51" s="11" customFormat="1" ht="12">
      <c r="B196" s="213"/>
      <c r="C196" s="214"/>
      <c r="D196" s="210" t="s">
        <v>127</v>
      </c>
      <c r="E196" s="215" t="s">
        <v>1</v>
      </c>
      <c r="F196" s="216" t="s">
        <v>337</v>
      </c>
      <c r="G196" s="214"/>
      <c r="H196" s="217">
        <v>784.9</v>
      </c>
      <c r="I196" s="218"/>
      <c r="J196" s="214"/>
      <c r="K196" s="214"/>
      <c r="L196" s="219"/>
      <c r="M196" s="220"/>
      <c r="N196" s="221"/>
      <c r="O196" s="221"/>
      <c r="P196" s="221"/>
      <c r="Q196" s="221"/>
      <c r="R196" s="221"/>
      <c r="S196" s="221"/>
      <c r="T196" s="222"/>
      <c r="AT196" s="223" t="s">
        <v>127</v>
      </c>
      <c r="AU196" s="223" t="s">
        <v>80</v>
      </c>
      <c r="AV196" s="11" t="s">
        <v>80</v>
      </c>
      <c r="AW196" s="11" t="s">
        <v>32</v>
      </c>
      <c r="AX196" s="11" t="s">
        <v>78</v>
      </c>
      <c r="AY196" s="223" t="s">
        <v>115</v>
      </c>
    </row>
    <row r="197" spans="2:65" s="1" customFormat="1" ht="20.4" customHeight="1">
      <c r="B197" s="35"/>
      <c r="C197" s="235" t="s">
        <v>338</v>
      </c>
      <c r="D197" s="235" t="s">
        <v>161</v>
      </c>
      <c r="E197" s="236" t="s">
        <v>339</v>
      </c>
      <c r="F197" s="237" t="s">
        <v>340</v>
      </c>
      <c r="G197" s="238" t="s">
        <v>198</v>
      </c>
      <c r="H197" s="239">
        <v>784.9</v>
      </c>
      <c r="I197" s="240"/>
      <c r="J197" s="241">
        <f>ROUND(I197*H197,2)</f>
        <v>0</v>
      </c>
      <c r="K197" s="237" t="s">
        <v>122</v>
      </c>
      <c r="L197" s="242"/>
      <c r="M197" s="243" t="s">
        <v>1</v>
      </c>
      <c r="N197" s="244" t="s">
        <v>41</v>
      </c>
      <c r="O197" s="76"/>
      <c r="P197" s="207">
        <f>O197*H197</f>
        <v>0</v>
      </c>
      <c r="Q197" s="207">
        <v>0.00022</v>
      </c>
      <c r="R197" s="207">
        <f>Q197*H197</f>
        <v>0.172678</v>
      </c>
      <c r="S197" s="207">
        <v>0</v>
      </c>
      <c r="T197" s="208">
        <f>S197*H197</f>
        <v>0</v>
      </c>
      <c r="AR197" s="14" t="s">
        <v>254</v>
      </c>
      <c r="AT197" s="14" t="s">
        <v>161</v>
      </c>
      <c r="AU197" s="14" t="s">
        <v>80</v>
      </c>
      <c r="AY197" s="14" t="s">
        <v>115</v>
      </c>
      <c r="BE197" s="209">
        <f>IF(N197="základní",J197,0)</f>
        <v>0</v>
      </c>
      <c r="BF197" s="209">
        <f>IF(N197="snížená",J197,0)</f>
        <v>0</v>
      </c>
      <c r="BG197" s="209">
        <f>IF(N197="zákl. přenesená",J197,0)</f>
        <v>0</v>
      </c>
      <c r="BH197" s="209">
        <f>IF(N197="sníž. přenesená",J197,0)</f>
        <v>0</v>
      </c>
      <c r="BI197" s="209">
        <f>IF(N197="nulová",J197,0)</f>
        <v>0</v>
      </c>
      <c r="BJ197" s="14" t="s">
        <v>78</v>
      </c>
      <c r="BK197" s="209">
        <f>ROUND(I197*H197,2)</f>
        <v>0</v>
      </c>
      <c r="BL197" s="14" t="s">
        <v>199</v>
      </c>
      <c r="BM197" s="14" t="s">
        <v>341</v>
      </c>
    </row>
    <row r="198" spans="2:47" s="1" customFormat="1" ht="12">
      <c r="B198" s="35"/>
      <c r="C198" s="36"/>
      <c r="D198" s="210" t="s">
        <v>125</v>
      </c>
      <c r="E198" s="36"/>
      <c r="F198" s="211" t="s">
        <v>340</v>
      </c>
      <c r="G198" s="36"/>
      <c r="H198" s="36"/>
      <c r="I198" s="124"/>
      <c r="J198" s="36"/>
      <c r="K198" s="36"/>
      <c r="L198" s="40"/>
      <c r="M198" s="212"/>
      <c r="N198" s="76"/>
      <c r="O198" s="76"/>
      <c r="P198" s="76"/>
      <c r="Q198" s="76"/>
      <c r="R198" s="76"/>
      <c r="S198" s="76"/>
      <c r="T198" s="77"/>
      <c r="AT198" s="14" t="s">
        <v>125</v>
      </c>
      <c r="AU198" s="14" t="s">
        <v>80</v>
      </c>
    </row>
    <row r="199" spans="2:65" s="1" customFormat="1" ht="20.4" customHeight="1">
      <c r="B199" s="35"/>
      <c r="C199" s="198" t="s">
        <v>342</v>
      </c>
      <c r="D199" s="198" t="s">
        <v>118</v>
      </c>
      <c r="E199" s="199" t="s">
        <v>343</v>
      </c>
      <c r="F199" s="200" t="s">
        <v>344</v>
      </c>
      <c r="G199" s="201" t="s">
        <v>135</v>
      </c>
      <c r="H199" s="202">
        <v>392.45</v>
      </c>
      <c r="I199" s="203"/>
      <c r="J199" s="204">
        <f>ROUND(I199*H199,2)</f>
        <v>0</v>
      </c>
      <c r="K199" s="200" t="s">
        <v>122</v>
      </c>
      <c r="L199" s="40"/>
      <c r="M199" s="205" t="s">
        <v>1</v>
      </c>
      <c r="N199" s="206" t="s">
        <v>41</v>
      </c>
      <c r="O199" s="76"/>
      <c r="P199" s="207">
        <f>O199*H199</f>
        <v>0</v>
      </c>
      <c r="Q199" s="207">
        <v>0</v>
      </c>
      <c r="R199" s="207">
        <f>Q199*H199</f>
        <v>0</v>
      </c>
      <c r="S199" s="207">
        <v>0.01778</v>
      </c>
      <c r="T199" s="208">
        <f>S199*H199</f>
        <v>6.977761</v>
      </c>
      <c r="AR199" s="14" t="s">
        <v>199</v>
      </c>
      <c r="AT199" s="14" t="s">
        <v>118</v>
      </c>
      <c r="AU199" s="14" t="s">
        <v>80</v>
      </c>
      <c r="AY199" s="14" t="s">
        <v>115</v>
      </c>
      <c r="BE199" s="209">
        <f>IF(N199="základní",J199,0)</f>
        <v>0</v>
      </c>
      <c r="BF199" s="209">
        <f>IF(N199="snížená",J199,0)</f>
        <v>0</v>
      </c>
      <c r="BG199" s="209">
        <f>IF(N199="zákl. přenesená",J199,0)</f>
        <v>0</v>
      </c>
      <c r="BH199" s="209">
        <f>IF(N199="sníž. přenesená",J199,0)</f>
        <v>0</v>
      </c>
      <c r="BI199" s="209">
        <f>IF(N199="nulová",J199,0)</f>
        <v>0</v>
      </c>
      <c r="BJ199" s="14" t="s">
        <v>78</v>
      </c>
      <c r="BK199" s="209">
        <f>ROUND(I199*H199,2)</f>
        <v>0</v>
      </c>
      <c r="BL199" s="14" t="s">
        <v>199</v>
      </c>
      <c r="BM199" s="14" t="s">
        <v>345</v>
      </c>
    </row>
    <row r="200" spans="2:47" s="1" customFormat="1" ht="12">
      <c r="B200" s="35"/>
      <c r="C200" s="36"/>
      <c r="D200" s="210" t="s">
        <v>125</v>
      </c>
      <c r="E200" s="36"/>
      <c r="F200" s="211" t="s">
        <v>346</v>
      </c>
      <c r="G200" s="36"/>
      <c r="H200" s="36"/>
      <c r="I200" s="124"/>
      <c r="J200" s="36"/>
      <c r="K200" s="36"/>
      <c r="L200" s="40"/>
      <c r="M200" s="212"/>
      <c r="N200" s="76"/>
      <c r="O200" s="76"/>
      <c r="P200" s="76"/>
      <c r="Q200" s="76"/>
      <c r="R200" s="76"/>
      <c r="S200" s="76"/>
      <c r="T200" s="77"/>
      <c r="AT200" s="14" t="s">
        <v>125</v>
      </c>
      <c r="AU200" s="14" t="s">
        <v>80</v>
      </c>
    </row>
    <row r="201" spans="2:51" s="11" customFormat="1" ht="12">
      <c r="B201" s="213"/>
      <c r="C201" s="214"/>
      <c r="D201" s="210" t="s">
        <v>127</v>
      </c>
      <c r="E201" s="215" t="s">
        <v>1</v>
      </c>
      <c r="F201" s="216" t="s">
        <v>347</v>
      </c>
      <c r="G201" s="214"/>
      <c r="H201" s="217">
        <v>392.45</v>
      </c>
      <c r="I201" s="218"/>
      <c r="J201" s="214"/>
      <c r="K201" s="214"/>
      <c r="L201" s="219"/>
      <c r="M201" s="220"/>
      <c r="N201" s="221"/>
      <c r="O201" s="221"/>
      <c r="P201" s="221"/>
      <c r="Q201" s="221"/>
      <c r="R201" s="221"/>
      <c r="S201" s="221"/>
      <c r="T201" s="222"/>
      <c r="AT201" s="223" t="s">
        <v>127</v>
      </c>
      <c r="AU201" s="223" t="s">
        <v>80</v>
      </c>
      <c r="AV201" s="11" t="s">
        <v>80</v>
      </c>
      <c r="AW201" s="11" t="s">
        <v>32</v>
      </c>
      <c r="AX201" s="11" t="s">
        <v>78</v>
      </c>
      <c r="AY201" s="223" t="s">
        <v>115</v>
      </c>
    </row>
    <row r="202" spans="2:65" s="1" customFormat="1" ht="20.4" customHeight="1">
      <c r="B202" s="35"/>
      <c r="C202" s="198" t="s">
        <v>348</v>
      </c>
      <c r="D202" s="198" t="s">
        <v>118</v>
      </c>
      <c r="E202" s="199" t="s">
        <v>349</v>
      </c>
      <c r="F202" s="200" t="s">
        <v>350</v>
      </c>
      <c r="G202" s="201" t="s">
        <v>135</v>
      </c>
      <c r="H202" s="202">
        <v>392.45</v>
      </c>
      <c r="I202" s="203"/>
      <c r="J202" s="204">
        <f>ROUND(I202*H202,2)</f>
        <v>0</v>
      </c>
      <c r="K202" s="200" t="s">
        <v>122</v>
      </c>
      <c r="L202" s="40"/>
      <c r="M202" s="205" t="s">
        <v>1</v>
      </c>
      <c r="N202" s="206" t="s">
        <v>41</v>
      </c>
      <c r="O202" s="76"/>
      <c r="P202" s="207">
        <f>O202*H202</f>
        <v>0</v>
      </c>
      <c r="Q202" s="207">
        <v>0</v>
      </c>
      <c r="R202" s="207">
        <f>Q202*H202</f>
        <v>0</v>
      </c>
      <c r="S202" s="207">
        <v>0</v>
      </c>
      <c r="T202" s="208">
        <f>S202*H202</f>
        <v>0</v>
      </c>
      <c r="AR202" s="14" t="s">
        <v>199</v>
      </c>
      <c r="AT202" s="14" t="s">
        <v>118</v>
      </c>
      <c r="AU202" s="14" t="s">
        <v>80</v>
      </c>
      <c r="AY202" s="14" t="s">
        <v>115</v>
      </c>
      <c r="BE202" s="209">
        <f>IF(N202="základní",J202,0)</f>
        <v>0</v>
      </c>
      <c r="BF202" s="209">
        <f>IF(N202="snížená",J202,0)</f>
        <v>0</v>
      </c>
      <c r="BG202" s="209">
        <f>IF(N202="zákl. přenesená",J202,0)</f>
        <v>0</v>
      </c>
      <c r="BH202" s="209">
        <f>IF(N202="sníž. přenesená",J202,0)</f>
        <v>0</v>
      </c>
      <c r="BI202" s="209">
        <f>IF(N202="nulová",J202,0)</f>
        <v>0</v>
      </c>
      <c r="BJ202" s="14" t="s">
        <v>78</v>
      </c>
      <c r="BK202" s="209">
        <f>ROUND(I202*H202,2)</f>
        <v>0</v>
      </c>
      <c r="BL202" s="14" t="s">
        <v>199</v>
      </c>
      <c r="BM202" s="14" t="s">
        <v>351</v>
      </c>
    </row>
    <row r="203" spans="2:47" s="1" customFormat="1" ht="12">
      <c r="B203" s="35"/>
      <c r="C203" s="36"/>
      <c r="D203" s="210" t="s">
        <v>125</v>
      </c>
      <c r="E203" s="36"/>
      <c r="F203" s="211" t="s">
        <v>352</v>
      </c>
      <c r="G203" s="36"/>
      <c r="H203" s="36"/>
      <c r="I203" s="124"/>
      <c r="J203" s="36"/>
      <c r="K203" s="36"/>
      <c r="L203" s="40"/>
      <c r="M203" s="212"/>
      <c r="N203" s="76"/>
      <c r="O203" s="76"/>
      <c r="P203" s="76"/>
      <c r="Q203" s="76"/>
      <c r="R203" s="76"/>
      <c r="S203" s="76"/>
      <c r="T203" s="77"/>
      <c r="AT203" s="14" t="s">
        <v>125</v>
      </c>
      <c r="AU203" s="14" t="s">
        <v>80</v>
      </c>
    </row>
    <row r="204" spans="2:65" s="1" customFormat="1" ht="20.4" customHeight="1">
      <c r="B204" s="35"/>
      <c r="C204" s="198" t="s">
        <v>353</v>
      </c>
      <c r="D204" s="198" t="s">
        <v>118</v>
      </c>
      <c r="E204" s="199" t="s">
        <v>354</v>
      </c>
      <c r="F204" s="200" t="s">
        <v>355</v>
      </c>
      <c r="G204" s="201" t="s">
        <v>135</v>
      </c>
      <c r="H204" s="202">
        <v>392.45</v>
      </c>
      <c r="I204" s="203"/>
      <c r="J204" s="204">
        <f>ROUND(I204*H204,2)</f>
        <v>0</v>
      </c>
      <c r="K204" s="200" t="s">
        <v>122</v>
      </c>
      <c r="L204" s="40"/>
      <c r="M204" s="205" t="s">
        <v>1</v>
      </c>
      <c r="N204" s="206" t="s">
        <v>41</v>
      </c>
      <c r="O204" s="76"/>
      <c r="P204" s="207">
        <f>O204*H204</f>
        <v>0</v>
      </c>
      <c r="Q204" s="207">
        <v>0</v>
      </c>
      <c r="R204" s="207">
        <f>Q204*H204</f>
        <v>0</v>
      </c>
      <c r="S204" s="207">
        <v>0</v>
      </c>
      <c r="T204" s="208">
        <f>S204*H204</f>
        <v>0</v>
      </c>
      <c r="AR204" s="14" t="s">
        <v>199</v>
      </c>
      <c r="AT204" s="14" t="s">
        <v>118</v>
      </c>
      <c r="AU204" s="14" t="s">
        <v>80</v>
      </c>
      <c r="AY204" s="14" t="s">
        <v>115</v>
      </c>
      <c r="BE204" s="209">
        <f>IF(N204="základní",J204,0)</f>
        <v>0</v>
      </c>
      <c r="BF204" s="209">
        <f>IF(N204="snížená",J204,0)</f>
        <v>0</v>
      </c>
      <c r="BG204" s="209">
        <f>IF(N204="zákl. přenesená",J204,0)</f>
        <v>0</v>
      </c>
      <c r="BH204" s="209">
        <f>IF(N204="sníž. přenesená",J204,0)</f>
        <v>0</v>
      </c>
      <c r="BI204" s="209">
        <f>IF(N204="nulová",J204,0)</f>
        <v>0</v>
      </c>
      <c r="BJ204" s="14" t="s">
        <v>78</v>
      </c>
      <c r="BK204" s="209">
        <f>ROUND(I204*H204,2)</f>
        <v>0</v>
      </c>
      <c r="BL204" s="14" t="s">
        <v>199</v>
      </c>
      <c r="BM204" s="14" t="s">
        <v>356</v>
      </c>
    </row>
    <row r="205" spans="2:47" s="1" customFormat="1" ht="12">
      <c r="B205" s="35"/>
      <c r="C205" s="36"/>
      <c r="D205" s="210" t="s">
        <v>125</v>
      </c>
      <c r="E205" s="36"/>
      <c r="F205" s="211" t="s">
        <v>357</v>
      </c>
      <c r="G205" s="36"/>
      <c r="H205" s="36"/>
      <c r="I205" s="124"/>
      <c r="J205" s="36"/>
      <c r="K205" s="36"/>
      <c r="L205" s="40"/>
      <c r="M205" s="212"/>
      <c r="N205" s="76"/>
      <c r="O205" s="76"/>
      <c r="P205" s="76"/>
      <c r="Q205" s="76"/>
      <c r="R205" s="76"/>
      <c r="S205" s="76"/>
      <c r="T205" s="77"/>
      <c r="AT205" s="14" t="s">
        <v>125</v>
      </c>
      <c r="AU205" s="14" t="s">
        <v>80</v>
      </c>
    </row>
    <row r="206" spans="2:51" s="11" customFormat="1" ht="12">
      <c r="B206" s="213"/>
      <c r="C206" s="214"/>
      <c r="D206" s="210" t="s">
        <v>127</v>
      </c>
      <c r="E206" s="215" t="s">
        <v>1</v>
      </c>
      <c r="F206" s="216" t="s">
        <v>358</v>
      </c>
      <c r="G206" s="214"/>
      <c r="H206" s="217">
        <v>392.45</v>
      </c>
      <c r="I206" s="218"/>
      <c r="J206" s="214"/>
      <c r="K206" s="214"/>
      <c r="L206" s="219"/>
      <c r="M206" s="220"/>
      <c r="N206" s="221"/>
      <c r="O206" s="221"/>
      <c r="P206" s="221"/>
      <c r="Q206" s="221"/>
      <c r="R206" s="221"/>
      <c r="S206" s="221"/>
      <c r="T206" s="222"/>
      <c r="AT206" s="223" t="s">
        <v>127</v>
      </c>
      <c r="AU206" s="223" t="s">
        <v>80</v>
      </c>
      <c r="AV206" s="11" t="s">
        <v>80</v>
      </c>
      <c r="AW206" s="11" t="s">
        <v>32</v>
      </c>
      <c r="AX206" s="11" t="s">
        <v>78</v>
      </c>
      <c r="AY206" s="223" t="s">
        <v>115</v>
      </c>
    </row>
    <row r="207" spans="2:65" s="1" customFormat="1" ht="20.4" customHeight="1">
      <c r="B207" s="35"/>
      <c r="C207" s="235" t="s">
        <v>359</v>
      </c>
      <c r="D207" s="235" t="s">
        <v>161</v>
      </c>
      <c r="E207" s="236" t="s">
        <v>360</v>
      </c>
      <c r="F207" s="237" t="s">
        <v>361</v>
      </c>
      <c r="G207" s="238" t="s">
        <v>135</v>
      </c>
      <c r="H207" s="239">
        <v>431.695</v>
      </c>
      <c r="I207" s="240"/>
      <c r="J207" s="241">
        <f>ROUND(I207*H207,2)</f>
        <v>0</v>
      </c>
      <c r="K207" s="237" t="s">
        <v>122</v>
      </c>
      <c r="L207" s="242"/>
      <c r="M207" s="243" t="s">
        <v>1</v>
      </c>
      <c r="N207" s="244" t="s">
        <v>41</v>
      </c>
      <c r="O207" s="76"/>
      <c r="P207" s="207">
        <f>O207*H207</f>
        <v>0</v>
      </c>
      <c r="Q207" s="207">
        <v>0.00013</v>
      </c>
      <c r="R207" s="207">
        <f>Q207*H207</f>
        <v>0.05612034999999999</v>
      </c>
      <c r="S207" s="207">
        <v>0</v>
      </c>
      <c r="T207" s="208">
        <f>S207*H207</f>
        <v>0</v>
      </c>
      <c r="AR207" s="14" t="s">
        <v>254</v>
      </c>
      <c r="AT207" s="14" t="s">
        <v>161</v>
      </c>
      <c r="AU207" s="14" t="s">
        <v>80</v>
      </c>
      <c r="AY207" s="14" t="s">
        <v>115</v>
      </c>
      <c r="BE207" s="209">
        <f>IF(N207="základní",J207,0)</f>
        <v>0</v>
      </c>
      <c r="BF207" s="209">
        <f>IF(N207="snížená",J207,0)</f>
        <v>0</v>
      </c>
      <c r="BG207" s="209">
        <f>IF(N207="zákl. přenesená",J207,0)</f>
        <v>0</v>
      </c>
      <c r="BH207" s="209">
        <f>IF(N207="sníž. přenesená",J207,0)</f>
        <v>0</v>
      </c>
      <c r="BI207" s="209">
        <f>IF(N207="nulová",J207,0)</f>
        <v>0</v>
      </c>
      <c r="BJ207" s="14" t="s">
        <v>78</v>
      </c>
      <c r="BK207" s="209">
        <f>ROUND(I207*H207,2)</f>
        <v>0</v>
      </c>
      <c r="BL207" s="14" t="s">
        <v>199</v>
      </c>
      <c r="BM207" s="14" t="s">
        <v>362</v>
      </c>
    </row>
    <row r="208" spans="2:47" s="1" customFormat="1" ht="12">
      <c r="B208" s="35"/>
      <c r="C208" s="36"/>
      <c r="D208" s="210" t="s">
        <v>125</v>
      </c>
      <c r="E208" s="36"/>
      <c r="F208" s="211" t="s">
        <v>361</v>
      </c>
      <c r="G208" s="36"/>
      <c r="H208" s="36"/>
      <c r="I208" s="124"/>
      <c r="J208" s="36"/>
      <c r="K208" s="36"/>
      <c r="L208" s="40"/>
      <c r="M208" s="212"/>
      <c r="N208" s="76"/>
      <c r="O208" s="76"/>
      <c r="P208" s="76"/>
      <c r="Q208" s="76"/>
      <c r="R208" s="76"/>
      <c r="S208" s="76"/>
      <c r="T208" s="77"/>
      <c r="AT208" s="14" t="s">
        <v>125</v>
      </c>
      <c r="AU208" s="14" t="s">
        <v>80</v>
      </c>
    </row>
    <row r="209" spans="2:51" s="11" customFormat="1" ht="12">
      <c r="B209" s="213"/>
      <c r="C209" s="214"/>
      <c r="D209" s="210" t="s">
        <v>127</v>
      </c>
      <c r="E209" s="214"/>
      <c r="F209" s="216" t="s">
        <v>363</v>
      </c>
      <c r="G209" s="214"/>
      <c r="H209" s="217">
        <v>431.695</v>
      </c>
      <c r="I209" s="218"/>
      <c r="J209" s="214"/>
      <c r="K209" s="214"/>
      <c r="L209" s="219"/>
      <c r="M209" s="220"/>
      <c r="N209" s="221"/>
      <c r="O209" s="221"/>
      <c r="P209" s="221"/>
      <c r="Q209" s="221"/>
      <c r="R209" s="221"/>
      <c r="S209" s="221"/>
      <c r="T209" s="222"/>
      <c r="AT209" s="223" t="s">
        <v>127</v>
      </c>
      <c r="AU209" s="223" t="s">
        <v>80</v>
      </c>
      <c r="AV209" s="11" t="s">
        <v>80</v>
      </c>
      <c r="AW209" s="11" t="s">
        <v>4</v>
      </c>
      <c r="AX209" s="11" t="s">
        <v>78</v>
      </c>
      <c r="AY209" s="223" t="s">
        <v>115</v>
      </c>
    </row>
    <row r="210" spans="2:65" s="1" customFormat="1" ht="20.4" customHeight="1">
      <c r="B210" s="35"/>
      <c r="C210" s="198" t="s">
        <v>364</v>
      </c>
      <c r="D210" s="198" t="s">
        <v>118</v>
      </c>
      <c r="E210" s="199" t="s">
        <v>365</v>
      </c>
      <c r="F210" s="200" t="s">
        <v>366</v>
      </c>
      <c r="G210" s="201" t="s">
        <v>135</v>
      </c>
      <c r="H210" s="202">
        <v>392.45</v>
      </c>
      <c r="I210" s="203"/>
      <c r="J210" s="204">
        <f>ROUND(I210*H210,2)</f>
        <v>0</v>
      </c>
      <c r="K210" s="200" t="s">
        <v>122</v>
      </c>
      <c r="L210" s="40"/>
      <c r="M210" s="205" t="s">
        <v>1</v>
      </c>
      <c r="N210" s="206" t="s">
        <v>41</v>
      </c>
      <c r="O210" s="76"/>
      <c r="P210" s="207">
        <f>O210*H210</f>
        <v>0</v>
      </c>
      <c r="Q210" s="207">
        <v>0</v>
      </c>
      <c r="R210" s="207">
        <f>Q210*H210</f>
        <v>0</v>
      </c>
      <c r="S210" s="207">
        <v>0.00013</v>
      </c>
      <c r="T210" s="208">
        <f>S210*H210</f>
        <v>0.051018499999999994</v>
      </c>
      <c r="AR210" s="14" t="s">
        <v>199</v>
      </c>
      <c r="AT210" s="14" t="s">
        <v>118</v>
      </c>
      <c r="AU210" s="14" t="s">
        <v>80</v>
      </c>
      <c r="AY210" s="14" t="s">
        <v>115</v>
      </c>
      <c r="BE210" s="209">
        <f>IF(N210="základní",J210,0)</f>
        <v>0</v>
      </c>
      <c r="BF210" s="209">
        <f>IF(N210="snížená",J210,0)</f>
        <v>0</v>
      </c>
      <c r="BG210" s="209">
        <f>IF(N210="zákl. přenesená",J210,0)</f>
        <v>0</v>
      </c>
      <c r="BH210" s="209">
        <f>IF(N210="sníž. přenesená",J210,0)</f>
        <v>0</v>
      </c>
      <c r="BI210" s="209">
        <f>IF(N210="nulová",J210,0)</f>
        <v>0</v>
      </c>
      <c r="BJ210" s="14" t="s">
        <v>78</v>
      </c>
      <c r="BK210" s="209">
        <f>ROUND(I210*H210,2)</f>
        <v>0</v>
      </c>
      <c r="BL210" s="14" t="s">
        <v>199</v>
      </c>
      <c r="BM210" s="14" t="s">
        <v>367</v>
      </c>
    </row>
    <row r="211" spans="2:47" s="1" customFormat="1" ht="12">
      <c r="B211" s="35"/>
      <c r="C211" s="36"/>
      <c r="D211" s="210" t="s">
        <v>125</v>
      </c>
      <c r="E211" s="36"/>
      <c r="F211" s="211" t="s">
        <v>368</v>
      </c>
      <c r="G211" s="36"/>
      <c r="H211" s="36"/>
      <c r="I211" s="124"/>
      <c r="J211" s="36"/>
      <c r="K211" s="36"/>
      <c r="L211" s="40"/>
      <c r="M211" s="212"/>
      <c r="N211" s="76"/>
      <c r="O211" s="76"/>
      <c r="P211" s="76"/>
      <c r="Q211" s="76"/>
      <c r="R211" s="76"/>
      <c r="S211" s="76"/>
      <c r="T211" s="77"/>
      <c r="AT211" s="14" t="s">
        <v>125</v>
      </c>
      <c r="AU211" s="14" t="s">
        <v>80</v>
      </c>
    </row>
    <row r="212" spans="2:51" s="11" customFormat="1" ht="12">
      <c r="B212" s="213"/>
      <c r="C212" s="214"/>
      <c r="D212" s="210" t="s">
        <v>127</v>
      </c>
      <c r="E212" s="215" t="s">
        <v>1</v>
      </c>
      <c r="F212" s="216" t="s">
        <v>347</v>
      </c>
      <c r="G212" s="214"/>
      <c r="H212" s="217">
        <v>392.45</v>
      </c>
      <c r="I212" s="218"/>
      <c r="J212" s="214"/>
      <c r="K212" s="214"/>
      <c r="L212" s="219"/>
      <c r="M212" s="220"/>
      <c r="N212" s="221"/>
      <c r="O212" s="221"/>
      <c r="P212" s="221"/>
      <c r="Q212" s="221"/>
      <c r="R212" s="221"/>
      <c r="S212" s="221"/>
      <c r="T212" s="222"/>
      <c r="AT212" s="223" t="s">
        <v>127</v>
      </c>
      <c r="AU212" s="223" t="s">
        <v>80</v>
      </c>
      <c r="AV212" s="11" t="s">
        <v>80</v>
      </c>
      <c r="AW212" s="11" t="s">
        <v>32</v>
      </c>
      <c r="AX212" s="11" t="s">
        <v>78</v>
      </c>
      <c r="AY212" s="223" t="s">
        <v>115</v>
      </c>
    </row>
    <row r="213" spans="2:65" s="1" customFormat="1" ht="20.4" customHeight="1">
      <c r="B213" s="35"/>
      <c r="C213" s="198" t="s">
        <v>369</v>
      </c>
      <c r="D213" s="198" t="s">
        <v>118</v>
      </c>
      <c r="E213" s="199" t="s">
        <v>370</v>
      </c>
      <c r="F213" s="200" t="s">
        <v>371</v>
      </c>
      <c r="G213" s="201" t="s">
        <v>171</v>
      </c>
      <c r="H213" s="202">
        <v>26.531</v>
      </c>
      <c r="I213" s="203"/>
      <c r="J213" s="204">
        <f>ROUND(I213*H213,2)</f>
        <v>0</v>
      </c>
      <c r="K213" s="200" t="s">
        <v>122</v>
      </c>
      <c r="L213" s="40"/>
      <c r="M213" s="205" t="s">
        <v>1</v>
      </c>
      <c r="N213" s="206" t="s">
        <v>41</v>
      </c>
      <c r="O213" s="76"/>
      <c r="P213" s="207">
        <f>O213*H213</f>
        <v>0</v>
      </c>
      <c r="Q213" s="207">
        <v>0</v>
      </c>
      <c r="R213" s="207">
        <f>Q213*H213</f>
        <v>0</v>
      </c>
      <c r="S213" s="207">
        <v>0</v>
      </c>
      <c r="T213" s="208">
        <f>S213*H213</f>
        <v>0</v>
      </c>
      <c r="AR213" s="14" t="s">
        <v>199</v>
      </c>
      <c r="AT213" s="14" t="s">
        <v>118</v>
      </c>
      <c r="AU213" s="14" t="s">
        <v>80</v>
      </c>
      <c r="AY213" s="14" t="s">
        <v>115</v>
      </c>
      <c r="BE213" s="209">
        <f>IF(N213="základní",J213,0)</f>
        <v>0</v>
      </c>
      <c r="BF213" s="209">
        <f>IF(N213="snížená",J213,0)</f>
        <v>0</v>
      </c>
      <c r="BG213" s="209">
        <f>IF(N213="zákl. přenesená",J213,0)</f>
        <v>0</v>
      </c>
      <c r="BH213" s="209">
        <f>IF(N213="sníž. přenesená",J213,0)</f>
        <v>0</v>
      </c>
      <c r="BI213" s="209">
        <f>IF(N213="nulová",J213,0)</f>
        <v>0</v>
      </c>
      <c r="BJ213" s="14" t="s">
        <v>78</v>
      </c>
      <c r="BK213" s="209">
        <f>ROUND(I213*H213,2)</f>
        <v>0</v>
      </c>
      <c r="BL213" s="14" t="s">
        <v>199</v>
      </c>
      <c r="BM213" s="14" t="s">
        <v>372</v>
      </c>
    </row>
    <row r="214" spans="2:47" s="1" customFormat="1" ht="12">
      <c r="B214" s="35"/>
      <c r="C214" s="36"/>
      <c r="D214" s="210" t="s">
        <v>125</v>
      </c>
      <c r="E214" s="36"/>
      <c r="F214" s="211" t="s">
        <v>373</v>
      </c>
      <c r="G214" s="36"/>
      <c r="H214" s="36"/>
      <c r="I214" s="124"/>
      <c r="J214" s="36"/>
      <c r="K214" s="36"/>
      <c r="L214" s="40"/>
      <c r="M214" s="212"/>
      <c r="N214" s="76"/>
      <c r="O214" s="76"/>
      <c r="P214" s="76"/>
      <c r="Q214" s="76"/>
      <c r="R214" s="76"/>
      <c r="S214" s="76"/>
      <c r="T214" s="77"/>
      <c r="AT214" s="14" t="s">
        <v>125</v>
      </c>
      <c r="AU214" s="14" t="s">
        <v>80</v>
      </c>
    </row>
    <row r="215" spans="2:63" s="10" customFormat="1" ht="25.9" customHeight="1">
      <c r="B215" s="182"/>
      <c r="C215" s="183"/>
      <c r="D215" s="184" t="s">
        <v>69</v>
      </c>
      <c r="E215" s="185" t="s">
        <v>374</v>
      </c>
      <c r="F215" s="185" t="s">
        <v>375</v>
      </c>
      <c r="G215" s="183"/>
      <c r="H215" s="183"/>
      <c r="I215" s="186"/>
      <c r="J215" s="187">
        <f>BK215</f>
        <v>0</v>
      </c>
      <c r="K215" s="183"/>
      <c r="L215" s="188"/>
      <c r="M215" s="189"/>
      <c r="N215" s="190"/>
      <c r="O215" s="190"/>
      <c r="P215" s="191">
        <f>P216</f>
        <v>0</v>
      </c>
      <c r="Q215" s="190"/>
      <c r="R215" s="191">
        <f>R216</f>
        <v>0</v>
      </c>
      <c r="S215" s="190"/>
      <c r="T215" s="192">
        <f>T216</f>
        <v>0</v>
      </c>
      <c r="AR215" s="193" t="s">
        <v>148</v>
      </c>
      <c r="AT215" s="194" t="s">
        <v>69</v>
      </c>
      <c r="AU215" s="194" t="s">
        <v>70</v>
      </c>
      <c r="AY215" s="193" t="s">
        <v>115</v>
      </c>
      <c r="BK215" s="195">
        <f>BK216</f>
        <v>0</v>
      </c>
    </row>
    <row r="216" spans="2:63" s="10" customFormat="1" ht="22.8" customHeight="1">
      <c r="B216" s="182"/>
      <c r="C216" s="183"/>
      <c r="D216" s="184" t="s">
        <v>69</v>
      </c>
      <c r="E216" s="196" t="s">
        <v>376</v>
      </c>
      <c r="F216" s="196" t="s">
        <v>377</v>
      </c>
      <c r="G216" s="183"/>
      <c r="H216" s="183"/>
      <c r="I216" s="186"/>
      <c r="J216" s="197">
        <f>BK216</f>
        <v>0</v>
      </c>
      <c r="K216" s="183"/>
      <c r="L216" s="188"/>
      <c r="M216" s="189"/>
      <c r="N216" s="190"/>
      <c r="O216" s="190"/>
      <c r="P216" s="191">
        <f>SUM(P217:P218)</f>
        <v>0</v>
      </c>
      <c r="Q216" s="190"/>
      <c r="R216" s="191">
        <f>SUM(R217:R218)</f>
        <v>0</v>
      </c>
      <c r="S216" s="190"/>
      <c r="T216" s="192">
        <f>SUM(T217:T218)</f>
        <v>0</v>
      </c>
      <c r="AR216" s="193" t="s">
        <v>148</v>
      </c>
      <c r="AT216" s="194" t="s">
        <v>69</v>
      </c>
      <c r="AU216" s="194" t="s">
        <v>78</v>
      </c>
      <c r="AY216" s="193" t="s">
        <v>115</v>
      </c>
      <c r="BK216" s="195">
        <f>SUM(BK217:BK218)</f>
        <v>0</v>
      </c>
    </row>
    <row r="217" spans="2:65" s="1" customFormat="1" ht="20.4" customHeight="1">
      <c r="B217" s="35"/>
      <c r="C217" s="198" t="s">
        <v>378</v>
      </c>
      <c r="D217" s="198" t="s">
        <v>118</v>
      </c>
      <c r="E217" s="199" t="s">
        <v>379</v>
      </c>
      <c r="F217" s="200" t="s">
        <v>380</v>
      </c>
      <c r="G217" s="201" t="s">
        <v>381</v>
      </c>
      <c r="H217" s="202">
        <v>1</v>
      </c>
      <c r="I217" s="203"/>
      <c r="J217" s="204">
        <f>ROUND(I217*H217,2)</f>
        <v>0</v>
      </c>
      <c r="K217" s="200" t="s">
        <v>122</v>
      </c>
      <c r="L217" s="40"/>
      <c r="M217" s="205" t="s">
        <v>1</v>
      </c>
      <c r="N217" s="206" t="s">
        <v>41</v>
      </c>
      <c r="O217" s="76"/>
      <c r="P217" s="207">
        <f>O217*H217</f>
        <v>0</v>
      </c>
      <c r="Q217" s="207">
        <v>0</v>
      </c>
      <c r="R217" s="207">
        <f>Q217*H217</f>
        <v>0</v>
      </c>
      <c r="S217" s="207">
        <v>0</v>
      </c>
      <c r="T217" s="208">
        <f>S217*H217</f>
        <v>0</v>
      </c>
      <c r="AR217" s="14" t="s">
        <v>382</v>
      </c>
      <c r="AT217" s="14" t="s">
        <v>118</v>
      </c>
      <c r="AU217" s="14" t="s">
        <v>80</v>
      </c>
      <c r="AY217" s="14" t="s">
        <v>115</v>
      </c>
      <c r="BE217" s="209">
        <f>IF(N217="základní",J217,0)</f>
        <v>0</v>
      </c>
      <c r="BF217" s="209">
        <f>IF(N217="snížená",J217,0)</f>
        <v>0</v>
      </c>
      <c r="BG217" s="209">
        <f>IF(N217="zákl. přenesená",J217,0)</f>
        <v>0</v>
      </c>
      <c r="BH217" s="209">
        <f>IF(N217="sníž. přenesená",J217,0)</f>
        <v>0</v>
      </c>
      <c r="BI217" s="209">
        <f>IF(N217="nulová",J217,0)</f>
        <v>0</v>
      </c>
      <c r="BJ217" s="14" t="s">
        <v>78</v>
      </c>
      <c r="BK217" s="209">
        <f>ROUND(I217*H217,2)</f>
        <v>0</v>
      </c>
      <c r="BL217" s="14" t="s">
        <v>382</v>
      </c>
      <c r="BM217" s="14" t="s">
        <v>383</v>
      </c>
    </row>
    <row r="218" spans="2:47" s="1" customFormat="1" ht="12">
      <c r="B218" s="35"/>
      <c r="C218" s="36"/>
      <c r="D218" s="210" t="s">
        <v>125</v>
      </c>
      <c r="E218" s="36"/>
      <c r="F218" s="211" t="s">
        <v>380</v>
      </c>
      <c r="G218" s="36"/>
      <c r="H218" s="36"/>
      <c r="I218" s="124"/>
      <c r="J218" s="36"/>
      <c r="K218" s="36"/>
      <c r="L218" s="40"/>
      <c r="M218" s="245"/>
      <c r="N218" s="246"/>
      <c r="O218" s="246"/>
      <c r="P218" s="246"/>
      <c r="Q218" s="246"/>
      <c r="R218" s="246"/>
      <c r="S218" s="246"/>
      <c r="T218" s="247"/>
      <c r="AT218" s="14" t="s">
        <v>125</v>
      </c>
      <c r="AU218" s="14" t="s">
        <v>80</v>
      </c>
    </row>
    <row r="219" spans="2:12" s="1" customFormat="1" ht="6.95" customHeight="1">
      <c r="B219" s="54"/>
      <c r="C219" s="55"/>
      <c r="D219" s="55"/>
      <c r="E219" s="55"/>
      <c r="F219" s="55"/>
      <c r="G219" s="55"/>
      <c r="H219" s="55"/>
      <c r="I219" s="148"/>
      <c r="J219" s="55"/>
      <c r="K219" s="55"/>
      <c r="L219" s="40"/>
    </row>
  </sheetData>
  <sheetProtection password="CC35" sheet="1" objects="1" scenarios="1" formatColumns="0" formatRows="0" autoFilter="0"/>
  <autoFilter ref="C89:K218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DT178731\Nesnera</dc:creator>
  <cp:keywords/>
  <dc:description/>
  <cp:lastModifiedBy>DT178731\Nesnera</cp:lastModifiedBy>
  <dcterms:created xsi:type="dcterms:W3CDTF">2019-01-15T07:04:44Z</dcterms:created>
  <dcterms:modified xsi:type="dcterms:W3CDTF">2019-01-15T07:04:46Z</dcterms:modified>
  <cp:category/>
  <cp:version/>
  <cp:contentType/>
  <cp:contentStatus/>
</cp:coreProperties>
</file>