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80216 - Oprava hřbitov..." sheetId="2" r:id="rId2"/>
  </sheets>
  <definedNames>
    <definedName name="_xlnm.Print_Area" localSheetId="0">'Rekapitulace stavby'!$D$4:$AO$36,'Rekapitulace stavby'!$C$42:$AQ$56</definedName>
    <definedName name="_xlnm._FilterDatabase" localSheetId="1" hidden="1">'20180216 - Oprava hřbitov...'!$C$93:$K$438</definedName>
    <definedName name="_xlnm.Print_Area" localSheetId="1">'20180216 - Oprava hřbitov...'!$C$4:$J$37,'20180216 - Oprava hřbitov...'!$C$43:$J$77,'20180216 - Oprava hřbitov...'!$C$83:$K$438</definedName>
    <definedName name="_xlnm.Print_Titles" localSheetId="0">'Rekapitulace stavby'!$52:$52</definedName>
    <definedName name="_xlnm.Print_Titles" localSheetId="1">'20180216 - Oprava hřbitov...'!$93:$93</definedName>
  </definedNames>
  <calcPr fullCalcOnLoad="1"/>
</workbook>
</file>

<file path=xl/sharedStrings.xml><?xml version="1.0" encoding="utf-8"?>
<sst xmlns="http://schemas.openxmlformats.org/spreadsheetml/2006/main" count="3412" uniqueCount="813">
  <si>
    <t>Export Komplet</t>
  </si>
  <si>
    <t/>
  </si>
  <si>
    <t>2.0</t>
  </si>
  <si>
    <t>ZAMOK</t>
  </si>
  <si>
    <t>False</t>
  </si>
  <si>
    <t>{d5e0f008-76d3-4245-853e-4bd25eaef923}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</si>
  <si>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</si>
  <si>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</si>
  <si>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</si>
  <si>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</si>
  <si>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</si>
  <si>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</si>
  <si>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</si>
  <si>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</si>
  <si>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20180216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</si>
  <si>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</si>
  <si>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</si>
  <si>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hřbitovní kaple</t>
  </si>
  <si>
    <t>KSO:</t>
  </si>
  <si>
    <t>CC-CZ:</t>
  </si>
  <si>
    <t>Místo:</t>
  </si>
  <si>
    <t>Šluknov</t>
  </si>
  <si>
    <t>Datum:</t>
  </si>
  <si>
    <t>16. 2. 2018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</si>
  <si>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</si>
  <si>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</si>
  <si>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</si>
  <si>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</si>
  <si>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</si>
  <si>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</si>
  <si>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</si>
  <si>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>Ing. Kňákal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</si>
  <si>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</si>
  <si>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</si>
  <si>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</si>
  <si>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</si>
  <si>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</si>
  <si>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</si>
  <si>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</si>
  <si>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</si>
  <si>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</si>
  <si>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</si>
  <si>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</si>
  <si>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</si>
  <si>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</si>
  <si>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</si>
  <si>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</si>
  <si>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</si>
  <si>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</si>
  <si>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</si>
  <si>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</si>
  <si>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</si>
  <si>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</si>
  <si>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</si>
  <si>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</si>
  <si>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</si>
  <si>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</si>
  <si>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</si>
  <si>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</si>
  <si>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</si>
  <si>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</si>
  <si>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</si>
  <si>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</si>
  <si>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</si>
  <si>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</si>
  <si>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</si>
  <si>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</si>
  <si>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</si>
  <si>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</si>
  <si>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</si>
  <si>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</si>
  <si>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</si>
  <si>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</si>
  <si>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</si>
  <si>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</si>
  <si>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</si>
  <si>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</si>
  <si>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</si>
  <si>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</si>
  <si>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</si>
  <si>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</si>
  <si>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</si>
  <si>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</si>
  <si>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</si>
  <si>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</si>
  <si>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</si>
  <si>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</si>
  <si>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</si>
  <si>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</si>
  <si>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</si>
  <si>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</si>
  <si>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</si>
  <si>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</si>
  <si>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</si>
  <si>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</si>
  <si>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741 - Elektroinstalace - silnoproud</t>
  </si>
  <si>
    <t xml:space="preserve">    742 - Elektroinstalace - slaboproud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</si>
  <si>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</si>
  <si>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</si>
  <si>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</si>
  <si>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</si>
  <si>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771 - Podlahy z dlaždic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</si>
  <si>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</si>
  <si>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</si>
  <si>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</si>
  <si>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</si>
  <si>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</si>
  <si>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</si>
  <si>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</si>
  <si>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</si>
  <si>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</si>
  <si>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</si>
  <si>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</si>
  <si>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</si>
  <si>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</si>
  <si>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</si>
  <si>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</si>
  <si>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</si>
  <si>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</si>
  <si>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</si>
  <si>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</si>
  <si>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</si>
  <si>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K</t>
  </si>
  <si>
    <t>271572211</t>
  </si>
  <si>
    <t>Podsyp pod základové konstrukce se zhutněním z netříděného štěrkopísku</t>
  </si>
  <si>
    <t>m3</t>
  </si>
  <si>
    <t>CS ÚRS 2018 01</t>
  </si>
  <si>
    <t>4</t>
  </si>
  <si>
    <t>-459478371</t>
  </si>
  <si>
    <t>PP</t>
  </si>
  <si>
    <t>Podsyp pod základové konstrukce se zhutněním a urovnáním povrchu ze štěrkopísku netříděného</t>
  </si>
  <si>
    <t>VV</t>
  </si>
  <si>
    <t>1,050/3</t>
  </si>
  <si>
    <t>3</t>
  </si>
  <si>
    <t>Svislé a kompletní konstrukce</t>
  </si>
  <si>
    <t>317142432</t>
  </si>
  <si>
    <t>Překlad nenosný přímý z pórobetonu Ytong v příčkách tl 125 mm dl přes 1000 do 1250 mm</t>
  </si>
  <si>
    <t>kus</t>
  </si>
  <si>
    <t>896802376</t>
  </si>
  <si>
    <t>Překlady nenosné prefabrikované z pórobetonu přímé osazené do tenkého maltového lože v příčkách tloušťky 125 mm, délky překladu přes 1000 do 1250 mm</t>
  </si>
  <si>
    <t>342272423</t>
  </si>
  <si>
    <t>Příčky tl 125 mm z pórobetonových přesných hladkých příčkovek objemové hmotnosti 500 kg/m3</t>
  </si>
  <si>
    <t>m2</t>
  </si>
  <si>
    <t>-421697244</t>
  </si>
  <si>
    <t>Příčky z pórobetonových přesných příčkovek [YTONG] hladkých, objemové hmotnosti 500 kg/m3 na tenké maltové lože, tloušťky příčky 125 mm</t>
  </si>
  <si>
    <t>4,75*3,03-1,6</t>
  </si>
  <si>
    <t>Vodorovné konstrukce</t>
  </si>
  <si>
    <t>430321313</t>
  </si>
  <si>
    <t>Schodišťová konstrukce a rampa ze ŽB tř. C 16/20</t>
  </si>
  <si>
    <t>-269005917</t>
  </si>
  <si>
    <t>Schodišťové konstrukce a rampy z betonu železového (bez výztuže) stupně, schodnice, ramena, podesty s nosníky tř. C 16/20</t>
  </si>
  <si>
    <t>3,5*0,3*1</t>
  </si>
  <si>
    <t>5</t>
  </si>
  <si>
    <t>434191423</t>
  </si>
  <si>
    <t>Osazení schodišťových stupňů kamenných pemrlovaných na desku</t>
  </si>
  <si>
    <t>m</t>
  </si>
  <si>
    <t>1567986840</t>
  </si>
  <si>
    <t>Osazování schodišťových stupňů kamenných s vyspárováním styčných spár, s provizorním dřevěným zábradlím a dočasným zakrytím stupnic prkny na desku, stupňů pemrlovaných nebo ostatních</t>
  </si>
  <si>
    <t>3,5+2,8+1,8</t>
  </si>
  <si>
    <t>Komunikace pozemní</t>
  </si>
  <si>
    <t>6</t>
  </si>
  <si>
    <t>564211111</t>
  </si>
  <si>
    <t>Podklad nebo podsyp ze štěrkopísku ŠP tl 50 mm</t>
  </si>
  <si>
    <t>1727964794</t>
  </si>
  <si>
    <t>Podklad nebo podsyp ze štěrkopísku ŠP s rozprostřením, vlhčením a zhutněním, po zhutnění tl. 50 mm</t>
  </si>
  <si>
    <t>7</t>
  </si>
  <si>
    <t>591241111</t>
  </si>
  <si>
    <t>Kladení dlažby z kostek drobných z kamene na MC tl 50 mm</t>
  </si>
  <si>
    <t>1324848803</t>
  </si>
  <si>
    <t>Kladení dlažby z kostek s provedením lože do tl. 50 mm, s vyplněním spár, s dvojím beraněním a se smetením přebytečného materiálu na krajnici drobných z kamene, do lože z cementové malty</t>
  </si>
  <si>
    <t>55</t>
  </si>
  <si>
    <t>8</t>
  </si>
  <si>
    <t>M</t>
  </si>
  <si>
    <t>583801100</t>
  </si>
  <si>
    <t>kostka dlažební drobná, žula, I.jakost, velikost 10 cm</t>
  </si>
  <si>
    <t>t</t>
  </si>
  <si>
    <t>-2086574667</t>
  </si>
  <si>
    <t>55*0,333 'Přepočtené koeficientem množství</t>
  </si>
  <si>
    <t>Úpravy povrchů, podlahy a osazování výplní</t>
  </si>
  <si>
    <t>9</t>
  </si>
  <si>
    <t>611325401</t>
  </si>
  <si>
    <t>Oprava vnitřní vápenocementové hrubé omítky stropů v rozsahu plochy do 10%</t>
  </si>
  <si>
    <t>-853697213</t>
  </si>
  <si>
    <t>Oprava vápenocementové nebo vápenné omítky vnitřních ploch hrubé, tloušťky do 20 mm stropů, v rozsahu opravované plochy do 10%</t>
  </si>
  <si>
    <t>10</t>
  </si>
  <si>
    <t>612323111</t>
  </si>
  <si>
    <t>Vápenocementová omítka hladkých vnitřních stěn tloušťky do 5 mm nanášená ručně</t>
  </si>
  <si>
    <t>-1516446362</t>
  </si>
  <si>
    <t>Omítka vápenocementová vnitřních ploch hladkých nanášená ručně jednovrstvá hladká, na neomítnutý bezesparý podklad, tloušťky do 5 mm stěn</t>
  </si>
  <si>
    <t>12,793*2</t>
  </si>
  <si>
    <t>11</t>
  </si>
  <si>
    <t>612325401</t>
  </si>
  <si>
    <t>Oprava vnitřní vápenocementové hrubé omítky stěn v rozsahu plochy do 10%</t>
  </si>
  <si>
    <t>-387524992</t>
  </si>
  <si>
    <t>Oprava vápenocementové nebo vápenné omítky vnitřních ploch hrubé, tloušťky do 20 mm stěn, v rozsahu opravované plochy do 10%</t>
  </si>
  <si>
    <t>(7+6)*2*6,4</t>
  </si>
  <si>
    <t>(4,5+3)*2*3</t>
  </si>
  <si>
    <t>(4,5+4)*2*3</t>
  </si>
  <si>
    <t>(5,2+3)*2*2*3</t>
  </si>
  <si>
    <t>Součet</t>
  </si>
  <si>
    <t>12</t>
  </si>
  <si>
    <t>621311131</t>
  </si>
  <si>
    <t>Potažení vnějších pohledů vápenným štukem tloušťky do 3 mm</t>
  </si>
  <si>
    <t>-1356207297</t>
  </si>
  <si>
    <t>Potažení vnějších ploch štukem vápenným, tloušťky do 3 mm podhledů</t>
  </si>
  <si>
    <t>13</t>
  </si>
  <si>
    <t>621325113</t>
  </si>
  <si>
    <t>Oprava vnější vápenné hladké omítky členitosti 1 podhledů v rozsahu do 50%</t>
  </si>
  <si>
    <t>25247835</t>
  </si>
  <si>
    <t>Oprava vápenné omítky vnějších ploch stupně členitosti 1 hladké podhledů, v rozsahu opravované plochy přes 30 do 50%</t>
  </si>
  <si>
    <t>14</t>
  </si>
  <si>
    <t>622311131</t>
  </si>
  <si>
    <t>Potažení vnějších stěn vápenným štukem tloušťky do 3 mm</t>
  </si>
  <si>
    <t>546384467</t>
  </si>
  <si>
    <t>Potažení vnějších ploch štukem vápenným, tloušťky do 3 mm stěn</t>
  </si>
  <si>
    <t>284,56</t>
  </si>
  <si>
    <t>622325112</t>
  </si>
  <si>
    <t>Oprava vnější vápenné hladké omítky členitosti 1 stěn v rozsahu do 30%</t>
  </si>
  <si>
    <t>247288873</t>
  </si>
  <si>
    <t>Oprava vápenné omítky vnějších ploch stupně členitosti 1 hladké stěn, v rozsahu opravované plochy přes 10 do 30%</t>
  </si>
  <si>
    <t>16</t>
  </si>
  <si>
    <t>622325609</t>
  </si>
  <si>
    <t>Oprava vnější vápenné štukové omítky členitosti 5 v rozsahu do 100%</t>
  </si>
  <si>
    <t>-838453123</t>
  </si>
  <si>
    <t>Oprava vápenné omítky vnějších ploch stupně členitosti 5 štukové, v rozsahu opravované plochy přes 80 do 100%</t>
  </si>
  <si>
    <t>2,97"pilastry</t>
  </si>
  <si>
    <t>17</t>
  </si>
  <si>
    <t>622821012</t>
  </si>
  <si>
    <t>Vnější sanační štuková omítka pro vlhké a zasolené zdivo prováděná ručně</t>
  </si>
  <si>
    <t>223823556</t>
  </si>
  <si>
    <t>Sanační omítka vnějších ploch stěn pro vlhké a zasolené zdivo, prováděná ve dvou vrstvách, tl. jádrové omítky do 30 mm ručně štuková</t>
  </si>
  <si>
    <t>18</t>
  </si>
  <si>
    <t>629995101</t>
  </si>
  <si>
    <t>Očištění vnějších ploch tlakovou vodou</t>
  </si>
  <si>
    <t>-1879785834</t>
  </si>
  <si>
    <t>Očištění vnějších ploch tlakovou vodou omytím</t>
  </si>
  <si>
    <t>284,56+4+2,97</t>
  </si>
  <si>
    <t>19</t>
  </si>
  <si>
    <t>642942111</t>
  </si>
  <si>
    <t>Osazování zárubní nebo rámů dveřních kovových do 2,5 m2 na MC</t>
  </si>
  <si>
    <t>-2133030674</t>
  </si>
  <si>
    <t>Osazování zárubní nebo rámů kovových dveřních lisovaných nebo z úhelníků bez dveřních křídel, na cementovou maltu, plochy otvoru do 2,5 m2</t>
  </si>
  <si>
    <t>20</t>
  </si>
  <si>
    <t>553311300</t>
  </si>
  <si>
    <t>zárubeň ocelová pro běžné zdění H 125 800 L/P</t>
  </si>
  <si>
    <t>429419284</t>
  </si>
  <si>
    <t>zárubeň ocelová pro běžné zdění hranatý profil 125 800 L/P</t>
  </si>
  <si>
    <t>644941112</t>
  </si>
  <si>
    <t>Osazování ventilačních mřížek velikosti do 300 x 300 mm</t>
  </si>
  <si>
    <t>-864186384</t>
  </si>
  <si>
    <t>Montáž průvětrníků nebo mřížek odvětrávacích velikosti přes 150 x 200 do 300 x 300 mm</t>
  </si>
  <si>
    <t>22</t>
  </si>
  <si>
    <t>553414260</t>
  </si>
  <si>
    <t>mřížka větrací nerezová NVM 200 x 200 se síťovinou</t>
  </si>
  <si>
    <t>354377797</t>
  </si>
  <si>
    <t>mřížka větrací nerezová 200 x 200 se síťovinou</t>
  </si>
  <si>
    <t>Ostatní konstrukce a práce, bourání</t>
  </si>
  <si>
    <t>23</t>
  </si>
  <si>
    <t>941211111</t>
  </si>
  <si>
    <t>Montáž lešení řadového rámového lehkého zatížení do 200 kg/m2 š do 0,9 m v do 10 m</t>
  </si>
  <si>
    <t>1142222552</t>
  </si>
  <si>
    <t>Montáž lešení řadového rámového lehkého pracovního s podlahami s provozním zatížením tř. 3 do 200 kg/m2 šířky tř. SW06 přes 0,6 do 0,9 m, výšky do 10 m</t>
  </si>
  <si>
    <t>(18+9)*2*10</t>
  </si>
  <si>
    <t>24</t>
  </si>
  <si>
    <t>941211211</t>
  </si>
  <si>
    <t>Příplatek k lešení řadovému rámovému lehkému š 0,9 m v do 25 m za první a ZKD den použití</t>
  </si>
  <si>
    <t>564084856</t>
  </si>
  <si>
    <t>Montáž lešení řadového rámového lehkého pracovního s podlahami s provozním zatížením tř. 3 do 200 kg/m2 Příplatek za první a každý další den použití lešení k ceně -1111 nebo -1112</t>
  </si>
  <si>
    <t>540*60 'Přepočtené koeficientem množství</t>
  </si>
  <si>
    <t>25</t>
  </si>
  <si>
    <t>941211811</t>
  </si>
  <si>
    <t>Demontáž lešení řadového rámového lehkého zatížení do 200 kg/m2 š do 0,9 m v do 10 m</t>
  </si>
  <si>
    <t>1445031353</t>
  </si>
  <si>
    <t>Demontáž lešení řadového rámového lehkého pracovního s provozním zatížením tř. 3 do 200 kg/m2 šířky tř. SW06 přes 0,6 do 0,9 m, výšky do 10 m</t>
  </si>
  <si>
    <t>26</t>
  </si>
  <si>
    <t>949101111</t>
  </si>
  <si>
    <t>Lešení pomocné pro objekty pozemních staveb s lešeňovou podlahou v do 1,9 m zatížení do 150 kg/m2</t>
  </si>
  <si>
    <t>-1891707933</t>
  </si>
  <si>
    <t>Lešení pomocné pracovní pro objekty pozemních staveb pro zatížení do 150 kg/m2, o výšce lešeňové podlahy do 1,9 m</t>
  </si>
  <si>
    <t>27</t>
  </si>
  <si>
    <t>949101112</t>
  </si>
  <si>
    <t>Lešení pomocné pro objekty pozemních staveb s lešeňovou podlahou v do 3,5 m zatížení do 150 kg/m2</t>
  </si>
  <si>
    <t>-1536033832</t>
  </si>
  <si>
    <t>Lešení pomocné pracovní pro objekty pozemních staveb pro zatížení do 150 kg/m2, o výšce lešeňové podlahy přes 1,9 do 3,5 m</t>
  </si>
  <si>
    <t>28</t>
  </si>
  <si>
    <t>952902611</t>
  </si>
  <si>
    <t>Čištění budov vysátí prachu z ostatních ploch</t>
  </si>
  <si>
    <t>-1887671094</t>
  </si>
  <si>
    <t>Čištění budov při provádění oprav a udržovacích prací vysátím prachu z ostatních ploch</t>
  </si>
  <si>
    <t>4,06+43,7+9,54</t>
  </si>
  <si>
    <t>29</t>
  </si>
  <si>
    <t>962042320</t>
  </si>
  <si>
    <t>Bourání zdiva nadzákladového z betonu prostého do 1 m3</t>
  </si>
  <si>
    <t>374788038</t>
  </si>
  <si>
    <t>Bourání zdiva z betonu prostého nadzákladového objemu do 1 m3</t>
  </si>
  <si>
    <t>0,67*2,4*0,5</t>
  </si>
  <si>
    <t>30</t>
  </si>
  <si>
    <t>963023611</t>
  </si>
  <si>
    <t>Vybourání schodišťových stupňů ze zdi kamenné jednostranně</t>
  </si>
  <si>
    <t>783842384</t>
  </si>
  <si>
    <t>Vybourání schodišťových stupňů oblých, rovných nebo kosých ze zdi kamenné jednostranně</t>
  </si>
  <si>
    <t>3,5*3</t>
  </si>
  <si>
    <t>31</t>
  </si>
  <si>
    <t>965042141</t>
  </si>
  <si>
    <t>Bourání podkladů pod dlažby nebo mazanin betonových nebo z litého asfaltu tl do 100 mm pl přes 4 m2</t>
  </si>
  <si>
    <t>1954270638</t>
  </si>
  <si>
    <t>Bourání mazanin betonových nebo z litého asfaltu tl. do 100 mm, plochy přes 4 m2</t>
  </si>
  <si>
    <t>17,64*0,05</t>
  </si>
  <si>
    <t>32</t>
  </si>
  <si>
    <t>965081223</t>
  </si>
  <si>
    <t>Bourání podlah z dlaždic keramických nebo xylolitových tl přes 10 mm plochy přes 1 m2</t>
  </si>
  <si>
    <t>-1136767971</t>
  </si>
  <si>
    <t>Bourání podlah z dlaždic bez podkladního lože nebo mazaniny, s jakoukoliv výplní spár keramických nebo xylolitových tl. přes 10 mm plochy přes 1 m2</t>
  </si>
  <si>
    <t>43,07</t>
  </si>
  <si>
    <t>33</t>
  </si>
  <si>
    <t>965081323</t>
  </si>
  <si>
    <t>Bourání podlah z dlaždic betonových, teracových nebo čedičových tl do 25 mm plochy přes 1 m2</t>
  </si>
  <si>
    <t>2019362677</t>
  </si>
  <si>
    <t>Bourání podlah z dlaždic bez podkladního lože nebo mazaniny, s jakoukoliv výplní spár betonových, teracových nebo čedičových tl. do 25 mm, plochy přes 1 m2</t>
  </si>
  <si>
    <t>34</t>
  </si>
  <si>
    <t>968062244</t>
  </si>
  <si>
    <t>Vybourání dřevěných rámů oken jednoduchých včetně křídel pl do 1 m2</t>
  </si>
  <si>
    <t>251842393</t>
  </si>
  <si>
    <t>Vybourání dřevěných rámů oken s křídly, dveřních zárubní, vrat, stěn, ostění nebo obkladů  rámů oken s křídly jednoduchých, plochy do 1 m2</t>
  </si>
  <si>
    <t>0,5*0,75*25</t>
  </si>
  <si>
    <t>0,85*1,2*2</t>
  </si>
  <si>
    <t>35</t>
  </si>
  <si>
    <t>968062245</t>
  </si>
  <si>
    <t>Vybourání dřevěných rámů oken jednoduchých včetně křídel pl do 2 m2</t>
  </si>
  <si>
    <t>-912748796</t>
  </si>
  <si>
    <t>Vybourání dřevěných rámů oken s křídly, dveřních zárubní, vrat, stěn, ostění nebo obkladů  rámů oken s křídly jednoduchých, plochy do 2 m2</t>
  </si>
  <si>
    <t>0,7*1,65*3</t>
  </si>
  <si>
    <t>0,7*1,05</t>
  </si>
  <si>
    <t>0,9*2,4*2</t>
  </si>
  <si>
    <t>36</t>
  </si>
  <si>
    <t>968062246</t>
  </si>
  <si>
    <t>Vybourání dřevěných rámů oken jednoduchých včetně křídel pl do 4 m2</t>
  </si>
  <si>
    <t>12402348</t>
  </si>
  <si>
    <t>Vybourání dřevěných rámů oken s křídly, dveřních zárubní, vrat, stěn, ostění nebo obkladů  rámů oken s křídly jednoduchých, plochy do 4 m2</t>
  </si>
  <si>
    <t>1,8*2,38</t>
  </si>
  <si>
    <t>1,4*2,35*4</t>
  </si>
  <si>
    <t>37</t>
  </si>
  <si>
    <t>968072245</t>
  </si>
  <si>
    <t>Vybourání kovových rámů oken jednoduchých včetně křídel pl do 2 m2</t>
  </si>
  <si>
    <t>-1270609574</t>
  </si>
  <si>
    <t>Vybourání kovových rámů oken s křídly, dveřních zárubní, vrat, stěn, ostění nebo obkladů  okenních rámů s křídly jednoduchých, plochy do 2 m2</t>
  </si>
  <si>
    <t>0,9*2,1</t>
  </si>
  <si>
    <t>38</t>
  </si>
  <si>
    <t>974031121</t>
  </si>
  <si>
    <t>Vysekání rýh ve zdivu cihelném hl do 30 mm š do 30 mm</t>
  </si>
  <si>
    <t>-1521339944</t>
  </si>
  <si>
    <t>Vysekání rýh ve zdivu cihelném na maltu vápennou nebo vápenocementovou do hl. 30 mm a šířky do 30 mm</t>
  </si>
  <si>
    <t>39</t>
  </si>
  <si>
    <t>978015341</t>
  </si>
  <si>
    <t>Otlučení (osekání) vnější vápenné nebo vápenocementové omítky stupně členitosti 1 a 2 rozsahu do 30%</t>
  </si>
  <si>
    <t>-1323011273</t>
  </si>
  <si>
    <t>Otlučení vápenných nebo vápenocementových omítek vnějších ploch s vyškrabáním spar a s očištěním zdiva stupně členitosti 1 a 2, v rozsahu přes 10 do 30 %</t>
  </si>
  <si>
    <t>291,53</t>
  </si>
  <si>
    <t>40</t>
  </si>
  <si>
    <t>978059541</t>
  </si>
  <si>
    <t>Odsekání a odebrání obkladů stěn z vnitřních obkládaček plochy přes 1 m2</t>
  </si>
  <si>
    <t>-1754210667</t>
  </si>
  <si>
    <t>Odsekání obkladů stěn včetně otlučení podkladní omítky až na zdivo z obkládaček vnitřních, z jakýchkoliv materiálů, plochy přes 1 m2</t>
  </si>
  <si>
    <t>6*0,13*2+(2,04+0,67)*0,5</t>
  </si>
  <si>
    <t>41</t>
  </si>
  <si>
    <t>985111111</t>
  </si>
  <si>
    <t>Otlučení omítek stěn</t>
  </si>
  <si>
    <t>1718220433</t>
  </si>
  <si>
    <t>Otlučení nebo odsekání vrstev omítek stěn</t>
  </si>
  <si>
    <t>(7,4*2+10+17,3+3,9+5)*0,25</t>
  </si>
  <si>
    <t>997</t>
  </si>
  <si>
    <t>Přesun sutě</t>
  </si>
  <si>
    <t>42</t>
  </si>
  <si>
    <t>997013501</t>
  </si>
  <si>
    <t>Odvoz suti a vybouraných hmot na skládku nebo meziskládku do 1 km se složením</t>
  </si>
  <si>
    <t>-752934126</t>
  </si>
  <si>
    <t>Odvoz suti a vybouraných hmot na skládku nebo meziskládku se složením, na vzdálenost do 1 km</t>
  </si>
  <si>
    <t>43</t>
  </si>
  <si>
    <t>997013509</t>
  </si>
  <si>
    <t>Příplatek k odvozu suti a vybouraných hmot na skládku ZKD 1 km přes 1 km</t>
  </si>
  <si>
    <t>-1474180054</t>
  </si>
  <si>
    <t>Odvoz suti a vybouraných hmot na skládku nebo meziskládku se složením, na vzdálenost Příplatek k ceně za každý další i započatý 1 km přes 1 km</t>
  </si>
  <si>
    <t>22,645*29 'Přepočtené koeficientem množství</t>
  </si>
  <si>
    <t>44</t>
  </si>
  <si>
    <t>997013831</t>
  </si>
  <si>
    <t>Poplatek za uložení stavebního směsného odpadu na skládce (skládkovné)</t>
  </si>
  <si>
    <t>232625780</t>
  </si>
  <si>
    <t>Poplatek za uložení stavebního odpadu na skládce (skládkovné) směsného</t>
  </si>
  <si>
    <t>998</t>
  </si>
  <si>
    <t>Přesun hmot</t>
  </si>
  <si>
    <t>45</t>
  </si>
  <si>
    <t>998011001</t>
  </si>
  <si>
    <t>Přesun hmot pro budovy zděné v do 6 m</t>
  </si>
  <si>
    <t>-852039592</t>
  </si>
  <si>
    <t>Přesun hmot pro budovy občanské výstavby, bydlení, výrobu a služby s nosnou svislou konstrukcí zděnou z cihel, tvárnic nebo kamene vodorovná dopravní vzdálenost do 100 m pro budovy výšky do 6 m</t>
  </si>
  <si>
    <t>PSV</t>
  </si>
  <si>
    <t>Práce a dodávky PSV</t>
  </si>
  <si>
    <t>725</t>
  </si>
  <si>
    <t>Zdravotechnika - zařizovací předměty</t>
  </si>
  <si>
    <t>46</t>
  </si>
  <si>
    <t>725110814</t>
  </si>
  <si>
    <t>Demontáž klozetu Kombi, odsávací</t>
  </si>
  <si>
    <t>soubor</t>
  </si>
  <si>
    <t>166958114</t>
  </si>
  <si>
    <t>Demontáž klozetů odsávacích nebo kombinačních</t>
  </si>
  <si>
    <t>741</t>
  </si>
  <si>
    <t>Elektroinstalace - silnoproud</t>
  </si>
  <si>
    <t>47</t>
  </si>
  <si>
    <t>741122005</t>
  </si>
  <si>
    <t>Montáž kabel Cu bez ukončení uložený pod omítku plný plochý 3x1 až 2,5 mm2 (CYKYLo)</t>
  </si>
  <si>
    <t>1101051814</t>
  </si>
  <si>
    <t>Montáž kabelů měděných bez ukončení uložených pod omítku plných plochých nebo bezhalogenových (CYKYLo) počtu a průřezu žil 3x1 až 2,5 mm2</t>
  </si>
  <si>
    <t>48</t>
  </si>
  <si>
    <t>341110360</t>
  </si>
  <si>
    <t>kabel silový s Cu jádrem CYKY 3x2,5 mm2</t>
  </si>
  <si>
    <t>526117808</t>
  </si>
  <si>
    <t>742</t>
  </si>
  <si>
    <t>Elektroinstalace - slaboproud</t>
  </si>
  <si>
    <t>49</t>
  </si>
  <si>
    <t>742121001</t>
  </si>
  <si>
    <t>Montáž kabelů sdělovacích pro vnitřní rozvody do 15 žil</t>
  </si>
  <si>
    <t>1691102525</t>
  </si>
  <si>
    <t>Montáž kabelů sdělovacích pro vnitřní rozvody počtu žil do 15</t>
  </si>
  <si>
    <t>50</t>
  </si>
  <si>
    <t>341413540</t>
  </si>
  <si>
    <t>vodič ohebný s Cu jádrem CMA pro 450/750V 1,50 mm2</t>
  </si>
  <si>
    <t>482425469</t>
  </si>
  <si>
    <t>51</t>
  </si>
  <si>
    <t>742410021</t>
  </si>
  <si>
    <t>MBD 830 bezdrátový mikrofon diverzitní ruční</t>
  </si>
  <si>
    <t>1813737673</t>
  </si>
  <si>
    <t>MBD 830 bezdrátový mikrofon diverzitní ruční vč. základny</t>
  </si>
  <si>
    <t>52</t>
  </si>
  <si>
    <t>74241006R</t>
  </si>
  <si>
    <t>SP 402 reprosoustava černá</t>
  </si>
  <si>
    <t>-1604654892</t>
  </si>
  <si>
    <t>53</t>
  </si>
  <si>
    <t>7424100R1</t>
  </si>
  <si>
    <t>Rozhlasová ústředna</t>
  </si>
  <si>
    <t>-1938654702</t>
  </si>
  <si>
    <t>54</t>
  </si>
  <si>
    <t>7424100R2</t>
  </si>
  <si>
    <t>ARS 491 reprosoustava</t>
  </si>
  <si>
    <t>CS ÚRS 2017 01</t>
  </si>
  <si>
    <t>-1719958550</t>
  </si>
  <si>
    <t>74241013R</t>
  </si>
  <si>
    <t>DPT 612 sloupová reprosoustava</t>
  </si>
  <si>
    <t>1750451723</t>
  </si>
  <si>
    <t>56</t>
  </si>
  <si>
    <t>742410201</t>
  </si>
  <si>
    <t>Oživení a nastavení ústředny rozhlasu, programování</t>
  </si>
  <si>
    <t>-1119141699</t>
  </si>
  <si>
    <t>Montáž rozhlasu nastavení a oživení ústředny rozhlasu a naprogramování</t>
  </si>
  <si>
    <t>762</t>
  </si>
  <si>
    <t>Konstrukce tesařské</t>
  </si>
  <si>
    <t>57</t>
  </si>
  <si>
    <t>762341026</t>
  </si>
  <si>
    <t>Bednění střech rovných z desek OSB tl 22 mm na pero a drážku šroubovaných na krokve</t>
  </si>
  <si>
    <t>1088087053</t>
  </si>
  <si>
    <t>Bednění a laťování bednění střech rovných sklonu do 60 st. s vyřezáním otvorů z dřevoštěpkových desek [OSB] šroubovaných na krokve 22 mm na pero a drážku, tloušťky desky</t>
  </si>
  <si>
    <t>58</t>
  </si>
  <si>
    <t>762341811</t>
  </si>
  <si>
    <t>Demontáž bednění střech z prken</t>
  </si>
  <si>
    <t>1788126966</t>
  </si>
  <si>
    <t>Demontáž bednění a laťování bednění střech rovných, obloukových, sklonu do 60 st. se všemi nadstřešními konstrukcemi z prken hrubých, hoblovaných tl. do 32 mm</t>
  </si>
  <si>
    <t>193,611+24,403</t>
  </si>
  <si>
    <t>59</t>
  </si>
  <si>
    <t>998762102</t>
  </si>
  <si>
    <t>Přesun hmot tonážní pro kce tesařské v objektech v do 12 m</t>
  </si>
  <si>
    <t>-158815099</t>
  </si>
  <si>
    <t>Přesun hmot pro konstrukce tesařské stanovený z hmotnosti přesunovaného materiálu vodorovná dopravní vzdálenost do 50 m v objektech výšky přes 6 do 12 m</t>
  </si>
  <si>
    <t>764</t>
  </si>
  <si>
    <t>Konstrukce klempířské</t>
  </si>
  <si>
    <t>60</t>
  </si>
  <si>
    <t>764001821</t>
  </si>
  <si>
    <t>Demontáž krytiny ze svitků nebo tabulí do suti</t>
  </si>
  <si>
    <t>-1129967896</t>
  </si>
  <si>
    <t>Demontáž klempířských konstrukcí krytiny ze svitků nebo tabulí do suti</t>
  </si>
  <si>
    <t>3,66/Cos(70)</t>
  </si>
  <si>
    <t>10,7/Cos(15)</t>
  </si>
  <si>
    <t>2,15/Cos(35)</t>
  </si>
  <si>
    <t>61</t>
  </si>
  <si>
    <t>764004801</t>
  </si>
  <si>
    <t>Demontáž podokapního žlabu do suti</t>
  </si>
  <si>
    <t>1527300589</t>
  </si>
  <si>
    <t>Demontáž klempířských konstrukcí žlabu podokapního do suti</t>
  </si>
  <si>
    <t>5,3*4+7,3*2+7,2*2+6,7</t>
  </si>
  <si>
    <t>62</t>
  </si>
  <si>
    <t>764004861</t>
  </si>
  <si>
    <t>Demontáž svodu do suti</t>
  </si>
  <si>
    <t>-1679500936</t>
  </si>
  <si>
    <t>Demontáž klempířských konstrukcí svodu do suti</t>
  </si>
  <si>
    <t>63</t>
  </si>
  <si>
    <t>764111653</t>
  </si>
  <si>
    <t>Krytina střechy rovné z taškových tabulí z Pz plechu s povrchovou úpravou sklonu do 60°</t>
  </si>
  <si>
    <t>1005532914</t>
  </si>
  <si>
    <t>Krytina ze svitků nebo z taškových tabulí z pozinkovaného plechu s povrchovou úpravou s úpravou u okapů, prostupů a výčnělků střechy rovné z taškových tabulí, sklon střechy přes 30 do 60 st.</t>
  </si>
  <si>
    <t>8,4*2/Cos(47)</t>
  </si>
  <si>
    <t>14,2*4/Cos(37)</t>
  </si>
  <si>
    <t>(56,83-23-2,9)/Cos(62)</t>
  </si>
  <si>
    <t>23/Cos(44)</t>
  </si>
  <si>
    <t>64</t>
  </si>
  <si>
    <t>764131403</t>
  </si>
  <si>
    <t>Krytina střechy rovné drážkováním ze svitků z Cu plechu rš 500 mm sklonu do 60°</t>
  </si>
  <si>
    <t>1572822682</t>
  </si>
  <si>
    <t>Krytina ze svitků nebo tabulí z měděného plechu s úpravou u okapů, prostupů a výčnělků střechy rovné drážkováním ze svitků rš 500 mm, sklon střechy přes 30 do 60 st.</t>
  </si>
  <si>
    <t>65</t>
  </si>
  <si>
    <t>764131405</t>
  </si>
  <si>
    <t>Krytina střechy rovné drážkováním ze svitků z Cu plechu rš 500 mm sklonu přes 60°</t>
  </si>
  <si>
    <t>-1356987479</t>
  </si>
  <si>
    <t>Krytina ze svitků nebo tabulí z měděného plechu s úpravou u okapů, prostupů a výčnělků střechy rovné drážkováním ze svitků rš 500 mm, sklon střechy přes 60 st.</t>
  </si>
  <si>
    <t>66</t>
  </si>
  <si>
    <t>764141413</t>
  </si>
  <si>
    <t>Krytina střechy rovné drážkováním ze svitků z TiZn předzvětralého plechu rš 670 mm sklonu do 60°</t>
  </si>
  <si>
    <t>408256050</t>
  </si>
  <si>
    <t>Krytina ze svitků nebo tabulí z titanzinkového předzvětralého plechu s úpravou u okapů, prostupů a výčnělků střechy rovné drážkováním ze svitků rš 670 mm, sklon střechy přes 30 do 60 st. vč. lemování, ukončení a doplňků</t>
  </si>
  <si>
    <t>13,93+11,21</t>
  </si>
  <si>
    <t>67</t>
  </si>
  <si>
    <t>764211416</t>
  </si>
  <si>
    <t>Oplechování nevětraného hřebene z Pz plechu s hřebenovým  plechem rš 500 mm</t>
  </si>
  <si>
    <t>878038439</t>
  </si>
  <si>
    <t>Oplechování střešních prvků z pozinkovaného plechu hřebene nevětraného s použitím hřebenového plechu rš 500 mm</t>
  </si>
  <si>
    <t>2,9*2+5*4+8*4</t>
  </si>
  <si>
    <t>68</t>
  </si>
  <si>
    <t>764212663</t>
  </si>
  <si>
    <t>Oplechování rovné okapové hrany z Pz s povrchovou úpravou rš 250 mm</t>
  </si>
  <si>
    <t>-1165121587</t>
  </si>
  <si>
    <t>Oplechování střešních prvků z pozinkovaného plechu s povrchovou úpravou okapu okapovým plechem střechy rovné rš 250 mm</t>
  </si>
  <si>
    <t>69</t>
  </si>
  <si>
    <t>764242403</t>
  </si>
  <si>
    <t>Oplechování štítu závětrnou lištou z TiZn předzvětralého plechu rš 250 mm</t>
  </si>
  <si>
    <t>-1785706995</t>
  </si>
  <si>
    <t>Oplechování střešních prvků z titanzinkového předzvětralého plechu štítu závětrnou lištou rš 250 mm</t>
  </si>
  <si>
    <t>70</t>
  </si>
  <si>
    <t>764248405</t>
  </si>
  <si>
    <t>Oplechování římsy rovné mechanicky kotvené z TiZn předzvětralého plechu rš 400 mm</t>
  </si>
  <si>
    <t>-1630555964</t>
  </si>
  <si>
    <t>Oplechování říms a ozdobných prvků z titanzinkového předzvětralého plechu rovných, bez rohů mechanicky kotvené rš 400 mm</t>
  </si>
  <si>
    <t>71</t>
  </si>
  <si>
    <t>764311606</t>
  </si>
  <si>
    <t>Lemování rovných zdí střech s krytinou prejzovou nebo vlnitou  z Pz s povrchovou úpravou rš 500 mm</t>
  </si>
  <si>
    <t>1172002466</t>
  </si>
  <si>
    <t>Lemování zdí z pozinkovaného plechu s povrchovou úpravou boční nebo horní rovné, střech s krytinou prejzovou nebo vlnitou rš 500 mm</t>
  </si>
  <si>
    <t>72</t>
  </si>
  <si>
    <t>764341403</t>
  </si>
  <si>
    <t>Lemování rovných zdí střech s krytinou prejzovou nebo vlnitou z TiZn předzvětralého plechu rš 250 mm</t>
  </si>
  <si>
    <t>1825051278</t>
  </si>
  <si>
    <t>Lemování zdí z titanzinkového předzvětralého plechu boční nebo horní rovných, střech s krytinou prejzovou nebo vlnitou rš 250 mm</t>
  </si>
  <si>
    <t>73</t>
  </si>
  <si>
    <t>764541403</t>
  </si>
  <si>
    <t>Žlab podokapní půlkruhový z TiZn předzvětralého plechu rš 250 mm</t>
  </si>
  <si>
    <t>1896199822</t>
  </si>
  <si>
    <t>Žlab podokapní z titanzinkového předzvětralého plechu včetně háků a čel půlkruhový rš 250 mm</t>
  </si>
  <si>
    <t>74</t>
  </si>
  <si>
    <t>764541405</t>
  </si>
  <si>
    <t>Žlab podokapní půlkruhový z TiZn předzvětralého plechu rš 330 mm</t>
  </si>
  <si>
    <t>12321568</t>
  </si>
  <si>
    <t>Žlab podokapní z titanzinkového předzvětralého plechu včetně háků a čel půlkruhový rš 330 mm</t>
  </si>
  <si>
    <t>36,4+28,73</t>
  </si>
  <si>
    <t>75</t>
  </si>
  <si>
    <t>764541446</t>
  </si>
  <si>
    <t>Kotlík oválný (trychtýřový) pro podokapní žlaby z TiZn předzvětralého plechu 330/100 mm</t>
  </si>
  <si>
    <t>4093459</t>
  </si>
  <si>
    <t>Žlab podokapní z titanzinkového předzvětralého plechu včetně háků a čel kotlík oválný (trychtýřový), rš žlabu/průměr svodu 330/100 mm</t>
  </si>
  <si>
    <t>76</t>
  </si>
  <si>
    <t>764548423</t>
  </si>
  <si>
    <t>Svody kruhové včetně objímek, kolen, odskoků z TiZn předzvětralého plechu průměru 100 mm</t>
  </si>
  <si>
    <t>-1854478225</t>
  </si>
  <si>
    <t>Svod z titanzinkového předzvětralého plechu včetně objímek, kolen a odskoků kruhový, průměru 100 mm</t>
  </si>
  <si>
    <t>3,3*4+3,9*6</t>
  </si>
  <si>
    <t>77</t>
  </si>
  <si>
    <t>998764102</t>
  </si>
  <si>
    <t>Přesun hmot tonážní pro konstrukce klempířské v objektech v do 12 m</t>
  </si>
  <si>
    <t>1382063234</t>
  </si>
  <si>
    <t>Přesun hmot pro konstrukce klempířské stanovený z hmotnosti přesunovaného materiálu vodorovná dopravní vzdálenost do 50 m v objektech výšky přes 6 do 12 m</t>
  </si>
  <si>
    <t>765</t>
  </si>
  <si>
    <t>Krytina skládaná</t>
  </si>
  <si>
    <t>78</t>
  </si>
  <si>
    <t>765151801</t>
  </si>
  <si>
    <t>Demontáž krytiny bitumenové ze šindelů do suti</t>
  </si>
  <si>
    <t>-1822958774</t>
  </si>
  <si>
    <t>Demontáž krytiny bitumenové ze šindelů sklonu do 30 st. do suti</t>
  </si>
  <si>
    <t>79</t>
  </si>
  <si>
    <t>765151805</t>
  </si>
  <si>
    <t>Demontáž hřebene nebo nároží krytiny bitumenové ze šindelů do suti</t>
  </si>
  <si>
    <t>1056027798</t>
  </si>
  <si>
    <t>Demontáž krytiny bitumenové ze šindelů sklonu do 30 st. hřebene nebo nároží do suti</t>
  </si>
  <si>
    <t>80</t>
  </si>
  <si>
    <t>765151811</t>
  </si>
  <si>
    <t>Příplatek k cenám demontáže bitumenové  krytiny ze šindelů za sklon přes 30°</t>
  </si>
  <si>
    <t>1017821318</t>
  </si>
  <si>
    <t>Demontáž krytiny bitumenové ze šindelů Příplatek k cenám za sklon přes 30 st. demontáže krytiny</t>
  </si>
  <si>
    <t>245,747</t>
  </si>
  <si>
    <t>81</t>
  </si>
  <si>
    <t>765151815</t>
  </si>
  <si>
    <t>Příplatek k cenám demontáže hřebene bitumenové  krytiny ze šindelů za sklon přes 30°</t>
  </si>
  <si>
    <t>-482168062</t>
  </si>
  <si>
    <t>Demontáž krytiny bitumenové ze šindelů Příplatek k cenám za sklon přes 30 st. demontáže hřebene nebo nároží</t>
  </si>
  <si>
    <t>766</t>
  </si>
  <si>
    <t>Konstrukce truhlářské</t>
  </si>
  <si>
    <t>82</t>
  </si>
  <si>
    <t>766231113</t>
  </si>
  <si>
    <t>Montáž sklápěcích půdních schodů</t>
  </si>
  <si>
    <t>355919003</t>
  </si>
  <si>
    <t>Montáž sklápěcich schodů na půdu s vyřezáním otvoru a kompletizací</t>
  </si>
  <si>
    <t>83</t>
  </si>
  <si>
    <t>61233165R</t>
  </si>
  <si>
    <t>schody skládací T3</t>
  </si>
  <si>
    <t>1710376174</t>
  </si>
  <si>
    <t>84</t>
  </si>
  <si>
    <t>766621011</t>
  </si>
  <si>
    <t>Montáž dřevěných oken plochy přes 1 m2 pevných výšky do 1,5 m s rámem do zdiva</t>
  </si>
  <si>
    <t>-136458834</t>
  </si>
  <si>
    <t>Montáž oken dřevěných včetně montáže rámu na polyuretanovou pěnu plochy přes 1 m2 pevných do zdiva, výšky do 1,5 m</t>
  </si>
  <si>
    <t>0,5*0,75*25"1</t>
  </si>
  <si>
    <t>0,85*1,2*2"2</t>
  </si>
  <si>
    <t>0,9*1,05</t>
  </si>
  <si>
    <t>85</t>
  </si>
  <si>
    <t>611400R1</t>
  </si>
  <si>
    <t>okno dřevěné dle specifikace 1 v. D.1.1.b)13</t>
  </si>
  <si>
    <t>-712801058</t>
  </si>
  <si>
    <t>86</t>
  </si>
  <si>
    <t>611400R2</t>
  </si>
  <si>
    <t>okno dřevěné dle specifikace 2 v. D.1.1.b)13</t>
  </si>
  <si>
    <t>-14394235</t>
  </si>
  <si>
    <t>87</t>
  </si>
  <si>
    <t>611400R4</t>
  </si>
  <si>
    <t>okno dřevěné dle specifikace 4 v. D.1.1.b)13</t>
  </si>
  <si>
    <t>-2146491386</t>
  </si>
  <si>
    <t>88</t>
  </si>
  <si>
    <t>766621012</t>
  </si>
  <si>
    <t>Montáž dřevěných oken plochy přes 1 m2 pevných výšky do 2,5 m s rámem do zdiva</t>
  </si>
  <si>
    <t>-15173394</t>
  </si>
  <si>
    <t>Montáž oken dřevěných včetně montáže rámu na polyuretanovou pěnu plochy přes 1 m2 pevných do zdiva, výšky přes 1,5 do 2,5 m</t>
  </si>
  <si>
    <t>89</t>
  </si>
  <si>
    <t>611400R3</t>
  </si>
  <si>
    <t>okno dřevěné dle specifikace 3 v. D.1.1.b)13</t>
  </si>
  <si>
    <t>1656469930</t>
  </si>
  <si>
    <t>90</t>
  </si>
  <si>
    <t>766660001</t>
  </si>
  <si>
    <t>Montáž dveřních křídel otvíravých 1křídlových š do 0,8 m do ocelové zárubně</t>
  </si>
  <si>
    <t>-606049440</t>
  </si>
  <si>
    <t>Montáž dveřních křídel dřevěných nebo plastových otevíravých do ocelové zárubně povrchově upravených jednokřídlových, šířky do 800 mm</t>
  </si>
  <si>
    <t>91</t>
  </si>
  <si>
    <t>611627020</t>
  </si>
  <si>
    <t>dveře vnitřní hladké folie bílá plné 1křídlové 80x197 cm</t>
  </si>
  <si>
    <t>-362858906</t>
  </si>
  <si>
    <t>92</t>
  </si>
  <si>
    <t>549146200</t>
  </si>
  <si>
    <t>klika včetně rozet a montážního materiálu Ilsa R PZ nerez PK</t>
  </si>
  <si>
    <t>1689249390</t>
  </si>
  <si>
    <t>kování vrchní dveřní klika včetně rozet a montážního materiálu R PZ nerez PK</t>
  </si>
  <si>
    <t>93</t>
  </si>
  <si>
    <t>766660131</t>
  </si>
  <si>
    <t>Montáž dveřních křídel otvíravých 1křídlových š do 0,8 m masivní dřevo do dřevěné rámové zárubně</t>
  </si>
  <si>
    <t>-1713111757</t>
  </si>
  <si>
    <t>Montáž dveřních křídel dřevěných nebo plastových  otevíravých do dřevěné rámové zárubně z masivního dřeva jednokřídlových, šířky do 800 mm</t>
  </si>
  <si>
    <t>94</t>
  </si>
  <si>
    <t>611600R6</t>
  </si>
  <si>
    <t>dveře dřevěné dle specifikace 6 v. D1.1.b)13</t>
  </si>
  <si>
    <t>500036360</t>
  </si>
  <si>
    <t>95</t>
  </si>
  <si>
    <t>766660132</t>
  </si>
  <si>
    <t>Montáž dveřních křídel otvíravých 1křídlových š přes 0,8 m masivní dřevo do dřevěné rámové zárubně</t>
  </si>
  <si>
    <t>-2109102076</t>
  </si>
  <si>
    <t>Montáž dveřních křídel dřevěných nebo plastových  otevíravých do dřevěné rámové zárubně z masivního dřeva jednokřídlových, šířky přes 800 mm</t>
  </si>
  <si>
    <t>96</t>
  </si>
  <si>
    <t>611600R7</t>
  </si>
  <si>
    <t>dveře dřevěné dle specifikace 7 v. D1.1.b)13</t>
  </si>
  <si>
    <t>1787475810</t>
  </si>
  <si>
    <t>97</t>
  </si>
  <si>
    <t>611600R8</t>
  </si>
  <si>
    <t>dveře dřevěné dle specifikace 8 v. D1.1.b)13</t>
  </si>
  <si>
    <t>1673145651</t>
  </si>
  <si>
    <t>98</t>
  </si>
  <si>
    <t>766660142</t>
  </si>
  <si>
    <t>Montáž dveřních křídel otvíravých 1křídlových š přes 1,45 m masivní dřevo do dřevěné rámové zárubně</t>
  </si>
  <si>
    <t>677363634</t>
  </si>
  <si>
    <t>Montáž dveřních křídel dřevěných nebo plastových  otevíravých do dřevěné rámové zárubně z masivního dřeva dvoukřídlových, šířky přes 1450 mm</t>
  </si>
  <si>
    <t>99</t>
  </si>
  <si>
    <t>611600R5</t>
  </si>
  <si>
    <t>dveře dřevěné dle specifikace 5 v. D1.1.b)13</t>
  </si>
  <si>
    <t>-1407628279</t>
  </si>
  <si>
    <t>100</t>
  </si>
  <si>
    <t>766681114</t>
  </si>
  <si>
    <t>Montáž zárubní rámových pro dveře jednokřídlové šířky do 900 mm</t>
  </si>
  <si>
    <t>1060440689</t>
  </si>
  <si>
    <t>Montáž zárubní dřevěných, plastových nebo z lamina  rámových, pro dveře jednokřídlové, šířky do 900 mm</t>
  </si>
  <si>
    <t>101</t>
  </si>
  <si>
    <t>766681115</t>
  </si>
  <si>
    <t>Montáž zárubní rámových pro dveře jednokřídlové šířky přes 900 mm</t>
  </si>
  <si>
    <t>-1374570470</t>
  </si>
  <si>
    <t>Montáž zárubní dřevěných, plastových nebo z lamina  rámových, pro dveře jednokřídlové, šířky přes 900 mm</t>
  </si>
  <si>
    <t>102</t>
  </si>
  <si>
    <t>766681122</t>
  </si>
  <si>
    <t>Montáž zárubní rámových pro dveře dvoukřídlové rozměru 1450 mm</t>
  </si>
  <si>
    <t>641222695</t>
  </si>
  <si>
    <t>Montáž zárubní dřevěných, plastových nebo z lamina  rámových, pro dveře dvoukřídlové, rozměru 1450 x 1970 mm</t>
  </si>
  <si>
    <t>103</t>
  </si>
  <si>
    <t>766694124</t>
  </si>
  <si>
    <t>Montáž parapetních dřevěných nebo plastových šířky přes 30 cm délky přes 2,6 m</t>
  </si>
  <si>
    <t>-2108074614</t>
  </si>
  <si>
    <t>Montáž ostatních truhlářských konstrukcí parapetních desek dřevěných nebo plastových šířky přes 300 mm, délky přes 2600 mm</t>
  </si>
  <si>
    <t>104</t>
  </si>
  <si>
    <t>60794100R</t>
  </si>
  <si>
    <t>deska parapetní dle výkresu D.1.1.b)12</t>
  </si>
  <si>
    <t>4677760</t>
  </si>
  <si>
    <t>105</t>
  </si>
  <si>
    <t>76682112R</t>
  </si>
  <si>
    <t>Montáž a dodávka katafalku</t>
  </si>
  <si>
    <t>-1362610501</t>
  </si>
  <si>
    <t>106</t>
  </si>
  <si>
    <t>76682112R1</t>
  </si>
  <si>
    <t>Montáž a dodávka pultu</t>
  </si>
  <si>
    <t>-891094843</t>
  </si>
  <si>
    <t>107</t>
  </si>
  <si>
    <t>7668211R</t>
  </si>
  <si>
    <t>Dodávka židle LDSEATING TWIST dle PD</t>
  </si>
  <si>
    <t>-1496714053</t>
  </si>
  <si>
    <t>108</t>
  </si>
  <si>
    <t>998766101</t>
  </si>
  <si>
    <t>Přesun hmot tonážní pro konstrukce truhlářské v objektech v do 6 m</t>
  </si>
  <si>
    <t>-1902029992</t>
  </si>
  <si>
    <t>Přesun hmot pro konstrukce truhlářské stanovený z hmotnosti přesunovaného materiálu vodorovná dopravní vzdálenost do 50 m v objektech výšky do 6 m</t>
  </si>
  <si>
    <t>771</t>
  </si>
  <si>
    <t>Podlahy z dlaždic</t>
  </si>
  <si>
    <t>109</t>
  </si>
  <si>
    <t>771474112</t>
  </si>
  <si>
    <t>Montáž soklíků z dlaždic keramických rovných flexibilní lepidlo v do 90 mm</t>
  </si>
  <si>
    <t>-482394323</t>
  </si>
  <si>
    <t>Montáž soklíků z dlaždic keramických lepených flexibilním lepidlem rovných výšky přes 65 do 90 mm</t>
  </si>
  <si>
    <t>7+5,5+5,5+7+1,63+4,7*2+2,2+1,5*2</t>
  </si>
  <si>
    <t>110</t>
  </si>
  <si>
    <t>59761416.LSS</t>
  </si>
  <si>
    <t>sokl TAURUS COLOR, 298 x 80 x 9 mm</t>
  </si>
  <si>
    <t>-698275932</t>
  </si>
  <si>
    <t>41,230*3,3</t>
  </si>
  <si>
    <t>111</t>
  </si>
  <si>
    <t>771574153</t>
  </si>
  <si>
    <t>Montáž podlah keramických velkoformátových lepených rozlivovým lepidlem přes 2 do 4 ks/ m2</t>
  </si>
  <si>
    <t>1040756526</t>
  </si>
  <si>
    <t>Montáž podlah z dlaždic keramických lepených flexibilním lepidlem režných nebo glazovaných velkoformátových s rozlivovým lepidlem přes 2 do 4 ks/ m2</t>
  </si>
  <si>
    <t>112</t>
  </si>
  <si>
    <t>59761440.LSS</t>
  </si>
  <si>
    <t>dlaždice slinutá TAURUS GRANIT, 598 x 598 x 10 mm</t>
  </si>
  <si>
    <t>-1172636921</t>
  </si>
  <si>
    <t>65,895</t>
  </si>
  <si>
    <t>113</t>
  </si>
  <si>
    <t>771990112</t>
  </si>
  <si>
    <t>Vyrovnání podkladu samonivelační stěrkou tl 4 mm pevnosti 30 Mpa</t>
  </si>
  <si>
    <t>-423293126</t>
  </si>
  <si>
    <t>Vyrovnání podkladní vrstvy samonivelační stěrkou tl. 4 mm, min. pevnosti 30 MPa</t>
  </si>
  <si>
    <t>57,3</t>
  </si>
  <si>
    <t>114</t>
  </si>
  <si>
    <t>771990192</t>
  </si>
  <si>
    <t>Příplatek k vyrovnání podkladu dlažby samonivelační stěrkou pevnosti 30 Mpa ZKD 1 mm tloušťky</t>
  </si>
  <si>
    <t>2083299278</t>
  </si>
  <si>
    <t>Vyrovnání podkladní vrstvy samonivelační stěrkou tl. 4 mm, min. pevnosti Příplatek k cenám za každý další 1 mm tloušťky, min. pevnosti 30 MPa</t>
  </si>
  <si>
    <t>57,300*3</t>
  </si>
  <si>
    <t>115</t>
  </si>
  <si>
    <t>998771101</t>
  </si>
  <si>
    <t>Přesun hmot tonážní pro podlahy z dlaždic v objektech v do 6 m</t>
  </si>
  <si>
    <t>1814619710</t>
  </si>
  <si>
    <t>Přesun hmot pro podlahy z dlaždic stanovený z hmotnosti přesunovaného materiálu vodorovná dopravní vzdálenost do 50 m v objektech výšky do 6 m</t>
  </si>
  <si>
    <t>782</t>
  </si>
  <si>
    <t>Dokončovací práce - obklady z kamene</t>
  </si>
  <si>
    <t>116</t>
  </si>
  <si>
    <t>782632111</t>
  </si>
  <si>
    <t>Montáž obkladu parapetů z pravoúhlých desek z tvrdého kamene do lepidla tl do 25 mm</t>
  </si>
  <si>
    <t>-1223615265</t>
  </si>
  <si>
    <t>Montáž obkladů parapetů z tvrdých kamenů kladených do lepidla z nejvýše dvou rozdílných druhů pravoúhlých desek ve skladbě se pravidelně opakujících tl. do 25 mm</t>
  </si>
  <si>
    <t>(7,4*2+10+17,3+3,9+5)*0,1</t>
  </si>
  <si>
    <t>117</t>
  </si>
  <si>
    <t>583821650</t>
  </si>
  <si>
    <t>deska obkladová, žula tryskaná tl 3 cm do 0,24 m2</t>
  </si>
  <si>
    <t>-1420041219</t>
  </si>
  <si>
    <t>5,1*1,05 'Přepočtené koeficientem množství</t>
  </si>
  <si>
    <t>118</t>
  </si>
  <si>
    <t>998782101</t>
  </si>
  <si>
    <t>Přesun hmot tonážní pro obklady kamenné v objektech v do 6 m</t>
  </si>
  <si>
    <t>-2051878646</t>
  </si>
  <si>
    <t>Přesun hmot pro obklady kamenné  stanovený z hmotnosti přesunovaného materiálu vodorovná dopravní vzdálenost do 50 m v objektech výšky do 6 m</t>
  </si>
  <si>
    <t>783</t>
  </si>
  <si>
    <t>Dokončovací práce - nátěry</t>
  </si>
  <si>
    <t>119</t>
  </si>
  <si>
    <t>783823135</t>
  </si>
  <si>
    <t>Penetrační silikonový nátěr hladkých, tenkovrstvých zrnitých nebo štukových omítek</t>
  </si>
  <si>
    <t>-1348554781</t>
  </si>
  <si>
    <t>Penetrační nátěr omítek hladkých omítek hladkých, zrnitých tenkovrstvých nebo štukových stupně členitosti 1 a 2 silikonový</t>
  </si>
  <si>
    <t>120</t>
  </si>
  <si>
    <t>783827125</t>
  </si>
  <si>
    <t>Krycí jednonásobný silikonový nátěr omítek stupně členitosti 1 a 2</t>
  </si>
  <si>
    <t>668434212</t>
  </si>
  <si>
    <t>Krycí (ochranný ) nátěr omítek jednonásobný hladkých omítek hladkých, zrnitých tenkovrstvých nebo štukových stupně členitosti 1 a 2 silikonový</t>
  </si>
  <si>
    <t>784</t>
  </si>
  <si>
    <t>Dokončovací práce - malby a tapety</t>
  </si>
  <si>
    <t>121</t>
  </si>
  <si>
    <t>784121001</t>
  </si>
  <si>
    <t>Oškrabání malby v mísnostech výšky do 3,80 m</t>
  </si>
  <si>
    <t>545291893</t>
  </si>
  <si>
    <t>Oškrabání malby v místnostech výšky do 3,80 m</t>
  </si>
  <si>
    <t>107+360</t>
  </si>
  <si>
    <t>122</t>
  </si>
  <si>
    <t>784181101</t>
  </si>
  <si>
    <t>Základní akrylátová jednonásobná penetrace podkladu v místnostech výšky do 3,80m</t>
  </si>
  <si>
    <t>-963768824</t>
  </si>
  <si>
    <t>Penetrace podkladu jednonásobná základní akrylátová v místnostech výšky do 3,80 m</t>
  </si>
  <si>
    <t>467,000+25</t>
  </si>
  <si>
    <t>123</t>
  </si>
  <si>
    <t>784221101</t>
  </si>
  <si>
    <t>Dvojnásobné bílé malby  ze směsí za sucha dobře otěruvzdorných v místnostech do 3,80 m</t>
  </si>
  <si>
    <t>1207236813</t>
  </si>
  <si>
    <t>Malby z malířských směsí otěruvzdorných za sucha dvojnásobné, bílé za sucha otěruvzdorné dobře v místnostech výšky do 3,80 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</si>
</sst>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7" fillId="0" borderId="12" xfId="0" applyNumberFormat="1" applyFont="1" applyBorder="1" applyAlignment="1" applyProtection="1">
      <alignment/>
      <protection/>
    </xf>
    <xf numFmtId="166" fontId="27" fillId="0" borderId="13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/>
      <protection/>
    </xf>
    <xf numFmtId="49" fontId="30" fillId="0" borderId="22" xfId="0" applyNumberFormat="1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167" fontId="30" fillId="0" borderId="22" xfId="0" applyNumberFormat="1" applyFont="1" applyBorder="1" applyAlignment="1" applyProtection="1">
      <alignment vertical="center"/>
      <protection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/>
    </xf>
    <xf numFmtId="0" fontId="30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14.4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25.9" customHeight="1"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37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38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39</v>
      </c>
      <c r="AL28" s="41"/>
      <c r="AM28" s="41"/>
      <c r="AN28" s="41"/>
      <c r="AO28" s="41"/>
      <c r="AP28" s="36"/>
      <c r="AQ28" s="36"/>
      <c r="AR28" s="40"/>
      <c r="BE28" s="28"/>
    </row>
    <row r="29" spans="2:57" s="2" customFormat="1" ht="14.4" customHeight="1">
      <c r="B29" s="42"/>
      <c r="C29" s="43"/>
      <c r="D29" s="29" t="s">
        <v>40</v>
      </c>
      <c r="E29" s="43"/>
      <c r="F29" s="29" t="s">
        <v>41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ROUND(AV54,2)</f>
        <v>0</v>
      </c>
      <c r="AL29" s="43"/>
      <c r="AM29" s="43"/>
      <c r="AN29" s="43"/>
      <c r="AO29" s="43"/>
      <c r="AP29" s="43"/>
      <c r="AQ29" s="43"/>
      <c r="AR29" s="46"/>
      <c r="BE29" s="28"/>
    </row>
    <row r="30" spans="2:57" s="2" customFormat="1" ht="14.4" customHeight="1">
      <c r="B30" s="42"/>
      <c r="C30" s="43"/>
      <c r="D30" s="43"/>
      <c r="E30" s="43"/>
      <c r="F30" s="29" t="s">
        <v>42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ROUND(AW54,2)</f>
        <v>0</v>
      </c>
      <c r="AL30" s="43"/>
      <c r="AM30" s="43"/>
      <c r="AN30" s="43"/>
      <c r="AO30" s="43"/>
      <c r="AP30" s="43"/>
      <c r="AQ30" s="43"/>
      <c r="AR30" s="46"/>
      <c r="BE30" s="28"/>
    </row>
    <row r="31" spans="2:57" s="2" customFormat="1" ht="14.4" customHeight="1" hidden="1">
      <c r="B31" s="42"/>
      <c r="C31" s="43"/>
      <c r="D31" s="43"/>
      <c r="E31" s="43"/>
      <c r="F31" s="29" t="s">
        <v>43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8"/>
    </row>
    <row r="32" spans="2:57" s="2" customFormat="1" ht="14.4" customHeight="1" hidden="1">
      <c r="B32" s="42"/>
      <c r="C32" s="43"/>
      <c r="D32" s="43"/>
      <c r="E32" s="43"/>
      <c r="F32" s="29" t="s">
        <v>44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8"/>
    </row>
    <row r="33" spans="2:57" s="2" customFormat="1" ht="14.4" customHeight="1" hidden="1">
      <c r="B33" s="42"/>
      <c r="C33" s="43"/>
      <c r="D33" s="43"/>
      <c r="E33" s="43"/>
      <c r="F33" s="29" t="s">
        <v>45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28"/>
    </row>
    <row r="34" spans="2:57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pans="2:44" s="1" customFormat="1" ht="25.9" customHeight="1">
      <c r="B35" s="35"/>
      <c r="C35" s="47"/>
      <c r="D35" s="48" t="s">
        <v>46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47</v>
      </c>
      <c r="U35" s="49"/>
      <c r="V35" s="49"/>
      <c r="W35" s="49"/>
      <c r="X35" s="51" t="s">
        <v>48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6.95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pans="2:44" s="1" customFormat="1" ht="6.95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pans="2:44" s="1" customFormat="1" ht="24.95" customHeight="1">
      <c r="B42" s="35"/>
      <c r="C42" s="20" t="s">
        <v>49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pans="2:44" s="1" customFormat="1" ht="12" customHeight="1">
      <c r="B44" s="35"/>
      <c r="C44" s="29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20180216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pans="2:44" s="3" customFormat="1" ht="36.95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>Oprava hřbitovní kaple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pans="2:44" s="1" customFormat="1" ht="12" customHeight="1">
      <c r="B47" s="35"/>
      <c r="C47" s="29" t="s">
        <v>20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>Šluknov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22</v>
      </c>
      <c r="AJ47" s="36"/>
      <c r="AK47" s="36"/>
      <c r="AL47" s="36"/>
      <c r="AM47" s="64" t="str">
        <f>IF(AN8="","",AN8)</f>
        <v>16. 2. 2018</v>
      </c>
      <c r="AN47" s="64"/>
      <c r="AO47" s="36"/>
      <c r="AP47" s="36"/>
      <c r="AQ47" s="36"/>
      <c r="AR47" s="40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pans="2:56" s="1" customFormat="1" ht="12.6" customHeight="1"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36" t="str">
        <f>IF(E11="","",E11)</f>
        <v>Město Šluknov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65" t="str">
        <f>IF(E17="","",E17)</f>
        <v>Ing. Kňákal</v>
      </c>
      <c r="AN49" s="36"/>
      <c r="AO49" s="36"/>
      <c r="AP49" s="36"/>
      <c r="AQ49" s="36"/>
      <c r="AR49" s="40"/>
      <c r="AS49" s="66" t="s">
        <v>50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pans="2:56" s="1" customFormat="1" ht="12.6" customHeight="1"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36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33</v>
      </c>
      <c r="AJ50" s="36"/>
      <c r="AK50" s="36"/>
      <c r="AL50" s="36"/>
      <c r="AM50" s="65" t="str">
        <f>IF(E20="","",E20)</f>
        <v>J. Nešněra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pans="2:56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pans="2:56" s="1" customFormat="1" ht="29.25" customHeight="1">
      <c r="B52" s="35"/>
      <c r="C52" s="78" t="s">
        <v>51</v>
      </c>
      <c r="D52" s="79"/>
      <c r="E52" s="79"/>
      <c r="F52" s="79"/>
      <c r="G52" s="79"/>
      <c r="H52" s="80"/>
      <c r="I52" s="81" t="s">
        <v>52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53</v>
      </c>
      <c r="AH52" s="79"/>
      <c r="AI52" s="79"/>
      <c r="AJ52" s="79"/>
      <c r="AK52" s="79"/>
      <c r="AL52" s="79"/>
      <c r="AM52" s="79"/>
      <c r="AN52" s="81" t="s">
        <v>54</v>
      </c>
      <c r="AO52" s="79"/>
      <c r="AP52" s="83"/>
      <c r="AQ52" s="84" t="s">
        <v>55</v>
      </c>
      <c r="AR52" s="40"/>
      <c r="AS52" s="85" t="s">
        <v>56</v>
      </c>
      <c r="AT52" s="86" t="s">
        <v>57</v>
      </c>
      <c r="AU52" s="86" t="s">
        <v>58</v>
      </c>
      <c r="AV52" s="86" t="s">
        <v>59</v>
      </c>
      <c r="AW52" s="86" t="s">
        <v>60</v>
      </c>
      <c r="AX52" s="86" t="s">
        <v>61</v>
      </c>
      <c r="AY52" s="86" t="s">
        <v>62</v>
      </c>
      <c r="AZ52" s="86" t="s">
        <v>63</v>
      </c>
      <c r="BA52" s="86" t="s">
        <v>64</v>
      </c>
      <c r="BB52" s="86" t="s">
        <v>65</v>
      </c>
      <c r="BC52" s="86" t="s">
        <v>66</v>
      </c>
      <c r="BD52" s="87" t="s">
        <v>67</v>
      </c>
    </row>
    <row r="53" spans="2:56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pans="2:90" s="4" customFormat="1" ht="32.4" customHeight="1">
      <c r="B54" s="91"/>
      <c r="C54" s="92" t="s">
        <v>68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ROUND(AG55,2)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1</v>
      </c>
      <c r="AR54" s="97"/>
      <c r="AS54" s="98">
        <f>ROUND(AS55,2)</f>
        <v>0</v>
      </c>
      <c r="AT54" s="99">
        <f>ROUND(SUM(AV54:AW54),2)</f>
        <v>0</v>
      </c>
      <c r="AU54" s="100">
        <f>ROUND(AU55,5)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ROUND(AZ55,2)</f>
        <v>0</v>
      </c>
      <c r="BA54" s="99">
        <f>ROUND(BA55,2)</f>
        <v>0</v>
      </c>
      <c r="BB54" s="99">
        <f>ROUND(BB55,2)</f>
        <v>0</v>
      </c>
      <c r="BC54" s="99">
        <f>ROUND(BC55,2)</f>
        <v>0</v>
      </c>
      <c r="BD54" s="101">
        <f>ROUND(BD55,2)</f>
        <v>0</v>
      </c>
      <c r="BS54" s="102" t="s">
        <v>69</v>
      </c>
      <c r="BT54" s="102" t="s">
        <v>70</v>
      </c>
      <c r="BV54" s="102" t="s">
        <v>71</v>
      </c>
      <c r="BW54" s="102" t="s">
        <v>5</v>
      </c>
      <c r="BX54" s="102" t="s">
        <v>72</v>
      </c>
      <c r="CL54" s="102" t="s">
        <v>1</v>
      </c>
    </row>
    <row r="55" spans="1:90" s="5" customFormat="1" ht="26.4" customHeight="1">
      <c r="A55" s="103" t="s">
        <v>73</v>
      </c>
      <c r="B55" s="104"/>
      <c r="C55" s="105"/>
      <c r="D55" s="106" t="s">
        <v>14</v>
      </c>
      <c r="E55" s="106"/>
      <c r="F55" s="106"/>
      <c r="G55" s="106"/>
      <c r="H55" s="106"/>
      <c r="I55" s="107"/>
      <c r="J55" s="106" t="s">
        <v>17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8">
        <f>'20180216 - Oprava hřbitov...'!J28</f>
        <v>0</v>
      </c>
      <c r="AH55" s="107"/>
      <c r="AI55" s="107"/>
      <c r="AJ55" s="107"/>
      <c r="AK55" s="107"/>
      <c r="AL55" s="107"/>
      <c r="AM55" s="107"/>
      <c r="AN55" s="108">
        <f>SUM(AG55,AT55)</f>
        <v>0</v>
      </c>
      <c r="AO55" s="107"/>
      <c r="AP55" s="107"/>
      <c r="AQ55" s="109" t="s">
        <v>74</v>
      </c>
      <c r="AR55" s="110"/>
      <c r="AS55" s="111">
        <v>0</v>
      </c>
      <c r="AT55" s="112">
        <f>ROUND(SUM(AV55:AW55),2)</f>
        <v>0</v>
      </c>
      <c r="AU55" s="113">
        <f>'20180216 - Oprava hřbitov...'!P94</f>
        <v>0</v>
      </c>
      <c r="AV55" s="112">
        <f>'20180216 - Oprava hřbitov...'!J31</f>
        <v>0</v>
      </c>
      <c r="AW55" s="112">
        <f>'20180216 - Oprava hřbitov...'!J32</f>
        <v>0</v>
      </c>
      <c r="AX55" s="112">
        <f>'20180216 - Oprava hřbitov...'!J33</f>
        <v>0</v>
      </c>
      <c r="AY55" s="112">
        <f>'20180216 - Oprava hřbitov...'!J34</f>
        <v>0</v>
      </c>
      <c r="AZ55" s="112">
        <f>'20180216 - Oprava hřbitov...'!F31</f>
        <v>0</v>
      </c>
      <c r="BA55" s="112">
        <f>'20180216 - Oprava hřbitov...'!F32</f>
        <v>0</v>
      </c>
      <c r="BB55" s="112">
        <f>'20180216 - Oprava hřbitov...'!F33</f>
        <v>0</v>
      </c>
      <c r="BC55" s="112">
        <f>'20180216 - Oprava hřbitov...'!F34</f>
        <v>0</v>
      </c>
      <c r="BD55" s="114">
        <f>'20180216 - Oprava hřbitov...'!F35</f>
        <v>0</v>
      </c>
      <c r="BT55" s="115" t="s">
        <v>75</v>
      </c>
      <c r="BU55" s="115" t="s">
        <v>76</v>
      </c>
      <c r="BV55" s="115" t="s">
        <v>71</v>
      </c>
      <c r="BW55" s="115" t="s">
        <v>5</v>
      </c>
      <c r="BX55" s="115" t="s">
        <v>72</v>
      </c>
      <c r="CL55" s="115" t="s">
        <v>1</v>
      </c>
    </row>
    <row r="56" spans="2:44" s="1" customFormat="1" ht="30" customHeigh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40"/>
    </row>
    <row r="57" spans="2:44" s="1" customFormat="1" ht="6.95" customHeight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40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20180216 - Oprava hřbito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39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57421875" style="0" customWidth="1"/>
    <col min="9" max="9" width="12.140625" style="116" customWidth="1"/>
    <col min="10" max="10" width="20.140625" style="0" customWidth="1"/>
    <col min="11" max="11" width="13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4" t="s">
        <v>5</v>
      </c>
    </row>
    <row r="3" spans="2:46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17"/>
      <c r="AT3" s="14" t="s">
        <v>77</v>
      </c>
    </row>
    <row r="4" spans="2:46" ht="24.95" customHeight="1">
      <c r="B4" s="17"/>
      <c r="D4" s="120" t="s">
        <v>78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s="1" customFormat="1" ht="12" customHeight="1">
      <c r="B6" s="40"/>
      <c r="D6" s="121" t="s">
        <v>16</v>
      </c>
      <c r="I6" s="122"/>
      <c r="L6" s="40"/>
    </row>
    <row r="7" spans="2:12" s="1" customFormat="1" ht="36.95" customHeight="1">
      <c r="B7" s="40"/>
      <c r="E7" s="123" t="s">
        <v>17</v>
      </c>
      <c r="F7" s="1"/>
      <c r="G7" s="1"/>
      <c r="H7" s="1"/>
      <c r="I7" s="122"/>
      <c r="L7" s="40"/>
    </row>
    <row r="8" spans="2:12" s="1" customFormat="1" ht="12">
      <c r="B8" s="40"/>
      <c r="I8" s="122"/>
      <c r="L8" s="40"/>
    </row>
    <row r="9" spans="2:12" s="1" customFormat="1" ht="12" customHeight="1">
      <c r="B9" s="40"/>
      <c r="D9" s="121" t="s">
        <v>18</v>
      </c>
      <c r="F9" s="14" t="s">
        <v>1</v>
      </c>
      <c r="I9" s="124" t="s">
        <v>19</v>
      </c>
      <c r="J9" s="14" t="s">
        <v>1</v>
      </c>
      <c r="L9" s="40"/>
    </row>
    <row r="10" spans="2:12" s="1" customFormat="1" ht="12" customHeight="1">
      <c r="B10" s="40"/>
      <c r="D10" s="121" t="s">
        <v>20</v>
      </c>
      <c r="F10" s="14" t="s">
        <v>21</v>
      </c>
      <c r="I10" s="124" t="s">
        <v>22</v>
      </c>
      <c r="J10" s="125" t="str">
        <f>'Rekapitulace stavby'!AN8</f>
        <v>16. 2. 2018</v>
      </c>
      <c r="L10" s="40"/>
    </row>
    <row r="11" spans="2:12" s="1" customFormat="1" ht="10.8" customHeight="1">
      <c r="B11" s="40"/>
      <c r="I11" s="122"/>
      <c r="L11" s="40"/>
    </row>
    <row r="12" spans="2:12" s="1" customFormat="1" ht="12" customHeight="1">
      <c r="B12" s="40"/>
      <c r="D12" s="121" t="s">
        <v>24</v>
      </c>
      <c r="I12" s="124" t="s">
        <v>25</v>
      </c>
      <c r="J12" s="14" t="s">
        <v>1</v>
      </c>
      <c r="L12" s="40"/>
    </row>
    <row r="13" spans="2:12" s="1" customFormat="1" ht="18" customHeight="1">
      <c r="B13" s="40"/>
      <c r="E13" s="14" t="s">
        <v>26</v>
      </c>
      <c r="I13" s="124" t="s">
        <v>27</v>
      </c>
      <c r="J13" s="14" t="s">
        <v>1</v>
      </c>
      <c r="L13" s="40"/>
    </row>
    <row r="14" spans="2:12" s="1" customFormat="1" ht="6.95" customHeight="1">
      <c r="B14" s="40"/>
      <c r="I14" s="122"/>
      <c r="L14" s="40"/>
    </row>
    <row r="15" spans="2:12" s="1" customFormat="1" ht="12" customHeight="1">
      <c r="B15" s="40"/>
      <c r="D15" s="121" t="s">
        <v>28</v>
      </c>
      <c r="I15" s="124" t="s">
        <v>25</v>
      </c>
      <c r="J15" s="30" t="str">
        <f>'Rekapitulace stavby'!AN13</f>
        <v>Vyplň údaj</v>
      </c>
      <c r="L15" s="40"/>
    </row>
    <row r="16" spans="2:12" s="1" customFormat="1" ht="18" customHeight="1">
      <c r="B16" s="40"/>
      <c r="E16" s="30" t="str">
        <f>'Rekapitulace stavby'!E14</f>
        <v>Vyplň údaj</v>
      </c>
      <c r="F16" s="14"/>
      <c r="G16" s="14"/>
      <c r="H16" s="14"/>
      <c r="I16" s="124" t="s">
        <v>27</v>
      </c>
      <c r="J16" s="30" t="str">
        <f>'Rekapitulace stavby'!AN14</f>
        <v>Vyplň údaj</v>
      </c>
      <c r="L16" s="40"/>
    </row>
    <row r="17" spans="2:12" s="1" customFormat="1" ht="6.95" customHeight="1">
      <c r="B17" s="40"/>
      <c r="I17" s="122"/>
      <c r="L17" s="40"/>
    </row>
    <row r="18" spans="2:12" s="1" customFormat="1" ht="12" customHeight="1">
      <c r="B18" s="40"/>
      <c r="D18" s="121" t="s">
        <v>30</v>
      </c>
      <c r="I18" s="124" t="s">
        <v>25</v>
      </c>
      <c r="J18" s="14" t="s">
        <v>1</v>
      </c>
      <c r="L18" s="40"/>
    </row>
    <row r="19" spans="2:12" s="1" customFormat="1" ht="18" customHeight="1">
      <c r="B19" s="40"/>
      <c r="E19" s="14" t="s">
        <v>31</v>
      </c>
      <c r="I19" s="124" t="s">
        <v>27</v>
      </c>
      <c r="J19" s="14" t="s">
        <v>1</v>
      </c>
      <c r="L19" s="40"/>
    </row>
    <row r="20" spans="2:12" s="1" customFormat="1" ht="6.95" customHeight="1">
      <c r="B20" s="40"/>
      <c r="I20" s="122"/>
      <c r="L20" s="40"/>
    </row>
    <row r="21" spans="2:12" s="1" customFormat="1" ht="12" customHeight="1">
      <c r="B21" s="40"/>
      <c r="D21" s="121" t="s">
        <v>33</v>
      </c>
      <c r="I21" s="124" t="s">
        <v>25</v>
      </c>
      <c r="J21" s="14" t="s">
        <v>1</v>
      </c>
      <c r="L21" s="40"/>
    </row>
    <row r="22" spans="2:12" s="1" customFormat="1" ht="18" customHeight="1">
      <c r="B22" s="40"/>
      <c r="E22" s="14" t="s">
        <v>34</v>
      </c>
      <c r="I22" s="124" t="s">
        <v>27</v>
      </c>
      <c r="J22" s="14" t="s">
        <v>1</v>
      </c>
      <c r="L22" s="40"/>
    </row>
    <row r="23" spans="2:12" s="1" customFormat="1" ht="6.95" customHeight="1">
      <c r="B23" s="40"/>
      <c r="I23" s="122"/>
      <c r="L23" s="40"/>
    </row>
    <row r="24" spans="2:12" s="1" customFormat="1" ht="12" customHeight="1">
      <c r="B24" s="40"/>
      <c r="D24" s="121" t="s">
        <v>35</v>
      </c>
      <c r="I24" s="122"/>
      <c r="L24" s="40"/>
    </row>
    <row r="25" spans="2:12" s="6" customFormat="1" ht="14.4" customHeight="1">
      <c r="B25" s="126"/>
      <c r="E25" s="127" t="s">
        <v>1</v>
      </c>
      <c r="F25" s="127"/>
      <c r="G25" s="127"/>
      <c r="H25" s="127"/>
      <c r="I25" s="128"/>
      <c r="L25" s="126"/>
    </row>
    <row r="26" spans="2:12" s="1" customFormat="1" ht="6.95" customHeight="1">
      <c r="B26" s="40"/>
      <c r="I26" s="122"/>
      <c r="L26" s="40"/>
    </row>
    <row r="27" spans="2:12" s="1" customFormat="1" ht="6.95" customHeight="1">
      <c r="B27" s="40"/>
      <c r="D27" s="68"/>
      <c r="E27" s="68"/>
      <c r="F27" s="68"/>
      <c r="G27" s="68"/>
      <c r="H27" s="68"/>
      <c r="I27" s="129"/>
      <c r="J27" s="68"/>
      <c r="K27" s="68"/>
      <c r="L27" s="40"/>
    </row>
    <row r="28" spans="2:12" s="1" customFormat="1" ht="25.4" customHeight="1">
      <c r="B28" s="40"/>
      <c r="D28" s="130" t="s">
        <v>36</v>
      </c>
      <c r="I28" s="122"/>
      <c r="J28" s="131">
        <f>ROUND(J94,2)</f>
        <v>0</v>
      </c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29"/>
      <c r="J29" s="68"/>
      <c r="K29" s="68"/>
      <c r="L29" s="40"/>
    </row>
    <row r="30" spans="2:12" s="1" customFormat="1" ht="14.4" customHeight="1">
      <c r="B30" s="40"/>
      <c r="F30" s="132" t="s">
        <v>38</v>
      </c>
      <c r="I30" s="133" t="s">
        <v>37</v>
      </c>
      <c r="J30" s="132" t="s">
        <v>39</v>
      </c>
      <c r="L30" s="40"/>
    </row>
    <row r="31" spans="2:12" s="1" customFormat="1" ht="14.4" customHeight="1">
      <c r="B31" s="40"/>
      <c r="D31" s="121" t="s">
        <v>40</v>
      </c>
      <c r="E31" s="121" t="s">
        <v>41</v>
      </c>
      <c r="F31" s="134">
        <f>ROUND((SUM(BE94:BE438)),2)</f>
        <v>0</v>
      </c>
      <c r="I31" s="135">
        <v>0.21</v>
      </c>
      <c r="J31" s="134">
        <f>ROUND(((SUM(BE94:BE438))*I31),2)</f>
        <v>0</v>
      </c>
      <c r="L31" s="40"/>
    </row>
    <row r="32" spans="2:12" s="1" customFormat="1" ht="14.4" customHeight="1">
      <c r="B32" s="40"/>
      <c r="E32" s="121" t="s">
        <v>42</v>
      </c>
      <c r="F32" s="134">
        <f>ROUND((SUM(BF94:BF438)),2)</f>
        <v>0</v>
      </c>
      <c r="I32" s="135">
        <v>0.15</v>
      </c>
      <c r="J32" s="134">
        <f>ROUND(((SUM(BF94:BF438))*I32),2)</f>
        <v>0</v>
      </c>
      <c r="L32" s="40"/>
    </row>
    <row r="33" spans="2:12" s="1" customFormat="1" ht="14.4" customHeight="1" hidden="1">
      <c r="B33" s="40"/>
      <c r="E33" s="121" t="s">
        <v>43</v>
      </c>
      <c r="F33" s="134">
        <f>ROUND((SUM(BG94:BG438)),2)</f>
        <v>0</v>
      </c>
      <c r="I33" s="135">
        <v>0.21</v>
      </c>
      <c r="J33" s="134">
        <f>0</f>
        <v>0</v>
      </c>
      <c r="L33" s="40"/>
    </row>
    <row r="34" spans="2:12" s="1" customFormat="1" ht="14.4" customHeight="1" hidden="1">
      <c r="B34" s="40"/>
      <c r="E34" s="121" t="s">
        <v>44</v>
      </c>
      <c r="F34" s="134">
        <f>ROUND((SUM(BH94:BH438)),2)</f>
        <v>0</v>
      </c>
      <c r="I34" s="135">
        <v>0.15</v>
      </c>
      <c r="J34" s="134">
        <f>0</f>
        <v>0</v>
      </c>
      <c r="L34" s="40"/>
    </row>
    <row r="35" spans="2:12" s="1" customFormat="1" ht="14.4" customHeight="1" hidden="1">
      <c r="B35" s="40"/>
      <c r="E35" s="121" t="s">
        <v>45</v>
      </c>
      <c r="F35" s="134">
        <f>ROUND((SUM(BI94:BI438)),2)</f>
        <v>0</v>
      </c>
      <c r="I35" s="135">
        <v>0</v>
      </c>
      <c r="J35" s="134">
        <f>0</f>
        <v>0</v>
      </c>
      <c r="L35" s="40"/>
    </row>
    <row r="36" spans="2:12" s="1" customFormat="1" ht="6.95" customHeight="1">
      <c r="B36" s="40"/>
      <c r="I36" s="122"/>
      <c r="L36" s="40"/>
    </row>
    <row r="37" spans="2:12" s="1" customFormat="1" ht="25.4" customHeight="1">
      <c r="B37" s="40"/>
      <c r="C37" s="136"/>
      <c r="D37" s="137" t="s">
        <v>46</v>
      </c>
      <c r="E37" s="138"/>
      <c r="F37" s="138"/>
      <c r="G37" s="139" t="s">
        <v>47</v>
      </c>
      <c r="H37" s="140" t="s">
        <v>48</v>
      </c>
      <c r="I37" s="141"/>
      <c r="J37" s="142">
        <f>SUM(J28:J35)</f>
        <v>0</v>
      </c>
      <c r="K37" s="143"/>
      <c r="L37" s="40"/>
    </row>
    <row r="38" spans="2:12" s="1" customFormat="1" ht="14.4" customHeight="1">
      <c r="B38" s="144"/>
      <c r="C38" s="145"/>
      <c r="D38" s="145"/>
      <c r="E38" s="145"/>
      <c r="F38" s="145"/>
      <c r="G38" s="145"/>
      <c r="H38" s="145"/>
      <c r="I38" s="146"/>
      <c r="J38" s="145"/>
      <c r="K38" s="145"/>
      <c r="L38" s="40"/>
    </row>
    <row r="42" spans="2:12" s="1" customFormat="1" ht="6.95" customHeight="1">
      <c r="B42" s="147"/>
      <c r="C42" s="148"/>
      <c r="D42" s="148"/>
      <c r="E42" s="148"/>
      <c r="F42" s="148"/>
      <c r="G42" s="148"/>
      <c r="H42" s="148"/>
      <c r="I42" s="149"/>
      <c r="J42" s="148"/>
      <c r="K42" s="148"/>
      <c r="L42" s="40"/>
    </row>
    <row r="43" spans="2:12" s="1" customFormat="1" ht="24.95" customHeight="1">
      <c r="B43" s="35"/>
      <c r="C43" s="20" t="s">
        <v>79</v>
      </c>
      <c r="D43" s="36"/>
      <c r="E43" s="36"/>
      <c r="F43" s="36"/>
      <c r="G43" s="36"/>
      <c r="H43" s="36"/>
      <c r="I43" s="122"/>
      <c r="J43" s="36"/>
      <c r="K43" s="36"/>
      <c r="L43" s="40"/>
    </row>
    <row r="44" spans="2:12" s="1" customFormat="1" ht="6.95" customHeight="1">
      <c r="B44" s="35"/>
      <c r="C44" s="36"/>
      <c r="D44" s="36"/>
      <c r="E44" s="36"/>
      <c r="F44" s="36"/>
      <c r="G44" s="36"/>
      <c r="H44" s="36"/>
      <c r="I44" s="122"/>
      <c r="J44" s="36"/>
      <c r="K44" s="36"/>
      <c r="L44" s="40"/>
    </row>
    <row r="45" spans="2:12" s="1" customFormat="1" ht="12" customHeight="1">
      <c r="B45" s="35"/>
      <c r="C45" s="29" t="s">
        <v>16</v>
      </c>
      <c r="D45" s="36"/>
      <c r="E45" s="36"/>
      <c r="F45" s="36"/>
      <c r="G45" s="36"/>
      <c r="H45" s="36"/>
      <c r="I45" s="122"/>
      <c r="J45" s="36"/>
      <c r="K45" s="36"/>
      <c r="L45" s="40"/>
    </row>
    <row r="46" spans="2:12" s="1" customFormat="1" ht="14.4" customHeight="1">
      <c r="B46" s="35"/>
      <c r="C46" s="36"/>
      <c r="D46" s="36"/>
      <c r="E46" s="61" t="str">
        <f>E7</f>
        <v>Oprava hřbitovní kaple</v>
      </c>
      <c r="F46" s="36"/>
      <c r="G46" s="36"/>
      <c r="H46" s="36"/>
      <c r="I46" s="122"/>
      <c r="J46" s="36"/>
      <c r="K46" s="36"/>
      <c r="L46" s="40"/>
    </row>
    <row r="47" spans="2:12" s="1" customFormat="1" ht="6.95" customHeight="1">
      <c r="B47" s="35"/>
      <c r="C47" s="36"/>
      <c r="D47" s="36"/>
      <c r="E47" s="36"/>
      <c r="F47" s="36"/>
      <c r="G47" s="36"/>
      <c r="H47" s="36"/>
      <c r="I47" s="122"/>
      <c r="J47" s="36"/>
      <c r="K47" s="36"/>
      <c r="L47" s="40"/>
    </row>
    <row r="48" spans="2:12" s="1" customFormat="1" ht="12" customHeight="1">
      <c r="B48" s="35"/>
      <c r="C48" s="29" t="s">
        <v>20</v>
      </c>
      <c r="D48" s="36"/>
      <c r="E48" s="36"/>
      <c r="F48" s="24" t="str">
        <f>F10</f>
        <v>Šluknov</v>
      </c>
      <c r="G48" s="36"/>
      <c r="H48" s="36"/>
      <c r="I48" s="124" t="s">
        <v>22</v>
      </c>
      <c r="J48" s="64" t="str">
        <f>IF(J10="","",J10)</f>
        <v>16. 2. 2018</v>
      </c>
      <c r="K48" s="36"/>
      <c r="L48" s="40"/>
    </row>
    <row r="49" spans="2:12" s="1" customFormat="1" ht="6.95" customHeight="1">
      <c r="B49" s="35"/>
      <c r="C49" s="36"/>
      <c r="D49" s="36"/>
      <c r="E49" s="36"/>
      <c r="F49" s="36"/>
      <c r="G49" s="36"/>
      <c r="H49" s="36"/>
      <c r="I49" s="122"/>
      <c r="J49" s="36"/>
      <c r="K49" s="36"/>
      <c r="L49" s="40"/>
    </row>
    <row r="50" spans="2:12" s="1" customFormat="1" ht="12.6" customHeight="1">
      <c r="B50" s="35"/>
      <c r="C50" s="29" t="s">
        <v>24</v>
      </c>
      <c r="D50" s="36"/>
      <c r="E50" s="36"/>
      <c r="F50" s="24" t="str">
        <f>E13</f>
        <v>Město Šluknov</v>
      </c>
      <c r="G50" s="36"/>
      <c r="H50" s="36"/>
      <c r="I50" s="124" t="s">
        <v>30</v>
      </c>
      <c r="J50" s="33" t="str">
        <f>E19</f>
        <v>Ing. Kňákal</v>
      </c>
      <c r="K50" s="36"/>
      <c r="L50" s="40"/>
    </row>
    <row r="51" spans="2:12" s="1" customFormat="1" ht="12.6" customHeight="1">
      <c r="B51" s="35"/>
      <c r="C51" s="29" t="s">
        <v>28</v>
      </c>
      <c r="D51" s="36"/>
      <c r="E51" s="36"/>
      <c r="F51" s="24" t="str">
        <f>IF(E16="","",E16)</f>
        <v>Vyplň údaj</v>
      </c>
      <c r="G51" s="36"/>
      <c r="H51" s="36"/>
      <c r="I51" s="124" t="s">
        <v>33</v>
      </c>
      <c r="J51" s="33" t="str">
        <f>E22</f>
        <v>J. Nešněra</v>
      </c>
      <c r="K51" s="36"/>
      <c r="L51" s="40"/>
    </row>
    <row r="52" spans="2:12" s="1" customFormat="1" ht="10.3" customHeight="1">
      <c r="B52" s="35"/>
      <c r="C52" s="36"/>
      <c r="D52" s="36"/>
      <c r="E52" s="36"/>
      <c r="F52" s="36"/>
      <c r="G52" s="36"/>
      <c r="H52" s="36"/>
      <c r="I52" s="122"/>
      <c r="J52" s="36"/>
      <c r="K52" s="36"/>
      <c r="L52" s="40"/>
    </row>
    <row r="53" spans="2:12" s="1" customFormat="1" ht="29.25" customHeight="1">
      <c r="B53" s="35"/>
      <c r="C53" s="150" t="s">
        <v>80</v>
      </c>
      <c r="D53" s="151"/>
      <c r="E53" s="151"/>
      <c r="F53" s="151"/>
      <c r="G53" s="151"/>
      <c r="H53" s="151"/>
      <c r="I53" s="152"/>
      <c r="J53" s="153" t="s">
        <v>81</v>
      </c>
      <c r="K53" s="151"/>
      <c r="L53" s="40"/>
    </row>
    <row r="54" spans="2:12" s="1" customFormat="1" ht="10.3" customHeight="1">
      <c r="B54" s="35"/>
      <c r="C54" s="36"/>
      <c r="D54" s="36"/>
      <c r="E54" s="36"/>
      <c r="F54" s="36"/>
      <c r="G54" s="36"/>
      <c r="H54" s="36"/>
      <c r="I54" s="122"/>
      <c r="J54" s="36"/>
      <c r="K54" s="36"/>
      <c r="L54" s="40"/>
    </row>
    <row r="55" spans="2:47" s="1" customFormat="1" ht="22.8" customHeight="1">
      <c r="B55" s="35"/>
      <c r="C55" s="154" t="s">
        <v>82</v>
      </c>
      <c r="D55" s="36"/>
      <c r="E55" s="36"/>
      <c r="F55" s="36"/>
      <c r="G55" s="36"/>
      <c r="H55" s="36"/>
      <c r="I55" s="122"/>
      <c r="J55" s="95">
        <f>J94</f>
        <v>0</v>
      </c>
      <c r="K55" s="36"/>
      <c r="L55" s="40"/>
      <c r="AU55" s="14" t="s">
        <v>83</v>
      </c>
    </row>
    <row r="56" spans="2:12" s="7" customFormat="1" ht="24.95" customHeight="1">
      <c r="B56" s="155"/>
      <c r="C56" s="156"/>
      <c r="D56" s="157" t="s">
        <v>84</v>
      </c>
      <c r="E56" s="158"/>
      <c r="F56" s="158"/>
      <c r="G56" s="158"/>
      <c r="H56" s="158"/>
      <c r="I56" s="159"/>
      <c r="J56" s="160">
        <f>J95</f>
        <v>0</v>
      </c>
      <c r="K56" s="156"/>
      <c r="L56" s="161"/>
    </row>
    <row r="57" spans="2:12" s="8" customFormat="1" ht="19.9" customHeight="1">
      <c r="B57" s="162"/>
      <c r="C57" s="163"/>
      <c r="D57" s="164" t="s">
        <v>85</v>
      </c>
      <c r="E57" s="165"/>
      <c r="F57" s="165"/>
      <c r="G57" s="165"/>
      <c r="H57" s="165"/>
      <c r="I57" s="166"/>
      <c r="J57" s="167">
        <f>J96</f>
        <v>0</v>
      </c>
      <c r="K57" s="163"/>
      <c r="L57" s="168"/>
    </row>
    <row r="58" spans="2:12" s="8" customFormat="1" ht="19.9" customHeight="1">
      <c r="B58" s="162"/>
      <c r="C58" s="163"/>
      <c r="D58" s="164" t="s">
        <v>86</v>
      </c>
      <c r="E58" s="165"/>
      <c r="F58" s="165"/>
      <c r="G58" s="165"/>
      <c r="H58" s="165"/>
      <c r="I58" s="166"/>
      <c r="J58" s="167">
        <f>J100</f>
        <v>0</v>
      </c>
      <c r="K58" s="163"/>
      <c r="L58" s="168"/>
    </row>
    <row r="59" spans="2:12" s="8" customFormat="1" ht="19.9" customHeight="1">
      <c r="B59" s="162"/>
      <c r="C59" s="163"/>
      <c r="D59" s="164" t="s">
        <v>87</v>
      </c>
      <c r="E59" s="165"/>
      <c r="F59" s="165"/>
      <c r="G59" s="165"/>
      <c r="H59" s="165"/>
      <c r="I59" s="166"/>
      <c r="J59" s="167">
        <f>J106</f>
        <v>0</v>
      </c>
      <c r="K59" s="163"/>
      <c r="L59" s="168"/>
    </row>
    <row r="60" spans="2:12" s="8" customFormat="1" ht="19.9" customHeight="1">
      <c r="B60" s="162"/>
      <c r="C60" s="163"/>
      <c r="D60" s="164" t="s">
        <v>88</v>
      </c>
      <c r="E60" s="165"/>
      <c r="F60" s="165"/>
      <c r="G60" s="165"/>
      <c r="H60" s="165"/>
      <c r="I60" s="166"/>
      <c r="J60" s="167">
        <f>J113</f>
        <v>0</v>
      </c>
      <c r="K60" s="163"/>
      <c r="L60" s="168"/>
    </row>
    <row r="61" spans="2:12" s="8" customFormat="1" ht="19.9" customHeight="1">
      <c r="B61" s="162"/>
      <c r="C61" s="163"/>
      <c r="D61" s="164" t="s">
        <v>89</v>
      </c>
      <c r="E61" s="165"/>
      <c r="F61" s="165"/>
      <c r="G61" s="165"/>
      <c r="H61" s="165"/>
      <c r="I61" s="166"/>
      <c r="J61" s="167">
        <f>J122</f>
        <v>0</v>
      </c>
      <c r="K61" s="163"/>
      <c r="L61" s="168"/>
    </row>
    <row r="62" spans="2:12" s="8" customFormat="1" ht="19.9" customHeight="1">
      <c r="B62" s="162"/>
      <c r="C62" s="163"/>
      <c r="D62" s="164" t="s">
        <v>90</v>
      </c>
      <c r="E62" s="165"/>
      <c r="F62" s="165"/>
      <c r="G62" s="165"/>
      <c r="H62" s="165"/>
      <c r="I62" s="166"/>
      <c r="J62" s="167">
        <f>J160</f>
        <v>0</v>
      </c>
      <c r="K62" s="163"/>
      <c r="L62" s="168"/>
    </row>
    <row r="63" spans="2:12" s="8" customFormat="1" ht="19.9" customHeight="1">
      <c r="B63" s="162"/>
      <c r="C63" s="163"/>
      <c r="D63" s="164" t="s">
        <v>91</v>
      </c>
      <c r="E63" s="165"/>
      <c r="F63" s="165"/>
      <c r="G63" s="165"/>
      <c r="H63" s="165"/>
      <c r="I63" s="166"/>
      <c r="J63" s="167">
        <f>J220</f>
        <v>0</v>
      </c>
      <c r="K63" s="163"/>
      <c r="L63" s="168"/>
    </row>
    <row r="64" spans="2:12" s="8" customFormat="1" ht="19.9" customHeight="1">
      <c r="B64" s="162"/>
      <c r="C64" s="163"/>
      <c r="D64" s="164" t="s">
        <v>92</v>
      </c>
      <c r="E64" s="165"/>
      <c r="F64" s="165"/>
      <c r="G64" s="165"/>
      <c r="H64" s="165"/>
      <c r="I64" s="166"/>
      <c r="J64" s="167">
        <f>J228</f>
        <v>0</v>
      </c>
      <c r="K64" s="163"/>
      <c r="L64" s="168"/>
    </row>
    <row r="65" spans="2:12" s="7" customFormat="1" ht="24.95" customHeight="1">
      <c r="B65" s="155"/>
      <c r="C65" s="156"/>
      <c r="D65" s="157" t="s">
        <v>93</v>
      </c>
      <c r="E65" s="158"/>
      <c r="F65" s="158"/>
      <c r="G65" s="158"/>
      <c r="H65" s="158"/>
      <c r="I65" s="159"/>
      <c r="J65" s="160">
        <f>J231</f>
        <v>0</v>
      </c>
      <c r="K65" s="156"/>
      <c r="L65" s="161"/>
    </row>
    <row r="66" spans="2:12" s="8" customFormat="1" ht="19.9" customHeight="1">
      <c r="B66" s="162"/>
      <c r="C66" s="163"/>
      <c r="D66" s="164" t="s">
        <v>94</v>
      </c>
      <c r="E66" s="165"/>
      <c r="F66" s="165"/>
      <c r="G66" s="165"/>
      <c r="H66" s="165"/>
      <c r="I66" s="166"/>
      <c r="J66" s="167">
        <f>J232</f>
        <v>0</v>
      </c>
      <c r="K66" s="163"/>
      <c r="L66" s="168"/>
    </row>
    <row r="67" spans="2:12" s="8" customFormat="1" ht="19.9" customHeight="1">
      <c r="B67" s="162"/>
      <c r="C67" s="163"/>
      <c r="D67" s="164" t="s">
        <v>95</v>
      </c>
      <c r="E67" s="165"/>
      <c r="F67" s="165"/>
      <c r="G67" s="165"/>
      <c r="H67" s="165"/>
      <c r="I67" s="166"/>
      <c r="J67" s="167">
        <f>J235</f>
        <v>0</v>
      </c>
      <c r="K67" s="163"/>
      <c r="L67" s="168"/>
    </row>
    <row r="68" spans="2:12" s="8" customFormat="1" ht="19.9" customHeight="1">
      <c r="B68" s="162"/>
      <c r="C68" s="163"/>
      <c r="D68" s="164" t="s">
        <v>96</v>
      </c>
      <c r="E68" s="165"/>
      <c r="F68" s="165"/>
      <c r="G68" s="165"/>
      <c r="H68" s="165"/>
      <c r="I68" s="166"/>
      <c r="J68" s="167">
        <f>J240</f>
        <v>0</v>
      </c>
      <c r="K68" s="163"/>
      <c r="L68" s="168"/>
    </row>
    <row r="69" spans="2:12" s="8" customFormat="1" ht="19.9" customHeight="1">
      <c r="B69" s="162"/>
      <c r="C69" s="163"/>
      <c r="D69" s="164" t="s">
        <v>97</v>
      </c>
      <c r="E69" s="165"/>
      <c r="F69" s="165"/>
      <c r="G69" s="165"/>
      <c r="H69" s="165"/>
      <c r="I69" s="166"/>
      <c r="J69" s="167">
        <f>J257</f>
        <v>0</v>
      </c>
      <c r="K69" s="163"/>
      <c r="L69" s="168"/>
    </row>
    <row r="70" spans="2:12" s="8" customFormat="1" ht="19.9" customHeight="1">
      <c r="B70" s="162"/>
      <c r="C70" s="163"/>
      <c r="D70" s="164" t="s">
        <v>98</v>
      </c>
      <c r="E70" s="165"/>
      <c r="F70" s="165"/>
      <c r="G70" s="165"/>
      <c r="H70" s="165"/>
      <c r="I70" s="166"/>
      <c r="J70" s="167">
        <f>J265</f>
        <v>0</v>
      </c>
      <c r="K70" s="163"/>
      <c r="L70" s="168"/>
    </row>
    <row r="71" spans="2:12" s="8" customFormat="1" ht="19.9" customHeight="1">
      <c r="B71" s="162"/>
      <c r="C71" s="163"/>
      <c r="D71" s="164" t="s">
        <v>99</v>
      </c>
      <c r="E71" s="165"/>
      <c r="F71" s="165"/>
      <c r="G71" s="165"/>
      <c r="H71" s="165"/>
      <c r="I71" s="166"/>
      <c r="J71" s="167">
        <f>J317</f>
        <v>0</v>
      </c>
      <c r="K71" s="163"/>
      <c r="L71" s="168"/>
    </row>
    <row r="72" spans="2:12" s="8" customFormat="1" ht="19.9" customHeight="1">
      <c r="B72" s="162"/>
      <c r="C72" s="163"/>
      <c r="D72" s="164" t="s">
        <v>100</v>
      </c>
      <c r="E72" s="165"/>
      <c r="F72" s="165"/>
      <c r="G72" s="165"/>
      <c r="H72" s="165"/>
      <c r="I72" s="166"/>
      <c r="J72" s="167">
        <f>J333</f>
        <v>0</v>
      </c>
      <c r="K72" s="163"/>
      <c r="L72" s="168"/>
    </row>
    <row r="73" spans="2:12" s="8" customFormat="1" ht="19.9" customHeight="1">
      <c r="B73" s="162"/>
      <c r="C73" s="163"/>
      <c r="D73" s="164" t="s">
        <v>101</v>
      </c>
      <c r="E73" s="165"/>
      <c r="F73" s="165"/>
      <c r="G73" s="165"/>
      <c r="H73" s="165"/>
      <c r="I73" s="166"/>
      <c r="J73" s="167">
        <f>J394</f>
        <v>0</v>
      </c>
      <c r="K73" s="163"/>
      <c r="L73" s="168"/>
    </row>
    <row r="74" spans="2:12" s="8" customFormat="1" ht="19.9" customHeight="1">
      <c r="B74" s="162"/>
      <c r="C74" s="163"/>
      <c r="D74" s="164" t="s">
        <v>102</v>
      </c>
      <c r="E74" s="165"/>
      <c r="F74" s="165"/>
      <c r="G74" s="165"/>
      <c r="H74" s="165"/>
      <c r="I74" s="166"/>
      <c r="J74" s="167">
        <f>J415</f>
        <v>0</v>
      </c>
      <c r="K74" s="163"/>
      <c r="L74" s="168"/>
    </row>
    <row r="75" spans="2:12" s="8" customFormat="1" ht="19.9" customHeight="1">
      <c r="B75" s="162"/>
      <c r="C75" s="163"/>
      <c r="D75" s="164" t="s">
        <v>103</v>
      </c>
      <c r="E75" s="165"/>
      <c r="F75" s="165"/>
      <c r="G75" s="165"/>
      <c r="H75" s="165"/>
      <c r="I75" s="166"/>
      <c r="J75" s="167">
        <f>J424</f>
        <v>0</v>
      </c>
      <c r="K75" s="163"/>
      <c r="L75" s="168"/>
    </row>
    <row r="76" spans="2:12" s="8" customFormat="1" ht="19.9" customHeight="1">
      <c r="B76" s="162"/>
      <c r="C76" s="163"/>
      <c r="D76" s="164" t="s">
        <v>104</v>
      </c>
      <c r="E76" s="165"/>
      <c r="F76" s="165"/>
      <c r="G76" s="165"/>
      <c r="H76" s="165"/>
      <c r="I76" s="166"/>
      <c r="J76" s="167">
        <f>J430</f>
        <v>0</v>
      </c>
      <c r="K76" s="163"/>
      <c r="L76" s="168"/>
    </row>
    <row r="77" spans="2:12" s="1" customFormat="1" ht="21.8" customHeight="1">
      <c r="B77" s="35"/>
      <c r="C77" s="36"/>
      <c r="D77" s="36"/>
      <c r="E77" s="36"/>
      <c r="F77" s="36"/>
      <c r="G77" s="36"/>
      <c r="H77" s="36"/>
      <c r="I77" s="122"/>
      <c r="J77" s="36"/>
      <c r="K77" s="36"/>
      <c r="L77" s="40"/>
    </row>
    <row r="78" spans="2:12" s="1" customFormat="1" ht="6.95" customHeight="1">
      <c r="B78" s="54"/>
      <c r="C78" s="55"/>
      <c r="D78" s="55"/>
      <c r="E78" s="55"/>
      <c r="F78" s="55"/>
      <c r="G78" s="55"/>
      <c r="H78" s="55"/>
      <c r="I78" s="146"/>
      <c r="J78" s="55"/>
      <c r="K78" s="55"/>
      <c r="L78" s="40"/>
    </row>
    <row r="82" spans="2:12" s="1" customFormat="1" ht="6.95" customHeight="1">
      <c r="B82" s="56"/>
      <c r="C82" s="57"/>
      <c r="D82" s="57"/>
      <c r="E82" s="57"/>
      <c r="F82" s="57"/>
      <c r="G82" s="57"/>
      <c r="H82" s="57"/>
      <c r="I82" s="149"/>
      <c r="J82" s="57"/>
      <c r="K82" s="57"/>
      <c r="L82" s="40"/>
    </row>
    <row r="83" spans="2:12" s="1" customFormat="1" ht="24.95" customHeight="1">
      <c r="B83" s="35"/>
      <c r="C83" s="20" t="s">
        <v>105</v>
      </c>
      <c r="D83" s="36"/>
      <c r="E83" s="36"/>
      <c r="F83" s="36"/>
      <c r="G83" s="36"/>
      <c r="H83" s="36"/>
      <c r="I83" s="122"/>
      <c r="J83" s="36"/>
      <c r="K83" s="36"/>
      <c r="L83" s="40"/>
    </row>
    <row r="84" spans="2:12" s="1" customFormat="1" ht="6.95" customHeight="1">
      <c r="B84" s="35"/>
      <c r="C84" s="36"/>
      <c r="D84" s="36"/>
      <c r="E84" s="36"/>
      <c r="F84" s="36"/>
      <c r="G84" s="36"/>
      <c r="H84" s="36"/>
      <c r="I84" s="122"/>
      <c r="J84" s="36"/>
      <c r="K84" s="36"/>
      <c r="L84" s="40"/>
    </row>
    <row r="85" spans="2:12" s="1" customFormat="1" ht="12" customHeight="1">
      <c r="B85" s="35"/>
      <c r="C85" s="29" t="s">
        <v>16</v>
      </c>
      <c r="D85" s="36"/>
      <c r="E85" s="36"/>
      <c r="F85" s="36"/>
      <c r="G85" s="36"/>
      <c r="H85" s="36"/>
      <c r="I85" s="122"/>
      <c r="J85" s="36"/>
      <c r="K85" s="36"/>
      <c r="L85" s="40"/>
    </row>
    <row r="86" spans="2:12" s="1" customFormat="1" ht="14.4" customHeight="1">
      <c r="B86" s="35"/>
      <c r="C86" s="36"/>
      <c r="D86" s="36"/>
      <c r="E86" s="61" t="str">
        <f>E7</f>
        <v>Oprava hřbitovní kaple</v>
      </c>
      <c r="F86" s="36"/>
      <c r="G86" s="36"/>
      <c r="H86" s="36"/>
      <c r="I86" s="122"/>
      <c r="J86" s="36"/>
      <c r="K86" s="36"/>
      <c r="L86" s="40"/>
    </row>
    <row r="87" spans="2:12" s="1" customFormat="1" ht="6.95" customHeight="1">
      <c r="B87" s="35"/>
      <c r="C87" s="36"/>
      <c r="D87" s="36"/>
      <c r="E87" s="36"/>
      <c r="F87" s="36"/>
      <c r="G87" s="36"/>
      <c r="H87" s="36"/>
      <c r="I87" s="122"/>
      <c r="J87" s="36"/>
      <c r="K87" s="36"/>
      <c r="L87" s="40"/>
    </row>
    <row r="88" spans="2:12" s="1" customFormat="1" ht="12" customHeight="1">
      <c r="B88" s="35"/>
      <c r="C88" s="29" t="s">
        <v>20</v>
      </c>
      <c r="D88" s="36"/>
      <c r="E88" s="36"/>
      <c r="F88" s="24" t="str">
        <f>F10</f>
        <v>Šluknov</v>
      </c>
      <c r="G88" s="36"/>
      <c r="H88" s="36"/>
      <c r="I88" s="124" t="s">
        <v>22</v>
      </c>
      <c r="J88" s="64" t="str">
        <f>IF(J10="","",J10)</f>
        <v>16. 2. 2018</v>
      </c>
      <c r="K88" s="36"/>
      <c r="L88" s="40"/>
    </row>
    <row r="89" spans="2:12" s="1" customFormat="1" ht="6.95" customHeight="1">
      <c r="B89" s="35"/>
      <c r="C89" s="36"/>
      <c r="D89" s="36"/>
      <c r="E89" s="36"/>
      <c r="F89" s="36"/>
      <c r="G89" s="36"/>
      <c r="H89" s="36"/>
      <c r="I89" s="122"/>
      <c r="J89" s="36"/>
      <c r="K89" s="36"/>
      <c r="L89" s="40"/>
    </row>
    <row r="90" spans="2:12" s="1" customFormat="1" ht="12.6" customHeight="1">
      <c r="B90" s="35"/>
      <c r="C90" s="29" t="s">
        <v>24</v>
      </c>
      <c r="D90" s="36"/>
      <c r="E90" s="36"/>
      <c r="F90" s="24" t="str">
        <f>E13</f>
        <v>Město Šluknov</v>
      </c>
      <c r="G90" s="36"/>
      <c r="H90" s="36"/>
      <c r="I90" s="124" t="s">
        <v>30</v>
      </c>
      <c r="J90" s="33" t="str">
        <f>E19</f>
        <v>Ing. Kňákal</v>
      </c>
      <c r="K90" s="36"/>
      <c r="L90" s="40"/>
    </row>
    <row r="91" spans="2:12" s="1" customFormat="1" ht="12.6" customHeight="1">
      <c r="B91" s="35"/>
      <c r="C91" s="29" t="s">
        <v>28</v>
      </c>
      <c r="D91" s="36"/>
      <c r="E91" s="36"/>
      <c r="F91" s="24" t="str">
        <f>IF(E16="","",E16)</f>
        <v>Vyplň údaj</v>
      </c>
      <c r="G91" s="36"/>
      <c r="H91" s="36"/>
      <c r="I91" s="124" t="s">
        <v>33</v>
      </c>
      <c r="J91" s="33" t="str">
        <f>E22</f>
        <v>J. Nešněra</v>
      </c>
      <c r="K91" s="36"/>
      <c r="L91" s="40"/>
    </row>
    <row r="92" spans="2:12" s="1" customFormat="1" ht="10.3" customHeight="1"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40"/>
    </row>
    <row r="93" spans="2:20" s="9" customFormat="1" ht="29.25" customHeight="1">
      <c r="B93" s="169"/>
      <c r="C93" s="170" t="s">
        <v>106</v>
      </c>
      <c r="D93" s="171" t="s">
        <v>55</v>
      </c>
      <c r="E93" s="171" t="s">
        <v>51</v>
      </c>
      <c r="F93" s="171" t="s">
        <v>52</v>
      </c>
      <c r="G93" s="171" t="s">
        <v>107</v>
      </c>
      <c r="H93" s="171" t="s">
        <v>108</v>
      </c>
      <c r="I93" s="172" t="s">
        <v>109</v>
      </c>
      <c r="J93" s="171" t="s">
        <v>81</v>
      </c>
      <c r="K93" s="173" t="s">
        <v>110</v>
      </c>
      <c r="L93" s="174"/>
      <c r="M93" s="85" t="s">
        <v>1</v>
      </c>
      <c r="N93" s="86" t="s">
        <v>40</v>
      </c>
      <c r="O93" s="86" t="s">
        <v>111</v>
      </c>
      <c r="P93" s="86" t="s">
        <v>112</v>
      </c>
      <c r="Q93" s="86" t="s">
        <v>113</v>
      </c>
      <c r="R93" s="86" t="s">
        <v>114</v>
      </c>
      <c r="S93" s="86" t="s">
        <v>115</v>
      </c>
      <c r="T93" s="87" t="s">
        <v>116</v>
      </c>
    </row>
    <row r="94" spans="2:63" s="1" customFormat="1" ht="22.8" customHeight="1">
      <c r="B94" s="35"/>
      <c r="C94" s="92" t="s">
        <v>117</v>
      </c>
      <c r="D94" s="36"/>
      <c r="E94" s="36"/>
      <c r="F94" s="36"/>
      <c r="G94" s="36"/>
      <c r="H94" s="36"/>
      <c r="I94" s="122"/>
      <c r="J94" s="175">
        <f>BK94</f>
        <v>0</v>
      </c>
      <c r="K94" s="36"/>
      <c r="L94" s="40"/>
      <c r="M94" s="88"/>
      <c r="N94" s="89"/>
      <c r="O94" s="89"/>
      <c r="P94" s="176">
        <f>P95+P231</f>
        <v>0</v>
      </c>
      <c r="Q94" s="89"/>
      <c r="R94" s="176">
        <f>R95+R231</f>
        <v>51.54681431</v>
      </c>
      <c r="S94" s="89"/>
      <c r="T94" s="177">
        <f>T95+T231</f>
        <v>22.645211319999994</v>
      </c>
      <c r="AT94" s="14" t="s">
        <v>69</v>
      </c>
      <c r="AU94" s="14" t="s">
        <v>83</v>
      </c>
      <c r="BK94" s="178">
        <f>BK95+BK231</f>
        <v>0</v>
      </c>
    </row>
    <row r="95" spans="2:63" s="10" customFormat="1" ht="25.9" customHeight="1">
      <c r="B95" s="179"/>
      <c r="C95" s="180"/>
      <c r="D95" s="181" t="s">
        <v>69</v>
      </c>
      <c r="E95" s="182" t="s">
        <v>118</v>
      </c>
      <c r="F95" s="182" t="s">
        <v>119</v>
      </c>
      <c r="G95" s="180"/>
      <c r="H95" s="180"/>
      <c r="I95" s="183"/>
      <c r="J95" s="184">
        <f>BK95</f>
        <v>0</v>
      </c>
      <c r="K95" s="180"/>
      <c r="L95" s="185"/>
      <c r="M95" s="186"/>
      <c r="N95" s="187"/>
      <c r="O95" s="187"/>
      <c r="P95" s="188">
        <f>P96+P100+P106+P113+P122+P160+P220+P228</f>
        <v>0</v>
      </c>
      <c r="Q95" s="187"/>
      <c r="R95" s="188">
        <f>R96+R100+R106+R113+R122+R160+R220+R228</f>
        <v>41.60796844</v>
      </c>
      <c r="S95" s="187"/>
      <c r="T95" s="189">
        <f>T96+T100+T106+T113+T122+T160+T220+T228</f>
        <v>17.040192999999995</v>
      </c>
      <c r="AR95" s="190" t="s">
        <v>75</v>
      </c>
      <c r="AT95" s="191" t="s">
        <v>69</v>
      </c>
      <c r="AU95" s="191" t="s">
        <v>70</v>
      </c>
      <c r="AY95" s="190" t="s">
        <v>120</v>
      </c>
      <c r="BK95" s="192">
        <f>BK96+BK100+BK106+BK113+BK122+BK160+BK220+BK228</f>
        <v>0</v>
      </c>
    </row>
    <row r="96" spans="2:63" s="10" customFormat="1" ht="22.8" customHeight="1">
      <c r="B96" s="179"/>
      <c r="C96" s="180"/>
      <c r="D96" s="181" t="s">
        <v>69</v>
      </c>
      <c r="E96" s="193" t="s">
        <v>77</v>
      </c>
      <c r="F96" s="193" t="s">
        <v>121</v>
      </c>
      <c r="G96" s="180"/>
      <c r="H96" s="180"/>
      <c r="I96" s="183"/>
      <c r="J96" s="194">
        <f>BK96</f>
        <v>0</v>
      </c>
      <c r="K96" s="180"/>
      <c r="L96" s="185"/>
      <c r="M96" s="186"/>
      <c r="N96" s="187"/>
      <c r="O96" s="187"/>
      <c r="P96" s="188">
        <f>SUM(P97:P99)</f>
        <v>0</v>
      </c>
      <c r="Q96" s="187"/>
      <c r="R96" s="188">
        <f>SUM(R97:R99)</f>
        <v>0.693</v>
      </c>
      <c r="S96" s="187"/>
      <c r="T96" s="189">
        <f>SUM(T97:T99)</f>
        <v>0</v>
      </c>
      <c r="AR96" s="190" t="s">
        <v>75</v>
      </c>
      <c r="AT96" s="191" t="s">
        <v>69</v>
      </c>
      <c r="AU96" s="191" t="s">
        <v>75</v>
      </c>
      <c r="AY96" s="190" t="s">
        <v>120</v>
      </c>
      <c r="BK96" s="192">
        <f>SUM(BK97:BK99)</f>
        <v>0</v>
      </c>
    </row>
    <row r="97" spans="2:65" s="1" customFormat="1" ht="20.4" customHeight="1">
      <c r="B97" s="35"/>
      <c r="C97" s="195" t="s">
        <v>75</v>
      </c>
      <c r="D97" s="195" t="s">
        <v>122</v>
      </c>
      <c r="E97" s="196" t="s">
        <v>123</v>
      </c>
      <c r="F97" s="197" t="s">
        <v>124</v>
      </c>
      <c r="G97" s="198" t="s">
        <v>125</v>
      </c>
      <c r="H97" s="199">
        <v>0.35</v>
      </c>
      <c r="I97" s="200"/>
      <c r="J97" s="201">
        <f>ROUND(I97*H97,2)</f>
        <v>0</v>
      </c>
      <c r="K97" s="197" t="s">
        <v>126</v>
      </c>
      <c r="L97" s="40"/>
      <c r="M97" s="202" t="s">
        <v>1</v>
      </c>
      <c r="N97" s="203" t="s">
        <v>41</v>
      </c>
      <c r="O97" s="76"/>
      <c r="P97" s="204">
        <f>O97*H97</f>
        <v>0</v>
      </c>
      <c r="Q97" s="204">
        <v>1.98</v>
      </c>
      <c r="R97" s="204">
        <f>Q97*H97</f>
        <v>0.693</v>
      </c>
      <c r="S97" s="204">
        <v>0</v>
      </c>
      <c r="T97" s="205">
        <f>S97*H97</f>
        <v>0</v>
      </c>
      <c r="AR97" s="14" t="s">
        <v>127</v>
      </c>
      <c r="AT97" s="14" t="s">
        <v>122</v>
      </c>
      <c r="AU97" s="14" t="s">
        <v>77</v>
      </c>
      <c r="AY97" s="14" t="s">
        <v>120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14" t="s">
        <v>75</v>
      </c>
      <c r="BK97" s="206">
        <f>ROUND(I97*H97,2)</f>
        <v>0</v>
      </c>
      <c r="BL97" s="14" t="s">
        <v>127</v>
      </c>
      <c r="BM97" s="14" t="s">
        <v>128</v>
      </c>
    </row>
    <row r="98" spans="2:47" s="1" customFormat="1" ht="12">
      <c r="B98" s="35"/>
      <c r="C98" s="36"/>
      <c r="D98" s="207" t="s">
        <v>129</v>
      </c>
      <c r="E98" s="36"/>
      <c r="F98" s="208" t="s">
        <v>130</v>
      </c>
      <c r="G98" s="36"/>
      <c r="H98" s="36"/>
      <c r="I98" s="122"/>
      <c r="J98" s="36"/>
      <c r="K98" s="36"/>
      <c r="L98" s="40"/>
      <c r="M98" s="209"/>
      <c r="N98" s="76"/>
      <c r="O98" s="76"/>
      <c r="P98" s="76"/>
      <c r="Q98" s="76"/>
      <c r="R98" s="76"/>
      <c r="S98" s="76"/>
      <c r="T98" s="77"/>
      <c r="AT98" s="14" t="s">
        <v>129</v>
      </c>
      <c r="AU98" s="14" t="s">
        <v>77</v>
      </c>
    </row>
    <row r="99" spans="2:51" s="11" customFormat="1" ht="12">
      <c r="B99" s="210"/>
      <c r="C99" s="211"/>
      <c r="D99" s="207" t="s">
        <v>131</v>
      </c>
      <c r="E99" s="212" t="s">
        <v>1</v>
      </c>
      <c r="F99" s="213" t="s">
        <v>132</v>
      </c>
      <c r="G99" s="211"/>
      <c r="H99" s="214">
        <v>0.35</v>
      </c>
      <c r="I99" s="215"/>
      <c r="J99" s="211"/>
      <c r="K99" s="211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131</v>
      </c>
      <c r="AU99" s="220" t="s">
        <v>77</v>
      </c>
      <c r="AV99" s="11" t="s">
        <v>77</v>
      </c>
      <c r="AW99" s="11" t="s">
        <v>32</v>
      </c>
      <c r="AX99" s="11" t="s">
        <v>75</v>
      </c>
      <c r="AY99" s="220" t="s">
        <v>120</v>
      </c>
    </row>
    <row r="100" spans="2:63" s="10" customFormat="1" ht="22.8" customHeight="1">
      <c r="B100" s="179"/>
      <c r="C100" s="180"/>
      <c r="D100" s="181" t="s">
        <v>69</v>
      </c>
      <c r="E100" s="193" t="s">
        <v>133</v>
      </c>
      <c r="F100" s="193" t="s">
        <v>134</v>
      </c>
      <c r="G100" s="180"/>
      <c r="H100" s="180"/>
      <c r="I100" s="183"/>
      <c r="J100" s="194">
        <f>BK100</f>
        <v>0</v>
      </c>
      <c r="K100" s="180"/>
      <c r="L100" s="185"/>
      <c r="M100" s="186"/>
      <c r="N100" s="187"/>
      <c r="O100" s="187"/>
      <c r="P100" s="188">
        <f>SUM(P101:P105)</f>
        <v>0</v>
      </c>
      <c r="Q100" s="187"/>
      <c r="R100" s="188">
        <f>SUM(R101:R105)</f>
        <v>1.13560418</v>
      </c>
      <c r="S100" s="187"/>
      <c r="T100" s="189">
        <f>SUM(T101:T105)</f>
        <v>0</v>
      </c>
      <c r="AR100" s="190" t="s">
        <v>75</v>
      </c>
      <c r="AT100" s="191" t="s">
        <v>69</v>
      </c>
      <c r="AU100" s="191" t="s">
        <v>75</v>
      </c>
      <c r="AY100" s="190" t="s">
        <v>120</v>
      </c>
      <c r="BK100" s="192">
        <f>SUM(BK101:BK105)</f>
        <v>0</v>
      </c>
    </row>
    <row r="101" spans="2:65" s="1" customFormat="1" ht="20.4" customHeight="1">
      <c r="B101" s="35"/>
      <c r="C101" s="195" t="s">
        <v>77</v>
      </c>
      <c r="D101" s="195" t="s">
        <v>122</v>
      </c>
      <c r="E101" s="196" t="s">
        <v>135</v>
      </c>
      <c r="F101" s="197" t="s">
        <v>136</v>
      </c>
      <c r="G101" s="198" t="s">
        <v>137</v>
      </c>
      <c r="H101" s="199">
        <v>1</v>
      </c>
      <c r="I101" s="200"/>
      <c r="J101" s="201">
        <f>ROUND(I101*H101,2)</f>
        <v>0</v>
      </c>
      <c r="K101" s="197" t="s">
        <v>126</v>
      </c>
      <c r="L101" s="40"/>
      <c r="M101" s="202" t="s">
        <v>1</v>
      </c>
      <c r="N101" s="203" t="s">
        <v>41</v>
      </c>
      <c r="O101" s="76"/>
      <c r="P101" s="204">
        <f>O101*H101</f>
        <v>0</v>
      </c>
      <c r="Q101" s="204">
        <v>0.03208</v>
      </c>
      <c r="R101" s="204">
        <f>Q101*H101</f>
        <v>0.03208</v>
      </c>
      <c r="S101" s="204">
        <v>0</v>
      </c>
      <c r="T101" s="205">
        <f>S101*H101</f>
        <v>0</v>
      </c>
      <c r="AR101" s="14" t="s">
        <v>127</v>
      </c>
      <c r="AT101" s="14" t="s">
        <v>122</v>
      </c>
      <c r="AU101" s="14" t="s">
        <v>77</v>
      </c>
      <c r="AY101" s="14" t="s">
        <v>120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4" t="s">
        <v>75</v>
      </c>
      <c r="BK101" s="206">
        <f>ROUND(I101*H101,2)</f>
        <v>0</v>
      </c>
      <c r="BL101" s="14" t="s">
        <v>127</v>
      </c>
      <c r="BM101" s="14" t="s">
        <v>138</v>
      </c>
    </row>
    <row r="102" spans="2:47" s="1" customFormat="1" ht="12">
      <c r="B102" s="35"/>
      <c r="C102" s="36"/>
      <c r="D102" s="207" t="s">
        <v>129</v>
      </c>
      <c r="E102" s="36"/>
      <c r="F102" s="208" t="s">
        <v>139</v>
      </c>
      <c r="G102" s="36"/>
      <c r="H102" s="36"/>
      <c r="I102" s="122"/>
      <c r="J102" s="36"/>
      <c r="K102" s="36"/>
      <c r="L102" s="40"/>
      <c r="M102" s="209"/>
      <c r="N102" s="76"/>
      <c r="O102" s="76"/>
      <c r="P102" s="76"/>
      <c r="Q102" s="76"/>
      <c r="R102" s="76"/>
      <c r="S102" s="76"/>
      <c r="T102" s="77"/>
      <c r="AT102" s="14" t="s">
        <v>129</v>
      </c>
      <c r="AU102" s="14" t="s">
        <v>77</v>
      </c>
    </row>
    <row r="103" spans="2:65" s="1" customFormat="1" ht="20.4" customHeight="1">
      <c r="B103" s="35"/>
      <c r="C103" s="195" t="s">
        <v>133</v>
      </c>
      <c r="D103" s="195" t="s">
        <v>122</v>
      </c>
      <c r="E103" s="196" t="s">
        <v>140</v>
      </c>
      <c r="F103" s="197" t="s">
        <v>141</v>
      </c>
      <c r="G103" s="198" t="s">
        <v>142</v>
      </c>
      <c r="H103" s="199">
        <v>12.793</v>
      </c>
      <c r="I103" s="200"/>
      <c r="J103" s="201">
        <f>ROUND(I103*H103,2)</f>
        <v>0</v>
      </c>
      <c r="K103" s="197" t="s">
        <v>126</v>
      </c>
      <c r="L103" s="40"/>
      <c r="M103" s="202" t="s">
        <v>1</v>
      </c>
      <c r="N103" s="203" t="s">
        <v>41</v>
      </c>
      <c r="O103" s="76"/>
      <c r="P103" s="204">
        <f>O103*H103</f>
        <v>0</v>
      </c>
      <c r="Q103" s="204">
        <v>0.08626</v>
      </c>
      <c r="R103" s="204">
        <f>Q103*H103</f>
        <v>1.10352418</v>
      </c>
      <c r="S103" s="204">
        <v>0</v>
      </c>
      <c r="T103" s="205">
        <f>S103*H103</f>
        <v>0</v>
      </c>
      <c r="AR103" s="14" t="s">
        <v>127</v>
      </c>
      <c r="AT103" s="14" t="s">
        <v>122</v>
      </c>
      <c r="AU103" s="14" t="s">
        <v>77</v>
      </c>
      <c r="AY103" s="14" t="s">
        <v>120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4" t="s">
        <v>75</v>
      </c>
      <c r="BK103" s="206">
        <f>ROUND(I103*H103,2)</f>
        <v>0</v>
      </c>
      <c r="BL103" s="14" t="s">
        <v>127</v>
      </c>
      <c r="BM103" s="14" t="s">
        <v>143</v>
      </c>
    </row>
    <row r="104" spans="2:47" s="1" customFormat="1" ht="12">
      <c r="B104" s="35"/>
      <c r="C104" s="36"/>
      <c r="D104" s="207" t="s">
        <v>129</v>
      </c>
      <c r="E104" s="36"/>
      <c r="F104" s="208" t="s">
        <v>144</v>
      </c>
      <c r="G104" s="36"/>
      <c r="H104" s="36"/>
      <c r="I104" s="122"/>
      <c r="J104" s="36"/>
      <c r="K104" s="36"/>
      <c r="L104" s="40"/>
      <c r="M104" s="209"/>
      <c r="N104" s="76"/>
      <c r="O104" s="76"/>
      <c r="P104" s="76"/>
      <c r="Q104" s="76"/>
      <c r="R104" s="76"/>
      <c r="S104" s="76"/>
      <c r="T104" s="77"/>
      <c r="AT104" s="14" t="s">
        <v>129</v>
      </c>
      <c r="AU104" s="14" t="s">
        <v>77</v>
      </c>
    </row>
    <row r="105" spans="2:51" s="11" customFormat="1" ht="12">
      <c r="B105" s="210"/>
      <c r="C105" s="211"/>
      <c r="D105" s="207" t="s">
        <v>131</v>
      </c>
      <c r="E105" s="212" t="s">
        <v>1</v>
      </c>
      <c r="F105" s="213" t="s">
        <v>145</v>
      </c>
      <c r="G105" s="211"/>
      <c r="H105" s="214">
        <v>12.793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131</v>
      </c>
      <c r="AU105" s="220" t="s">
        <v>77</v>
      </c>
      <c r="AV105" s="11" t="s">
        <v>77</v>
      </c>
      <c r="AW105" s="11" t="s">
        <v>32</v>
      </c>
      <c r="AX105" s="11" t="s">
        <v>75</v>
      </c>
      <c r="AY105" s="220" t="s">
        <v>120</v>
      </c>
    </row>
    <row r="106" spans="2:63" s="10" customFormat="1" ht="22.8" customHeight="1">
      <c r="B106" s="179"/>
      <c r="C106" s="180"/>
      <c r="D106" s="181" t="s">
        <v>69</v>
      </c>
      <c r="E106" s="193" t="s">
        <v>127</v>
      </c>
      <c r="F106" s="193" t="s">
        <v>146</v>
      </c>
      <c r="G106" s="180"/>
      <c r="H106" s="180"/>
      <c r="I106" s="183"/>
      <c r="J106" s="194">
        <f>BK106</f>
        <v>0</v>
      </c>
      <c r="K106" s="180"/>
      <c r="L106" s="185"/>
      <c r="M106" s="186"/>
      <c r="N106" s="187"/>
      <c r="O106" s="187"/>
      <c r="P106" s="188">
        <f>SUM(P107:P112)</f>
        <v>0</v>
      </c>
      <c r="Q106" s="187"/>
      <c r="R106" s="188">
        <f>SUM(R107:R112)</f>
        <v>2.649906</v>
      </c>
      <c r="S106" s="187"/>
      <c r="T106" s="189">
        <f>SUM(T107:T112)</f>
        <v>0</v>
      </c>
      <c r="AR106" s="190" t="s">
        <v>75</v>
      </c>
      <c r="AT106" s="191" t="s">
        <v>69</v>
      </c>
      <c r="AU106" s="191" t="s">
        <v>75</v>
      </c>
      <c r="AY106" s="190" t="s">
        <v>120</v>
      </c>
      <c r="BK106" s="192">
        <f>SUM(BK107:BK112)</f>
        <v>0</v>
      </c>
    </row>
    <row r="107" spans="2:65" s="1" customFormat="1" ht="20.4" customHeight="1">
      <c r="B107" s="35"/>
      <c r="C107" s="195" t="s">
        <v>127</v>
      </c>
      <c r="D107" s="195" t="s">
        <v>122</v>
      </c>
      <c r="E107" s="196" t="s">
        <v>147</v>
      </c>
      <c r="F107" s="197" t="s">
        <v>148</v>
      </c>
      <c r="G107" s="198" t="s">
        <v>125</v>
      </c>
      <c r="H107" s="199">
        <v>1.05</v>
      </c>
      <c r="I107" s="200"/>
      <c r="J107" s="201">
        <f>ROUND(I107*H107,2)</f>
        <v>0</v>
      </c>
      <c r="K107" s="197" t="s">
        <v>126</v>
      </c>
      <c r="L107" s="40"/>
      <c r="M107" s="202" t="s">
        <v>1</v>
      </c>
      <c r="N107" s="203" t="s">
        <v>41</v>
      </c>
      <c r="O107" s="76"/>
      <c r="P107" s="204">
        <f>O107*H107</f>
        <v>0</v>
      </c>
      <c r="Q107" s="204">
        <v>2.25642</v>
      </c>
      <c r="R107" s="204">
        <f>Q107*H107</f>
        <v>2.369241</v>
      </c>
      <c r="S107" s="204">
        <v>0</v>
      </c>
      <c r="T107" s="205">
        <f>S107*H107</f>
        <v>0</v>
      </c>
      <c r="AR107" s="14" t="s">
        <v>127</v>
      </c>
      <c r="AT107" s="14" t="s">
        <v>122</v>
      </c>
      <c r="AU107" s="14" t="s">
        <v>77</v>
      </c>
      <c r="AY107" s="14" t="s">
        <v>120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14" t="s">
        <v>75</v>
      </c>
      <c r="BK107" s="206">
        <f>ROUND(I107*H107,2)</f>
        <v>0</v>
      </c>
      <c r="BL107" s="14" t="s">
        <v>127</v>
      </c>
      <c r="BM107" s="14" t="s">
        <v>149</v>
      </c>
    </row>
    <row r="108" spans="2:47" s="1" customFormat="1" ht="12">
      <c r="B108" s="35"/>
      <c r="C108" s="36"/>
      <c r="D108" s="207" t="s">
        <v>129</v>
      </c>
      <c r="E108" s="36"/>
      <c r="F108" s="208" t="s">
        <v>150</v>
      </c>
      <c r="G108" s="36"/>
      <c r="H108" s="36"/>
      <c r="I108" s="122"/>
      <c r="J108" s="36"/>
      <c r="K108" s="36"/>
      <c r="L108" s="40"/>
      <c r="M108" s="209"/>
      <c r="N108" s="76"/>
      <c r="O108" s="76"/>
      <c r="P108" s="76"/>
      <c r="Q108" s="76"/>
      <c r="R108" s="76"/>
      <c r="S108" s="76"/>
      <c r="T108" s="77"/>
      <c r="AT108" s="14" t="s">
        <v>129</v>
      </c>
      <c r="AU108" s="14" t="s">
        <v>77</v>
      </c>
    </row>
    <row r="109" spans="2:51" s="11" customFormat="1" ht="12">
      <c r="B109" s="210"/>
      <c r="C109" s="211"/>
      <c r="D109" s="207" t="s">
        <v>131</v>
      </c>
      <c r="E109" s="212" t="s">
        <v>1</v>
      </c>
      <c r="F109" s="213" t="s">
        <v>151</v>
      </c>
      <c r="G109" s="211"/>
      <c r="H109" s="214">
        <v>1.05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131</v>
      </c>
      <c r="AU109" s="220" t="s">
        <v>77</v>
      </c>
      <c r="AV109" s="11" t="s">
        <v>77</v>
      </c>
      <c r="AW109" s="11" t="s">
        <v>32</v>
      </c>
      <c r="AX109" s="11" t="s">
        <v>75</v>
      </c>
      <c r="AY109" s="220" t="s">
        <v>120</v>
      </c>
    </row>
    <row r="110" spans="2:65" s="1" customFormat="1" ht="20.4" customHeight="1">
      <c r="B110" s="35"/>
      <c r="C110" s="195" t="s">
        <v>152</v>
      </c>
      <c r="D110" s="195" t="s">
        <v>122</v>
      </c>
      <c r="E110" s="196" t="s">
        <v>153</v>
      </c>
      <c r="F110" s="197" t="s">
        <v>154</v>
      </c>
      <c r="G110" s="198" t="s">
        <v>155</v>
      </c>
      <c r="H110" s="199">
        <v>8.1</v>
      </c>
      <c r="I110" s="200"/>
      <c r="J110" s="201">
        <f>ROUND(I110*H110,2)</f>
        <v>0</v>
      </c>
      <c r="K110" s="197" t="s">
        <v>126</v>
      </c>
      <c r="L110" s="40"/>
      <c r="M110" s="202" t="s">
        <v>1</v>
      </c>
      <c r="N110" s="203" t="s">
        <v>41</v>
      </c>
      <c r="O110" s="76"/>
      <c r="P110" s="204">
        <f>O110*H110</f>
        <v>0</v>
      </c>
      <c r="Q110" s="204">
        <v>0.03465</v>
      </c>
      <c r="R110" s="204">
        <f>Q110*H110</f>
        <v>0.280665</v>
      </c>
      <c r="S110" s="204">
        <v>0</v>
      </c>
      <c r="T110" s="205">
        <f>S110*H110</f>
        <v>0</v>
      </c>
      <c r="AR110" s="14" t="s">
        <v>127</v>
      </c>
      <c r="AT110" s="14" t="s">
        <v>122</v>
      </c>
      <c r="AU110" s="14" t="s">
        <v>77</v>
      </c>
      <c r="AY110" s="14" t="s">
        <v>120</v>
      </c>
      <c r="BE110" s="206">
        <f>IF(N110="základní",J110,0)</f>
        <v>0</v>
      </c>
      <c r="BF110" s="206">
        <f>IF(N110="snížená",J110,0)</f>
        <v>0</v>
      </c>
      <c r="BG110" s="206">
        <f>IF(N110="zákl. přenesená",J110,0)</f>
        <v>0</v>
      </c>
      <c r="BH110" s="206">
        <f>IF(N110="sníž. přenesená",J110,0)</f>
        <v>0</v>
      </c>
      <c r="BI110" s="206">
        <f>IF(N110="nulová",J110,0)</f>
        <v>0</v>
      </c>
      <c r="BJ110" s="14" t="s">
        <v>75</v>
      </c>
      <c r="BK110" s="206">
        <f>ROUND(I110*H110,2)</f>
        <v>0</v>
      </c>
      <c r="BL110" s="14" t="s">
        <v>127</v>
      </c>
      <c r="BM110" s="14" t="s">
        <v>156</v>
      </c>
    </row>
    <row r="111" spans="2:47" s="1" customFormat="1" ht="12">
      <c r="B111" s="35"/>
      <c r="C111" s="36"/>
      <c r="D111" s="207" t="s">
        <v>129</v>
      </c>
      <c r="E111" s="36"/>
      <c r="F111" s="208" t="s">
        <v>157</v>
      </c>
      <c r="G111" s="36"/>
      <c r="H111" s="36"/>
      <c r="I111" s="122"/>
      <c r="J111" s="36"/>
      <c r="K111" s="36"/>
      <c r="L111" s="40"/>
      <c r="M111" s="209"/>
      <c r="N111" s="76"/>
      <c r="O111" s="76"/>
      <c r="P111" s="76"/>
      <c r="Q111" s="76"/>
      <c r="R111" s="76"/>
      <c r="S111" s="76"/>
      <c r="T111" s="77"/>
      <c r="AT111" s="14" t="s">
        <v>129</v>
      </c>
      <c r="AU111" s="14" t="s">
        <v>77</v>
      </c>
    </row>
    <row r="112" spans="2:51" s="11" customFormat="1" ht="12">
      <c r="B112" s="210"/>
      <c r="C112" s="211"/>
      <c r="D112" s="207" t="s">
        <v>131</v>
      </c>
      <c r="E112" s="212" t="s">
        <v>1</v>
      </c>
      <c r="F112" s="213" t="s">
        <v>158</v>
      </c>
      <c r="G112" s="211"/>
      <c r="H112" s="214">
        <v>8.1</v>
      </c>
      <c r="I112" s="215"/>
      <c r="J112" s="211"/>
      <c r="K112" s="211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131</v>
      </c>
      <c r="AU112" s="220" t="s">
        <v>77</v>
      </c>
      <c r="AV112" s="11" t="s">
        <v>77</v>
      </c>
      <c r="AW112" s="11" t="s">
        <v>32</v>
      </c>
      <c r="AX112" s="11" t="s">
        <v>75</v>
      </c>
      <c r="AY112" s="220" t="s">
        <v>120</v>
      </c>
    </row>
    <row r="113" spans="2:63" s="10" customFormat="1" ht="22.8" customHeight="1">
      <c r="B113" s="179"/>
      <c r="C113" s="180"/>
      <c r="D113" s="181" t="s">
        <v>69</v>
      </c>
      <c r="E113" s="193" t="s">
        <v>152</v>
      </c>
      <c r="F113" s="193" t="s">
        <v>159</v>
      </c>
      <c r="G113" s="180"/>
      <c r="H113" s="180"/>
      <c r="I113" s="183"/>
      <c r="J113" s="194">
        <f>BK113</f>
        <v>0</v>
      </c>
      <c r="K113" s="180"/>
      <c r="L113" s="185"/>
      <c r="M113" s="186"/>
      <c r="N113" s="187"/>
      <c r="O113" s="187"/>
      <c r="P113" s="188">
        <f>SUM(P114:P121)</f>
        <v>0</v>
      </c>
      <c r="Q113" s="187"/>
      <c r="R113" s="188">
        <f>SUM(R114:R121)</f>
        <v>29.059800000000003</v>
      </c>
      <c r="S113" s="187"/>
      <c r="T113" s="189">
        <f>SUM(T114:T121)</f>
        <v>0</v>
      </c>
      <c r="AR113" s="190" t="s">
        <v>75</v>
      </c>
      <c r="AT113" s="191" t="s">
        <v>69</v>
      </c>
      <c r="AU113" s="191" t="s">
        <v>75</v>
      </c>
      <c r="AY113" s="190" t="s">
        <v>120</v>
      </c>
      <c r="BK113" s="192">
        <f>SUM(BK114:BK121)</f>
        <v>0</v>
      </c>
    </row>
    <row r="114" spans="2:65" s="1" customFormat="1" ht="20.4" customHeight="1">
      <c r="B114" s="35"/>
      <c r="C114" s="195" t="s">
        <v>160</v>
      </c>
      <c r="D114" s="195" t="s">
        <v>122</v>
      </c>
      <c r="E114" s="196" t="s">
        <v>161</v>
      </c>
      <c r="F114" s="197" t="s">
        <v>162</v>
      </c>
      <c r="G114" s="198" t="s">
        <v>142</v>
      </c>
      <c r="H114" s="199">
        <v>55</v>
      </c>
      <c r="I114" s="200"/>
      <c r="J114" s="201">
        <f>ROUND(I114*H114,2)</f>
        <v>0</v>
      </c>
      <c r="K114" s="197" t="s">
        <v>126</v>
      </c>
      <c r="L114" s="40"/>
      <c r="M114" s="202" t="s">
        <v>1</v>
      </c>
      <c r="N114" s="203" t="s">
        <v>41</v>
      </c>
      <c r="O114" s="76"/>
      <c r="P114" s="204">
        <f>O114*H114</f>
        <v>0</v>
      </c>
      <c r="Q114" s="204">
        <v>0</v>
      </c>
      <c r="R114" s="204">
        <f>Q114*H114</f>
        <v>0</v>
      </c>
      <c r="S114" s="204">
        <v>0</v>
      </c>
      <c r="T114" s="205">
        <f>S114*H114</f>
        <v>0</v>
      </c>
      <c r="AR114" s="14" t="s">
        <v>127</v>
      </c>
      <c r="AT114" s="14" t="s">
        <v>122</v>
      </c>
      <c r="AU114" s="14" t="s">
        <v>77</v>
      </c>
      <c r="AY114" s="14" t="s">
        <v>120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4" t="s">
        <v>75</v>
      </c>
      <c r="BK114" s="206">
        <f>ROUND(I114*H114,2)</f>
        <v>0</v>
      </c>
      <c r="BL114" s="14" t="s">
        <v>127</v>
      </c>
      <c r="BM114" s="14" t="s">
        <v>163</v>
      </c>
    </row>
    <row r="115" spans="2:47" s="1" customFormat="1" ht="12">
      <c r="B115" s="35"/>
      <c r="C115" s="36"/>
      <c r="D115" s="207" t="s">
        <v>129</v>
      </c>
      <c r="E115" s="36"/>
      <c r="F115" s="208" t="s">
        <v>164</v>
      </c>
      <c r="G115" s="36"/>
      <c r="H115" s="36"/>
      <c r="I115" s="122"/>
      <c r="J115" s="36"/>
      <c r="K115" s="36"/>
      <c r="L115" s="40"/>
      <c r="M115" s="209"/>
      <c r="N115" s="76"/>
      <c r="O115" s="76"/>
      <c r="P115" s="76"/>
      <c r="Q115" s="76"/>
      <c r="R115" s="76"/>
      <c r="S115" s="76"/>
      <c r="T115" s="77"/>
      <c r="AT115" s="14" t="s">
        <v>129</v>
      </c>
      <c r="AU115" s="14" t="s">
        <v>77</v>
      </c>
    </row>
    <row r="116" spans="2:65" s="1" customFormat="1" ht="20.4" customHeight="1">
      <c r="B116" s="35"/>
      <c r="C116" s="195" t="s">
        <v>165</v>
      </c>
      <c r="D116" s="195" t="s">
        <v>122</v>
      </c>
      <c r="E116" s="196" t="s">
        <v>166</v>
      </c>
      <c r="F116" s="197" t="s">
        <v>167</v>
      </c>
      <c r="G116" s="198" t="s">
        <v>142</v>
      </c>
      <c r="H116" s="199">
        <v>55</v>
      </c>
      <c r="I116" s="200"/>
      <c r="J116" s="201">
        <f>ROUND(I116*H116,2)</f>
        <v>0</v>
      </c>
      <c r="K116" s="197" t="s">
        <v>126</v>
      </c>
      <c r="L116" s="40"/>
      <c r="M116" s="202" t="s">
        <v>1</v>
      </c>
      <c r="N116" s="203" t="s">
        <v>41</v>
      </c>
      <c r="O116" s="76"/>
      <c r="P116" s="204">
        <f>O116*H116</f>
        <v>0</v>
      </c>
      <c r="Q116" s="204">
        <v>0.19536</v>
      </c>
      <c r="R116" s="204">
        <f>Q116*H116</f>
        <v>10.7448</v>
      </c>
      <c r="S116" s="204">
        <v>0</v>
      </c>
      <c r="T116" s="205">
        <f>S116*H116</f>
        <v>0</v>
      </c>
      <c r="AR116" s="14" t="s">
        <v>127</v>
      </c>
      <c r="AT116" s="14" t="s">
        <v>122</v>
      </c>
      <c r="AU116" s="14" t="s">
        <v>77</v>
      </c>
      <c r="AY116" s="14" t="s">
        <v>120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4" t="s">
        <v>75</v>
      </c>
      <c r="BK116" s="206">
        <f>ROUND(I116*H116,2)</f>
        <v>0</v>
      </c>
      <c r="BL116" s="14" t="s">
        <v>127</v>
      </c>
      <c r="BM116" s="14" t="s">
        <v>168</v>
      </c>
    </row>
    <row r="117" spans="2:47" s="1" customFormat="1" ht="12">
      <c r="B117" s="35"/>
      <c r="C117" s="36"/>
      <c r="D117" s="207" t="s">
        <v>129</v>
      </c>
      <c r="E117" s="36"/>
      <c r="F117" s="208" t="s">
        <v>169</v>
      </c>
      <c r="G117" s="36"/>
      <c r="H117" s="36"/>
      <c r="I117" s="122"/>
      <c r="J117" s="36"/>
      <c r="K117" s="36"/>
      <c r="L117" s="40"/>
      <c r="M117" s="209"/>
      <c r="N117" s="76"/>
      <c r="O117" s="76"/>
      <c r="P117" s="76"/>
      <c r="Q117" s="76"/>
      <c r="R117" s="76"/>
      <c r="S117" s="76"/>
      <c r="T117" s="77"/>
      <c r="AT117" s="14" t="s">
        <v>129</v>
      </c>
      <c r="AU117" s="14" t="s">
        <v>77</v>
      </c>
    </row>
    <row r="118" spans="2:51" s="11" customFormat="1" ht="12">
      <c r="B118" s="210"/>
      <c r="C118" s="211"/>
      <c r="D118" s="207" t="s">
        <v>131</v>
      </c>
      <c r="E118" s="212" t="s">
        <v>1</v>
      </c>
      <c r="F118" s="213" t="s">
        <v>170</v>
      </c>
      <c r="G118" s="211"/>
      <c r="H118" s="214">
        <v>55</v>
      </c>
      <c r="I118" s="215"/>
      <c r="J118" s="211"/>
      <c r="K118" s="211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131</v>
      </c>
      <c r="AU118" s="220" t="s">
        <v>77</v>
      </c>
      <c r="AV118" s="11" t="s">
        <v>77</v>
      </c>
      <c r="AW118" s="11" t="s">
        <v>32</v>
      </c>
      <c r="AX118" s="11" t="s">
        <v>75</v>
      </c>
      <c r="AY118" s="220" t="s">
        <v>120</v>
      </c>
    </row>
    <row r="119" spans="2:65" s="1" customFormat="1" ht="20.4" customHeight="1">
      <c r="B119" s="35"/>
      <c r="C119" s="221" t="s">
        <v>171</v>
      </c>
      <c r="D119" s="221" t="s">
        <v>172</v>
      </c>
      <c r="E119" s="222" t="s">
        <v>173</v>
      </c>
      <c r="F119" s="223" t="s">
        <v>174</v>
      </c>
      <c r="G119" s="224" t="s">
        <v>175</v>
      </c>
      <c r="H119" s="225">
        <v>18.315</v>
      </c>
      <c r="I119" s="226"/>
      <c r="J119" s="227">
        <f>ROUND(I119*H119,2)</f>
        <v>0</v>
      </c>
      <c r="K119" s="223" t="s">
        <v>126</v>
      </c>
      <c r="L119" s="228"/>
      <c r="M119" s="229" t="s">
        <v>1</v>
      </c>
      <c r="N119" s="230" t="s">
        <v>41</v>
      </c>
      <c r="O119" s="76"/>
      <c r="P119" s="204">
        <f>O119*H119</f>
        <v>0</v>
      </c>
      <c r="Q119" s="204">
        <v>1</v>
      </c>
      <c r="R119" s="204">
        <f>Q119*H119</f>
        <v>18.315</v>
      </c>
      <c r="S119" s="204">
        <v>0</v>
      </c>
      <c r="T119" s="205">
        <f>S119*H119</f>
        <v>0</v>
      </c>
      <c r="AR119" s="14" t="s">
        <v>171</v>
      </c>
      <c r="AT119" s="14" t="s">
        <v>172</v>
      </c>
      <c r="AU119" s="14" t="s">
        <v>77</v>
      </c>
      <c r="AY119" s="14" t="s">
        <v>120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14" t="s">
        <v>75</v>
      </c>
      <c r="BK119" s="206">
        <f>ROUND(I119*H119,2)</f>
        <v>0</v>
      </c>
      <c r="BL119" s="14" t="s">
        <v>127</v>
      </c>
      <c r="BM119" s="14" t="s">
        <v>176</v>
      </c>
    </row>
    <row r="120" spans="2:47" s="1" customFormat="1" ht="12">
      <c r="B120" s="35"/>
      <c r="C120" s="36"/>
      <c r="D120" s="207" t="s">
        <v>129</v>
      </c>
      <c r="E120" s="36"/>
      <c r="F120" s="208" t="s">
        <v>174</v>
      </c>
      <c r="G120" s="36"/>
      <c r="H120" s="36"/>
      <c r="I120" s="122"/>
      <c r="J120" s="36"/>
      <c r="K120" s="36"/>
      <c r="L120" s="40"/>
      <c r="M120" s="209"/>
      <c r="N120" s="76"/>
      <c r="O120" s="76"/>
      <c r="P120" s="76"/>
      <c r="Q120" s="76"/>
      <c r="R120" s="76"/>
      <c r="S120" s="76"/>
      <c r="T120" s="77"/>
      <c r="AT120" s="14" t="s">
        <v>129</v>
      </c>
      <c r="AU120" s="14" t="s">
        <v>77</v>
      </c>
    </row>
    <row r="121" spans="2:51" s="11" customFormat="1" ht="12">
      <c r="B121" s="210"/>
      <c r="C121" s="211"/>
      <c r="D121" s="207" t="s">
        <v>131</v>
      </c>
      <c r="E121" s="211"/>
      <c r="F121" s="213" t="s">
        <v>177</v>
      </c>
      <c r="G121" s="211"/>
      <c r="H121" s="214">
        <v>18.315</v>
      </c>
      <c r="I121" s="215"/>
      <c r="J121" s="211"/>
      <c r="K121" s="211"/>
      <c r="L121" s="216"/>
      <c r="M121" s="217"/>
      <c r="N121" s="218"/>
      <c r="O121" s="218"/>
      <c r="P121" s="218"/>
      <c r="Q121" s="218"/>
      <c r="R121" s="218"/>
      <c r="S121" s="218"/>
      <c r="T121" s="219"/>
      <c r="AT121" s="220" t="s">
        <v>131</v>
      </c>
      <c r="AU121" s="220" t="s">
        <v>77</v>
      </c>
      <c r="AV121" s="11" t="s">
        <v>77</v>
      </c>
      <c r="AW121" s="11" t="s">
        <v>4</v>
      </c>
      <c r="AX121" s="11" t="s">
        <v>75</v>
      </c>
      <c r="AY121" s="220" t="s">
        <v>120</v>
      </c>
    </row>
    <row r="122" spans="2:63" s="10" customFormat="1" ht="22.8" customHeight="1">
      <c r="B122" s="179"/>
      <c r="C122" s="180"/>
      <c r="D122" s="181" t="s">
        <v>69</v>
      </c>
      <c r="E122" s="193" t="s">
        <v>160</v>
      </c>
      <c r="F122" s="193" t="s">
        <v>178</v>
      </c>
      <c r="G122" s="180"/>
      <c r="H122" s="180"/>
      <c r="I122" s="183"/>
      <c r="J122" s="194">
        <f>BK122</f>
        <v>0</v>
      </c>
      <c r="K122" s="180"/>
      <c r="L122" s="185"/>
      <c r="M122" s="186"/>
      <c r="N122" s="187"/>
      <c r="O122" s="187"/>
      <c r="P122" s="188">
        <f>SUM(P123:P159)</f>
        <v>0</v>
      </c>
      <c r="Q122" s="187"/>
      <c r="R122" s="188">
        <f>SUM(R123:R159)</f>
        <v>8.04944826</v>
      </c>
      <c r="S122" s="187"/>
      <c r="T122" s="189">
        <f>SUM(T123:T159)</f>
        <v>0</v>
      </c>
      <c r="AR122" s="190" t="s">
        <v>75</v>
      </c>
      <c r="AT122" s="191" t="s">
        <v>69</v>
      </c>
      <c r="AU122" s="191" t="s">
        <v>75</v>
      </c>
      <c r="AY122" s="190" t="s">
        <v>120</v>
      </c>
      <c r="BK122" s="192">
        <f>SUM(BK123:BK159)</f>
        <v>0</v>
      </c>
    </row>
    <row r="123" spans="2:65" s="1" customFormat="1" ht="20.4" customHeight="1">
      <c r="B123" s="35"/>
      <c r="C123" s="195" t="s">
        <v>179</v>
      </c>
      <c r="D123" s="195" t="s">
        <v>122</v>
      </c>
      <c r="E123" s="196" t="s">
        <v>180</v>
      </c>
      <c r="F123" s="197" t="s">
        <v>181</v>
      </c>
      <c r="G123" s="198" t="s">
        <v>142</v>
      </c>
      <c r="H123" s="199">
        <v>107</v>
      </c>
      <c r="I123" s="200"/>
      <c r="J123" s="201">
        <f>ROUND(I123*H123,2)</f>
        <v>0</v>
      </c>
      <c r="K123" s="197" t="s">
        <v>126</v>
      </c>
      <c r="L123" s="40"/>
      <c r="M123" s="202" t="s">
        <v>1</v>
      </c>
      <c r="N123" s="203" t="s">
        <v>41</v>
      </c>
      <c r="O123" s="76"/>
      <c r="P123" s="204">
        <f>O123*H123</f>
        <v>0</v>
      </c>
      <c r="Q123" s="204">
        <v>0.0052</v>
      </c>
      <c r="R123" s="204">
        <f>Q123*H123</f>
        <v>0.5564</v>
      </c>
      <c r="S123" s="204">
        <v>0</v>
      </c>
      <c r="T123" s="205">
        <f>S123*H123</f>
        <v>0</v>
      </c>
      <c r="AR123" s="14" t="s">
        <v>127</v>
      </c>
      <c r="AT123" s="14" t="s">
        <v>122</v>
      </c>
      <c r="AU123" s="14" t="s">
        <v>77</v>
      </c>
      <c r="AY123" s="14" t="s">
        <v>120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4" t="s">
        <v>75</v>
      </c>
      <c r="BK123" s="206">
        <f>ROUND(I123*H123,2)</f>
        <v>0</v>
      </c>
      <c r="BL123" s="14" t="s">
        <v>127</v>
      </c>
      <c r="BM123" s="14" t="s">
        <v>182</v>
      </c>
    </row>
    <row r="124" spans="2:47" s="1" customFormat="1" ht="12">
      <c r="B124" s="35"/>
      <c r="C124" s="36"/>
      <c r="D124" s="207" t="s">
        <v>129</v>
      </c>
      <c r="E124" s="36"/>
      <c r="F124" s="208" t="s">
        <v>183</v>
      </c>
      <c r="G124" s="36"/>
      <c r="H124" s="36"/>
      <c r="I124" s="122"/>
      <c r="J124" s="36"/>
      <c r="K124" s="36"/>
      <c r="L124" s="40"/>
      <c r="M124" s="209"/>
      <c r="N124" s="76"/>
      <c r="O124" s="76"/>
      <c r="P124" s="76"/>
      <c r="Q124" s="76"/>
      <c r="R124" s="76"/>
      <c r="S124" s="76"/>
      <c r="T124" s="77"/>
      <c r="AT124" s="14" t="s">
        <v>129</v>
      </c>
      <c r="AU124" s="14" t="s">
        <v>77</v>
      </c>
    </row>
    <row r="125" spans="2:65" s="1" customFormat="1" ht="20.4" customHeight="1">
      <c r="B125" s="35"/>
      <c r="C125" s="195" t="s">
        <v>184</v>
      </c>
      <c r="D125" s="195" t="s">
        <v>122</v>
      </c>
      <c r="E125" s="196" t="s">
        <v>185</v>
      </c>
      <c r="F125" s="197" t="s">
        <v>186</v>
      </c>
      <c r="G125" s="198" t="s">
        <v>142</v>
      </c>
      <c r="H125" s="199">
        <v>25.586</v>
      </c>
      <c r="I125" s="200"/>
      <c r="J125" s="201">
        <f>ROUND(I125*H125,2)</f>
        <v>0</v>
      </c>
      <c r="K125" s="197" t="s">
        <v>126</v>
      </c>
      <c r="L125" s="40"/>
      <c r="M125" s="202" t="s">
        <v>1</v>
      </c>
      <c r="N125" s="203" t="s">
        <v>41</v>
      </c>
      <c r="O125" s="76"/>
      <c r="P125" s="204">
        <f>O125*H125</f>
        <v>0</v>
      </c>
      <c r="Q125" s="204">
        <v>0.00656</v>
      </c>
      <c r="R125" s="204">
        <f>Q125*H125</f>
        <v>0.16784416</v>
      </c>
      <c r="S125" s="204">
        <v>0</v>
      </c>
      <c r="T125" s="205">
        <f>S125*H125</f>
        <v>0</v>
      </c>
      <c r="AR125" s="14" t="s">
        <v>127</v>
      </c>
      <c r="AT125" s="14" t="s">
        <v>122</v>
      </c>
      <c r="AU125" s="14" t="s">
        <v>77</v>
      </c>
      <c r="AY125" s="14" t="s">
        <v>120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4" t="s">
        <v>75</v>
      </c>
      <c r="BK125" s="206">
        <f>ROUND(I125*H125,2)</f>
        <v>0</v>
      </c>
      <c r="BL125" s="14" t="s">
        <v>127</v>
      </c>
      <c r="BM125" s="14" t="s">
        <v>187</v>
      </c>
    </row>
    <row r="126" spans="2:47" s="1" customFormat="1" ht="12">
      <c r="B126" s="35"/>
      <c r="C126" s="36"/>
      <c r="D126" s="207" t="s">
        <v>129</v>
      </c>
      <c r="E126" s="36"/>
      <c r="F126" s="208" t="s">
        <v>188</v>
      </c>
      <c r="G126" s="36"/>
      <c r="H126" s="36"/>
      <c r="I126" s="122"/>
      <c r="J126" s="36"/>
      <c r="K126" s="36"/>
      <c r="L126" s="40"/>
      <c r="M126" s="209"/>
      <c r="N126" s="76"/>
      <c r="O126" s="76"/>
      <c r="P126" s="76"/>
      <c r="Q126" s="76"/>
      <c r="R126" s="76"/>
      <c r="S126" s="76"/>
      <c r="T126" s="77"/>
      <c r="AT126" s="14" t="s">
        <v>129</v>
      </c>
      <c r="AU126" s="14" t="s">
        <v>77</v>
      </c>
    </row>
    <row r="127" spans="2:51" s="11" customFormat="1" ht="12">
      <c r="B127" s="210"/>
      <c r="C127" s="211"/>
      <c r="D127" s="207" t="s">
        <v>131</v>
      </c>
      <c r="E127" s="212" t="s">
        <v>1</v>
      </c>
      <c r="F127" s="213" t="s">
        <v>189</v>
      </c>
      <c r="G127" s="211"/>
      <c r="H127" s="214">
        <v>25.586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131</v>
      </c>
      <c r="AU127" s="220" t="s">
        <v>77</v>
      </c>
      <c r="AV127" s="11" t="s">
        <v>77</v>
      </c>
      <c r="AW127" s="11" t="s">
        <v>32</v>
      </c>
      <c r="AX127" s="11" t="s">
        <v>75</v>
      </c>
      <c r="AY127" s="220" t="s">
        <v>120</v>
      </c>
    </row>
    <row r="128" spans="2:65" s="1" customFormat="1" ht="20.4" customHeight="1">
      <c r="B128" s="35"/>
      <c r="C128" s="195" t="s">
        <v>190</v>
      </c>
      <c r="D128" s="195" t="s">
        <v>122</v>
      </c>
      <c r="E128" s="196" t="s">
        <v>191</v>
      </c>
      <c r="F128" s="197" t="s">
        <v>192</v>
      </c>
      <c r="G128" s="198" t="s">
        <v>142</v>
      </c>
      <c r="H128" s="199">
        <v>360.8</v>
      </c>
      <c r="I128" s="200"/>
      <c r="J128" s="201">
        <f>ROUND(I128*H128,2)</f>
        <v>0</v>
      </c>
      <c r="K128" s="197" t="s">
        <v>126</v>
      </c>
      <c r="L128" s="40"/>
      <c r="M128" s="202" t="s">
        <v>1</v>
      </c>
      <c r="N128" s="203" t="s">
        <v>41</v>
      </c>
      <c r="O128" s="76"/>
      <c r="P128" s="204">
        <f>O128*H128</f>
        <v>0</v>
      </c>
      <c r="Q128" s="204">
        <v>0.0052</v>
      </c>
      <c r="R128" s="204">
        <f>Q128*H128</f>
        <v>1.87616</v>
      </c>
      <c r="S128" s="204">
        <v>0</v>
      </c>
      <c r="T128" s="205">
        <f>S128*H128</f>
        <v>0</v>
      </c>
      <c r="AR128" s="14" t="s">
        <v>127</v>
      </c>
      <c r="AT128" s="14" t="s">
        <v>122</v>
      </c>
      <c r="AU128" s="14" t="s">
        <v>77</v>
      </c>
      <c r="AY128" s="14" t="s">
        <v>120</v>
      </c>
      <c r="BE128" s="206">
        <f>IF(N128="základní",J128,0)</f>
        <v>0</v>
      </c>
      <c r="BF128" s="206">
        <f>IF(N128="snížená",J128,0)</f>
        <v>0</v>
      </c>
      <c r="BG128" s="206">
        <f>IF(N128="zákl. přenesená",J128,0)</f>
        <v>0</v>
      </c>
      <c r="BH128" s="206">
        <f>IF(N128="sníž. přenesená",J128,0)</f>
        <v>0</v>
      </c>
      <c r="BI128" s="206">
        <f>IF(N128="nulová",J128,0)</f>
        <v>0</v>
      </c>
      <c r="BJ128" s="14" t="s">
        <v>75</v>
      </c>
      <c r="BK128" s="206">
        <f>ROUND(I128*H128,2)</f>
        <v>0</v>
      </c>
      <c r="BL128" s="14" t="s">
        <v>127</v>
      </c>
      <c r="BM128" s="14" t="s">
        <v>193</v>
      </c>
    </row>
    <row r="129" spans="2:47" s="1" customFormat="1" ht="12">
      <c r="B129" s="35"/>
      <c r="C129" s="36"/>
      <c r="D129" s="207" t="s">
        <v>129</v>
      </c>
      <c r="E129" s="36"/>
      <c r="F129" s="208" t="s">
        <v>194</v>
      </c>
      <c r="G129" s="36"/>
      <c r="H129" s="36"/>
      <c r="I129" s="122"/>
      <c r="J129" s="36"/>
      <c r="K129" s="36"/>
      <c r="L129" s="40"/>
      <c r="M129" s="209"/>
      <c r="N129" s="76"/>
      <c r="O129" s="76"/>
      <c r="P129" s="76"/>
      <c r="Q129" s="76"/>
      <c r="R129" s="76"/>
      <c r="S129" s="76"/>
      <c r="T129" s="77"/>
      <c r="AT129" s="14" t="s">
        <v>129</v>
      </c>
      <c r="AU129" s="14" t="s">
        <v>77</v>
      </c>
    </row>
    <row r="130" spans="2:51" s="11" customFormat="1" ht="12">
      <c r="B130" s="210"/>
      <c r="C130" s="211"/>
      <c r="D130" s="207" t="s">
        <v>131</v>
      </c>
      <c r="E130" s="212" t="s">
        <v>1</v>
      </c>
      <c r="F130" s="213" t="s">
        <v>195</v>
      </c>
      <c r="G130" s="211"/>
      <c r="H130" s="214">
        <v>166.4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131</v>
      </c>
      <c r="AU130" s="220" t="s">
        <v>77</v>
      </c>
      <c r="AV130" s="11" t="s">
        <v>77</v>
      </c>
      <c r="AW130" s="11" t="s">
        <v>32</v>
      </c>
      <c r="AX130" s="11" t="s">
        <v>70</v>
      </c>
      <c r="AY130" s="220" t="s">
        <v>120</v>
      </c>
    </row>
    <row r="131" spans="2:51" s="11" customFormat="1" ht="12">
      <c r="B131" s="210"/>
      <c r="C131" s="211"/>
      <c r="D131" s="207" t="s">
        <v>131</v>
      </c>
      <c r="E131" s="212" t="s">
        <v>1</v>
      </c>
      <c r="F131" s="213" t="s">
        <v>196</v>
      </c>
      <c r="G131" s="211"/>
      <c r="H131" s="214">
        <v>45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131</v>
      </c>
      <c r="AU131" s="220" t="s">
        <v>77</v>
      </c>
      <c r="AV131" s="11" t="s">
        <v>77</v>
      </c>
      <c r="AW131" s="11" t="s">
        <v>32</v>
      </c>
      <c r="AX131" s="11" t="s">
        <v>70</v>
      </c>
      <c r="AY131" s="220" t="s">
        <v>120</v>
      </c>
    </row>
    <row r="132" spans="2:51" s="11" customFormat="1" ht="12">
      <c r="B132" s="210"/>
      <c r="C132" s="211"/>
      <c r="D132" s="207" t="s">
        <v>131</v>
      </c>
      <c r="E132" s="212" t="s">
        <v>1</v>
      </c>
      <c r="F132" s="213" t="s">
        <v>197</v>
      </c>
      <c r="G132" s="211"/>
      <c r="H132" s="214">
        <v>51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131</v>
      </c>
      <c r="AU132" s="220" t="s">
        <v>77</v>
      </c>
      <c r="AV132" s="11" t="s">
        <v>77</v>
      </c>
      <c r="AW132" s="11" t="s">
        <v>32</v>
      </c>
      <c r="AX132" s="11" t="s">
        <v>70</v>
      </c>
      <c r="AY132" s="220" t="s">
        <v>120</v>
      </c>
    </row>
    <row r="133" spans="2:51" s="11" customFormat="1" ht="12">
      <c r="B133" s="210"/>
      <c r="C133" s="211"/>
      <c r="D133" s="207" t="s">
        <v>131</v>
      </c>
      <c r="E133" s="212" t="s">
        <v>1</v>
      </c>
      <c r="F133" s="213" t="s">
        <v>198</v>
      </c>
      <c r="G133" s="211"/>
      <c r="H133" s="214">
        <v>98.4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131</v>
      </c>
      <c r="AU133" s="220" t="s">
        <v>77</v>
      </c>
      <c r="AV133" s="11" t="s">
        <v>77</v>
      </c>
      <c r="AW133" s="11" t="s">
        <v>32</v>
      </c>
      <c r="AX133" s="11" t="s">
        <v>70</v>
      </c>
      <c r="AY133" s="220" t="s">
        <v>120</v>
      </c>
    </row>
    <row r="134" spans="2:51" s="12" customFormat="1" ht="12">
      <c r="B134" s="231"/>
      <c r="C134" s="232"/>
      <c r="D134" s="207" t="s">
        <v>131</v>
      </c>
      <c r="E134" s="233" t="s">
        <v>1</v>
      </c>
      <c r="F134" s="234" t="s">
        <v>199</v>
      </c>
      <c r="G134" s="232"/>
      <c r="H134" s="235">
        <v>360.8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131</v>
      </c>
      <c r="AU134" s="241" t="s">
        <v>77</v>
      </c>
      <c r="AV134" s="12" t="s">
        <v>127</v>
      </c>
      <c r="AW134" s="12" t="s">
        <v>32</v>
      </c>
      <c r="AX134" s="12" t="s">
        <v>75</v>
      </c>
      <c r="AY134" s="241" t="s">
        <v>120</v>
      </c>
    </row>
    <row r="135" spans="2:65" s="1" customFormat="1" ht="20.4" customHeight="1">
      <c r="B135" s="35"/>
      <c r="C135" s="195" t="s">
        <v>200</v>
      </c>
      <c r="D135" s="195" t="s">
        <v>122</v>
      </c>
      <c r="E135" s="196" t="s">
        <v>201</v>
      </c>
      <c r="F135" s="197" t="s">
        <v>202</v>
      </c>
      <c r="G135" s="198" t="s">
        <v>142</v>
      </c>
      <c r="H135" s="199">
        <v>4</v>
      </c>
      <c r="I135" s="200"/>
      <c r="J135" s="201">
        <f>ROUND(I135*H135,2)</f>
        <v>0</v>
      </c>
      <c r="K135" s="197" t="s">
        <v>126</v>
      </c>
      <c r="L135" s="40"/>
      <c r="M135" s="202" t="s">
        <v>1</v>
      </c>
      <c r="N135" s="203" t="s">
        <v>41</v>
      </c>
      <c r="O135" s="76"/>
      <c r="P135" s="204">
        <f>O135*H135</f>
        <v>0</v>
      </c>
      <c r="Q135" s="204">
        <v>0.004</v>
      </c>
      <c r="R135" s="204">
        <f>Q135*H135</f>
        <v>0.016</v>
      </c>
      <c r="S135" s="204">
        <v>0</v>
      </c>
      <c r="T135" s="205">
        <f>S135*H135</f>
        <v>0</v>
      </c>
      <c r="AR135" s="14" t="s">
        <v>127</v>
      </c>
      <c r="AT135" s="14" t="s">
        <v>122</v>
      </c>
      <c r="AU135" s="14" t="s">
        <v>77</v>
      </c>
      <c r="AY135" s="14" t="s">
        <v>120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4" t="s">
        <v>75</v>
      </c>
      <c r="BK135" s="206">
        <f>ROUND(I135*H135,2)</f>
        <v>0</v>
      </c>
      <c r="BL135" s="14" t="s">
        <v>127</v>
      </c>
      <c r="BM135" s="14" t="s">
        <v>203</v>
      </c>
    </row>
    <row r="136" spans="2:47" s="1" customFormat="1" ht="12">
      <c r="B136" s="35"/>
      <c r="C136" s="36"/>
      <c r="D136" s="207" t="s">
        <v>129</v>
      </c>
      <c r="E136" s="36"/>
      <c r="F136" s="208" t="s">
        <v>204</v>
      </c>
      <c r="G136" s="36"/>
      <c r="H136" s="36"/>
      <c r="I136" s="122"/>
      <c r="J136" s="36"/>
      <c r="K136" s="36"/>
      <c r="L136" s="40"/>
      <c r="M136" s="209"/>
      <c r="N136" s="76"/>
      <c r="O136" s="76"/>
      <c r="P136" s="76"/>
      <c r="Q136" s="76"/>
      <c r="R136" s="76"/>
      <c r="S136" s="76"/>
      <c r="T136" s="77"/>
      <c r="AT136" s="14" t="s">
        <v>129</v>
      </c>
      <c r="AU136" s="14" t="s">
        <v>77</v>
      </c>
    </row>
    <row r="137" spans="2:65" s="1" customFormat="1" ht="20.4" customHeight="1">
      <c r="B137" s="35"/>
      <c r="C137" s="195" t="s">
        <v>205</v>
      </c>
      <c r="D137" s="195" t="s">
        <v>122</v>
      </c>
      <c r="E137" s="196" t="s">
        <v>206</v>
      </c>
      <c r="F137" s="197" t="s">
        <v>207</v>
      </c>
      <c r="G137" s="198" t="s">
        <v>142</v>
      </c>
      <c r="H137" s="199">
        <v>4</v>
      </c>
      <c r="I137" s="200"/>
      <c r="J137" s="201">
        <f>ROUND(I137*H137,2)</f>
        <v>0</v>
      </c>
      <c r="K137" s="197" t="s">
        <v>126</v>
      </c>
      <c r="L137" s="40"/>
      <c r="M137" s="202" t="s">
        <v>1</v>
      </c>
      <c r="N137" s="203" t="s">
        <v>41</v>
      </c>
      <c r="O137" s="76"/>
      <c r="P137" s="204">
        <f>O137*H137</f>
        <v>0</v>
      </c>
      <c r="Q137" s="204">
        <v>0.02035</v>
      </c>
      <c r="R137" s="204">
        <f>Q137*H137</f>
        <v>0.0814</v>
      </c>
      <c r="S137" s="204">
        <v>0</v>
      </c>
      <c r="T137" s="205">
        <f>S137*H137</f>
        <v>0</v>
      </c>
      <c r="AR137" s="14" t="s">
        <v>127</v>
      </c>
      <c r="AT137" s="14" t="s">
        <v>122</v>
      </c>
      <c r="AU137" s="14" t="s">
        <v>77</v>
      </c>
      <c r="AY137" s="14" t="s">
        <v>120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4" t="s">
        <v>75</v>
      </c>
      <c r="BK137" s="206">
        <f>ROUND(I137*H137,2)</f>
        <v>0</v>
      </c>
      <c r="BL137" s="14" t="s">
        <v>127</v>
      </c>
      <c r="BM137" s="14" t="s">
        <v>208</v>
      </c>
    </row>
    <row r="138" spans="2:47" s="1" customFormat="1" ht="12">
      <c r="B138" s="35"/>
      <c r="C138" s="36"/>
      <c r="D138" s="207" t="s">
        <v>129</v>
      </c>
      <c r="E138" s="36"/>
      <c r="F138" s="208" t="s">
        <v>209</v>
      </c>
      <c r="G138" s="36"/>
      <c r="H138" s="36"/>
      <c r="I138" s="122"/>
      <c r="J138" s="36"/>
      <c r="K138" s="36"/>
      <c r="L138" s="40"/>
      <c r="M138" s="209"/>
      <c r="N138" s="76"/>
      <c r="O138" s="76"/>
      <c r="P138" s="76"/>
      <c r="Q138" s="76"/>
      <c r="R138" s="76"/>
      <c r="S138" s="76"/>
      <c r="T138" s="77"/>
      <c r="AT138" s="14" t="s">
        <v>129</v>
      </c>
      <c r="AU138" s="14" t="s">
        <v>77</v>
      </c>
    </row>
    <row r="139" spans="2:65" s="1" customFormat="1" ht="20.4" customHeight="1">
      <c r="B139" s="35"/>
      <c r="C139" s="195" t="s">
        <v>210</v>
      </c>
      <c r="D139" s="195" t="s">
        <v>122</v>
      </c>
      <c r="E139" s="196" t="s">
        <v>211</v>
      </c>
      <c r="F139" s="197" t="s">
        <v>212</v>
      </c>
      <c r="G139" s="198" t="s">
        <v>142</v>
      </c>
      <c r="H139" s="199">
        <v>284.56</v>
      </c>
      <c r="I139" s="200"/>
      <c r="J139" s="201">
        <f>ROUND(I139*H139,2)</f>
        <v>0</v>
      </c>
      <c r="K139" s="197" t="s">
        <v>126</v>
      </c>
      <c r="L139" s="40"/>
      <c r="M139" s="202" t="s">
        <v>1</v>
      </c>
      <c r="N139" s="203" t="s">
        <v>41</v>
      </c>
      <c r="O139" s="76"/>
      <c r="P139" s="204">
        <f>O139*H139</f>
        <v>0</v>
      </c>
      <c r="Q139" s="204">
        <v>0.004</v>
      </c>
      <c r="R139" s="204">
        <f>Q139*H139</f>
        <v>1.1382400000000001</v>
      </c>
      <c r="S139" s="204">
        <v>0</v>
      </c>
      <c r="T139" s="205">
        <f>S139*H139</f>
        <v>0</v>
      </c>
      <c r="AR139" s="14" t="s">
        <v>127</v>
      </c>
      <c r="AT139" s="14" t="s">
        <v>122</v>
      </c>
      <c r="AU139" s="14" t="s">
        <v>77</v>
      </c>
      <c r="AY139" s="14" t="s">
        <v>120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4" t="s">
        <v>75</v>
      </c>
      <c r="BK139" s="206">
        <f>ROUND(I139*H139,2)</f>
        <v>0</v>
      </c>
      <c r="BL139" s="14" t="s">
        <v>127</v>
      </c>
      <c r="BM139" s="14" t="s">
        <v>213</v>
      </c>
    </row>
    <row r="140" spans="2:47" s="1" customFormat="1" ht="12">
      <c r="B140" s="35"/>
      <c r="C140" s="36"/>
      <c r="D140" s="207" t="s">
        <v>129</v>
      </c>
      <c r="E140" s="36"/>
      <c r="F140" s="208" t="s">
        <v>214</v>
      </c>
      <c r="G140" s="36"/>
      <c r="H140" s="36"/>
      <c r="I140" s="122"/>
      <c r="J140" s="36"/>
      <c r="K140" s="36"/>
      <c r="L140" s="40"/>
      <c r="M140" s="209"/>
      <c r="N140" s="76"/>
      <c r="O140" s="76"/>
      <c r="P140" s="76"/>
      <c r="Q140" s="76"/>
      <c r="R140" s="76"/>
      <c r="S140" s="76"/>
      <c r="T140" s="77"/>
      <c r="AT140" s="14" t="s">
        <v>129</v>
      </c>
      <c r="AU140" s="14" t="s">
        <v>77</v>
      </c>
    </row>
    <row r="141" spans="2:51" s="11" customFormat="1" ht="12">
      <c r="B141" s="210"/>
      <c r="C141" s="211"/>
      <c r="D141" s="207" t="s">
        <v>131</v>
      </c>
      <c r="E141" s="212" t="s">
        <v>1</v>
      </c>
      <c r="F141" s="213" t="s">
        <v>215</v>
      </c>
      <c r="G141" s="211"/>
      <c r="H141" s="214">
        <v>284.56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131</v>
      </c>
      <c r="AU141" s="220" t="s">
        <v>77</v>
      </c>
      <c r="AV141" s="11" t="s">
        <v>77</v>
      </c>
      <c r="AW141" s="11" t="s">
        <v>32</v>
      </c>
      <c r="AX141" s="11" t="s">
        <v>75</v>
      </c>
      <c r="AY141" s="220" t="s">
        <v>120</v>
      </c>
    </row>
    <row r="142" spans="2:65" s="1" customFormat="1" ht="20.4" customHeight="1">
      <c r="B142" s="35"/>
      <c r="C142" s="195" t="s">
        <v>8</v>
      </c>
      <c r="D142" s="195" t="s">
        <v>122</v>
      </c>
      <c r="E142" s="196" t="s">
        <v>216</v>
      </c>
      <c r="F142" s="197" t="s">
        <v>217</v>
      </c>
      <c r="G142" s="198" t="s">
        <v>142</v>
      </c>
      <c r="H142" s="199">
        <v>284.56</v>
      </c>
      <c r="I142" s="200"/>
      <c r="J142" s="201">
        <f>ROUND(I142*H142,2)</f>
        <v>0</v>
      </c>
      <c r="K142" s="197" t="s">
        <v>126</v>
      </c>
      <c r="L142" s="40"/>
      <c r="M142" s="202" t="s">
        <v>1</v>
      </c>
      <c r="N142" s="203" t="s">
        <v>41</v>
      </c>
      <c r="O142" s="76"/>
      <c r="P142" s="204">
        <f>O142*H142</f>
        <v>0</v>
      </c>
      <c r="Q142" s="204">
        <v>0.01222</v>
      </c>
      <c r="R142" s="204">
        <f>Q142*H142</f>
        <v>3.4773232</v>
      </c>
      <c r="S142" s="204">
        <v>0</v>
      </c>
      <c r="T142" s="205">
        <f>S142*H142</f>
        <v>0</v>
      </c>
      <c r="AR142" s="14" t="s">
        <v>127</v>
      </c>
      <c r="AT142" s="14" t="s">
        <v>122</v>
      </c>
      <c r="AU142" s="14" t="s">
        <v>77</v>
      </c>
      <c r="AY142" s="14" t="s">
        <v>120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4" t="s">
        <v>75</v>
      </c>
      <c r="BK142" s="206">
        <f>ROUND(I142*H142,2)</f>
        <v>0</v>
      </c>
      <c r="BL142" s="14" t="s">
        <v>127</v>
      </c>
      <c r="BM142" s="14" t="s">
        <v>218</v>
      </c>
    </row>
    <row r="143" spans="2:47" s="1" customFormat="1" ht="12">
      <c r="B143" s="35"/>
      <c r="C143" s="36"/>
      <c r="D143" s="207" t="s">
        <v>129</v>
      </c>
      <c r="E143" s="36"/>
      <c r="F143" s="208" t="s">
        <v>219</v>
      </c>
      <c r="G143" s="36"/>
      <c r="H143" s="36"/>
      <c r="I143" s="122"/>
      <c r="J143" s="36"/>
      <c r="K143" s="36"/>
      <c r="L143" s="40"/>
      <c r="M143" s="209"/>
      <c r="N143" s="76"/>
      <c r="O143" s="76"/>
      <c r="P143" s="76"/>
      <c r="Q143" s="76"/>
      <c r="R143" s="76"/>
      <c r="S143" s="76"/>
      <c r="T143" s="77"/>
      <c r="AT143" s="14" t="s">
        <v>129</v>
      </c>
      <c r="AU143" s="14" t="s">
        <v>77</v>
      </c>
    </row>
    <row r="144" spans="2:65" s="1" customFormat="1" ht="20.4" customHeight="1">
      <c r="B144" s="35"/>
      <c r="C144" s="195" t="s">
        <v>220</v>
      </c>
      <c r="D144" s="195" t="s">
        <v>122</v>
      </c>
      <c r="E144" s="196" t="s">
        <v>221</v>
      </c>
      <c r="F144" s="197" t="s">
        <v>222</v>
      </c>
      <c r="G144" s="198" t="s">
        <v>142</v>
      </c>
      <c r="H144" s="199">
        <v>2.97</v>
      </c>
      <c r="I144" s="200"/>
      <c r="J144" s="201">
        <f>ROUND(I144*H144,2)</f>
        <v>0</v>
      </c>
      <c r="K144" s="197" t="s">
        <v>126</v>
      </c>
      <c r="L144" s="40"/>
      <c r="M144" s="202" t="s">
        <v>1</v>
      </c>
      <c r="N144" s="203" t="s">
        <v>41</v>
      </c>
      <c r="O144" s="76"/>
      <c r="P144" s="204">
        <f>O144*H144</f>
        <v>0</v>
      </c>
      <c r="Q144" s="204">
        <v>0.08947</v>
      </c>
      <c r="R144" s="204">
        <f>Q144*H144</f>
        <v>0.2657259</v>
      </c>
      <c r="S144" s="204">
        <v>0</v>
      </c>
      <c r="T144" s="205">
        <f>S144*H144</f>
        <v>0</v>
      </c>
      <c r="AR144" s="14" t="s">
        <v>127</v>
      </c>
      <c r="AT144" s="14" t="s">
        <v>122</v>
      </c>
      <c r="AU144" s="14" t="s">
        <v>77</v>
      </c>
      <c r="AY144" s="14" t="s">
        <v>120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4" t="s">
        <v>75</v>
      </c>
      <c r="BK144" s="206">
        <f>ROUND(I144*H144,2)</f>
        <v>0</v>
      </c>
      <c r="BL144" s="14" t="s">
        <v>127</v>
      </c>
      <c r="BM144" s="14" t="s">
        <v>223</v>
      </c>
    </row>
    <row r="145" spans="2:47" s="1" customFormat="1" ht="12">
      <c r="B145" s="35"/>
      <c r="C145" s="36"/>
      <c r="D145" s="207" t="s">
        <v>129</v>
      </c>
      <c r="E145" s="36"/>
      <c r="F145" s="208" t="s">
        <v>224</v>
      </c>
      <c r="G145" s="36"/>
      <c r="H145" s="36"/>
      <c r="I145" s="122"/>
      <c r="J145" s="36"/>
      <c r="K145" s="36"/>
      <c r="L145" s="40"/>
      <c r="M145" s="209"/>
      <c r="N145" s="76"/>
      <c r="O145" s="76"/>
      <c r="P145" s="76"/>
      <c r="Q145" s="76"/>
      <c r="R145" s="76"/>
      <c r="S145" s="76"/>
      <c r="T145" s="77"/>
      <c r="AT145" s="14" t="s">
        <v>129</v>
      </c>
      <c r="AU145" s="14" t="s">
        <v>77</v>
      </c>
    </row>
    <row r="146" spans="2:51" s="11" customFormat="1" ht="12">
      <c r="B146" s="210"/>
      <c r="C146" s="211"/>
      <c r="D146" s="207" t="s">
        <v>131</v>
      </c>
      <c r="E146" s="212" t="s">
        <v>1</v>
      </c>
      <c r="F146" s="213" t="s">
        <v>225</v>
      </c>
      <c r="G146" s="211"/>
      <c r="H146" s="214">
        <v>2.97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131</v>
      </c>
      <c r="AU146" s="220" t="s">
        <v>77</v>
      </c>
      <c r="AV146" s="11" t="s">
        <v>77</v>
      </c>
      <c r="AW146" s="11" t="s">
        <v>32</v>
      </c>
      <c r="AX146" s="11" t="s">
        <v>75</v>
      </c>
      <c r="AY146" s="220" t="s">
        <v>120</v>
      </c>
    </row>
    <row r="147" spans="2:65" s="1" customFormat="1" ht="20.4" customHeight="1">
      <c r="B147" s="35"/>
      <c r="C147" s="195" t="s">
        <v>226</v>
      </c>
      <c r="D147" s="195" t="s">
        <v>122</v>
      </c>
      <c r="E147" s="196" t="s">
        <v>227</v>
      </c>
      <c r="F147" s="197" t="s">
        <v>228</v>
      </c>
      <c r="G147" s="198" t="s">
        <v>142</v>
      </c>
      <c r="H147" s="199">
        <v>12.75</v>
      </c>
      <c r="I147" s="200"/>
      <c r="J147" s="201">
        <f>ROUND(I147*H147,2)</f>
        <v>0</v>
      </c>
      <c r="K147" s="197" t="s">
        <v>126</v>
      </c>
      <c r="L147" s="40"/>
      <c r="M147" s="202" t="s">
        <v>1</v>
      </c>
      <c r="N147" s="203" t="s">
        <v>41</v>
      </c>
      <c r="O147" s="76"/>
      <c r="P147" s="204">
        <f>O147*H147</f>
        <v>0</v>
      </c>
      <c r="Q147" s="204">
        <v>0.0345</v>
      </c>
      <c r="R147" s="204">
        <f>Q147*H147</f>
        <v>0.439875</v>
      </c>
      <c r="S147" s="204">
        <v>0</v>
      </c>
      <c r="T147" s="205">
        <f>S147*H147</f>
        <v>0</v>
      </c>
      <c r="AR147" s="14" t="s">
        <v>127</v>
      </c>
      <c r="AT147" s="14" t="s">
        <v>122</v>
      </c>
      <c r="AU147" s="14" t="s">
        <v>77</v>
      </c>
      <c r="AY147" s="14" t="s">
        <v>120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4" t="s">
        <v>75</v>
      </c>
      <c r="BK147" s="206">
        <f>ROUND(I147*H147,2)</f>
        <v>0</v>
      </c>
      <c r="BL147" s="14" t="s">
        <v>127</v>
      </c>
      <c r="BM147" s="14" t="s">
        <v>229</v>
      </c>
    </row>
    <row r="148" spans="2:47" s="1" customFormat="1" ht="12">
      <c r="B148" s="35"/>
      <c r="C148" s="36"/>
      <c r="D148" s="207" t="s">
        <v>129</v>
      </c>
      <c r="E148" s="36"/>
      <c r="F148" s="208" t="s">
        <v>230</v>
      </c>
      <c r="G148" s="36"/>
      <c r="H148" s="36"/>
      <c r="I148" s="122"/>
      <c r="J148" s="36"/>
      <c r="K148" s="36"/>
      <c r="L148" s="40"/>
      <c r="M148" s="209"/>
      <c r="N148" s="76"/>
      <c r="O148" s="76"/>
      <c r="P148" s="76"/>
      <c r="Q148" s="76"/>
      <c r="R148" s="76"/>
      <c r="S148" s="76"/>
      <c r="T148" s="77"/>
      <c r="AT148" s="14" t="s">
        <v>129</v>
      </c>
      <c r="AU148" s="14" t="s">
        <v>77</v>
      </c>
    </row>
    <row r="149" spans="2:65" s="1" customFormat="1" ht="20.4" customHeight="1">
      <c r="B149" s="35"/>
      <c r="C149" s="195" t="s">
        <v>231</v>
      </c>
      <c r="D149" s="195" t="s">
        <v>122</v>
      </c>
      <c r="E149" s="196" t="s">
        <v>232</v>
      </c>
      <c r="F149" s="197" t="s">
        <v>233</v>
      </c>
      <c r="G149" s="198" t="s">
        <v>142</v>
      </c>
      <c r="H149" s="199">
        <v>291.53</v>
      </c>
      <c r="I149" s="200"/>
      <c r="J149" s="201">
        <f>ROUND(I149*H149,2)</f>
        <v>0</v>
      </c>
      <c r="K149" s="197" t="s">
        <v>126</v>
      </c>
      <c r="L149" s="40"/>
      <c r="M149" s="202" t="s">
        <v>1</v>
      </c>
      <c r="N149" s="203" t="s">
        <v>41</v>
      </c>
      <c r="O149" s="76"/>
      <c r="P149" s="204">
        <f>O149*H149</f>
        <v>0</v>
      </c>
      <c r="Q149" s="204">
        <v>0</v>
      </c>
      <c r="R149" s="204">
        <f>Q149*H149</f>
        <v>0</v>
      </c>
      <c r="S149" s="204">
        <v>0</v>
      </c>
      <c r="T149" s="205">
        <f>S149*H149</f>
        <v>0</v>
      </c>
      <c r="AR149" s="14" t="s">
        <v>127</v>
      </c>
      <c r="AT149" s="14" t="s">
        <v>122</v>
      </c>
      <c r="AU149" s="14" t="s">
        <v>77</v>
      </c>
      <c r="AY149" s="14" t="s">
        <v>120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4" t="s">
        <v>75</v>
      </c>
      <c r="BK149" s="206">
        <f>ROUND(I149*H149,2)</f>
        <v>0</v>
      </c>
      <c r="BL149" s="14" t="s">
        <v>127</v>
      </c>
      <c r="BM149" s="14" t="s">
        <v>234</v>
      </c>
    </row>
    <row r="150" spans="2:47" s="1" customFormat="1" ht="12">
      <c r="B150" s="35"/>
      <c r="C150" s="36"/>
      <c r="D150" s="207" t="s">
        <v>129</v>
      </c>
      <c r="E150" s="36"/>
      <c r="F150" s="208" t="s">
        <v>235</v>
      </c>
      <c r="G150" s="36"/>
      <c r="H150" s="36"/>
      <c r="I150" s="122"/>
      <c r="J150" s="36"/>
      <c r="K150" s="36"/>
      <c r="L150" s="40"/>
      <c r="M150" s="209"/>
      <c r="N150" s="76"/>
      <c r="O150" s="76"/>
      <c r="P150" s="76"/>
      <c r="Q150" s="76"/>
      <c r="R150" s="76"/>
      <c r="S150" s="76"/>
      <c r="T150" s="77"/>
      <c r="AT150" s="14" t="s">
        <v>129</v>
      </c>
      <c r="AU150" s="14" t="s">
        <v>77</v>
      </c>
    </row>
    <row r="151" spans="2:51" s="11" customFormat="1" ht="12">
      <c r="B151" s="210"/>
      <c r="C151" s="211"/>
      <c r="D151" s="207" t="s">
        <v>131</v>
      </c>
      <c r="E151" s="212" t="s">
        <v>1</v>
      </c>
      <c r="F151" s="213" t="s">
        <v>236</v>
      </c>
      <c r="G151" s="211"/>
      <c r="H151" s="214">
        <v>291.53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131</v>
      </c>
      <c r="AU151" s="220" t="s">
        <v>77</v>
      </c>
      <c r="AV151" s="11" t="s">
        <v>77</v>
      </c>
      <c r="AW151" s="11" t="s">
        <v>32</v>
      </c>
      <c r="AX151" s="11" t="s">
        <v>75</v>
      </c>
      <c r="AY151" s="220" t="s">
        <v>120</v>
      </c>
    </row>
    <row r="152" spans="2:65" s="1" customFormat="1" ht="20.4" customHeight="1">
      <c r="B152" s="35"/>
      <c r="C152" s="195" t="s">
        <v>237</v>
      </c>
      <c r="D152" s="195" t="s">
        <v>122</v>
      </c>
      <c r="E152" s="196" t="s">
        <v>238</v>
      </c>
      <c r="F152" s="197" t="s">
        <v>239</v>
      </c>
      <c r="G152" s="198" t="s">
        <v>137</v>
      </c>
      <c r="H152" s="199">
        <v>1</v>
      </c>
      <c r="I152" s="200"/>
      <c r="J152" s="201">
        <f>ROUND(I152*H152,2)</f>
        <v>0</v>
      </c>
      <c r="K152" s="197" t="s">
        <v>126</v>
      </c>
      <c r="L152" s="40"/>
      <c r="M152" s="202" t="s">
        <v>1</v>
      </c>
      <c r="N152" s="203" t="s">
        <v>41</v>
      </c>
      <c r="O152" s="76"/>
      <c r="P152" s="204">
        <f>O152*H152</f>
        <v>0</v>
      </c>
      <c r="Q152" s="204">
        <v>0.01698</v>
      </c>
      <c r="R152" s="204">
        <f>Q152*H152</f>
        <v>0.01698</v>
      </c>
      <c r="S152" s="204">
        <v>0</v>
      </c>
      <c r="T152" s="205">
        <f>S152*H152</f>
        <v>0</v>
      </c>
      <c r="AR152" s="14" t="s">
        <v>127</v>
      </c>
      <c r="AT152" s="14" t="s">
        <v>122</v>
      </c>
      <c r="AU152" s="14" t="s">
        <v>77</v>
      </c>
      <c r="AY152" s="14" t="s">
        <v>120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4" t="s">
        <v>75</v>
      </c>
      <c r="BK152" s="206">
        <f>ROUND(I152*H152,2)</f>
        <v>0</v>
      </c>
      <c r="BL152" s="14" t="s">
        <v>127</v>
      </c>
      <c r="BM152" s="14" t="s">
        <v>240</v>
      </c>
    </row>
    <row r="153" spans="2:47" s="1" customFormat="1" ht="12">
      <c r="B153" s="35"/>
      <c r="C153" s="36"/>
      <c r="D153" s="207" t="s">
        <v>129</v>
      </c>
      <c r="E153" s="36"/>
      <c r="F153" s="208" t="s">
        <v>241</v>
      </c>
      <c r="G153" s="36"/>
      <c r="H153" s="36"/>
      <c r="I153" s="122"/>
      <c r="J153" s="36"/>
      <c r="K153" s="36"/>
      <c r="L153" s="40"/>
      <c r="M153" s="209"/>
      <c r="N153" s="76"/>
      <c r="O153" s="76"/>
      <c r="P153" s="76"/>
      <c r="Q153" s="76"/>
      <c r="R153" s="76"/>
      <c r="S153" s="76"/>
      <c r="T153" s="77"/>
      <c r="AT153" s="14" t="s">
        <v>129</v>
      </c>
      <c r="AU153" s="14" t="s">
        <v>77</v>
      </c>
    </row>
    <row r="154" spans="2:65" s="1" customFormat="1" ht="20.4" customHeight="1">
      <c r="B154" s="35"/>
      <c r="C154" s="221" t="s">
        <v>242</v>
      </c>
      <c r="D154" s="221" t="s">
        <v>172</v>
      </c>
      <c r="E154" s="222" t="s">
        <v>243</v>
      </c>
      <c r="F154" s="223" t="s">
        <v>244</v>
      </c>
      <c r="G154" s="224" t="s">
        <v>137</v>
      </c>
      <c r="H154" s="225">
        <v>1</v>
      </c>
      <c r="I154" s="226"/>
      <c r="J154" s="227">
        <f>ROUND(I154*H154,2)</f>
        <v>0</v>
      </c>
      <c r="K154" s="223" t="s">
        <v>126</v>
      </c>
      <c r="L154" s="228"/>
      <c r="M154" s="229" t="s">
        <v>1</v>
      </c>
      <c r="N154" s="230" t="s">
        <v>41</v>
      </c>
      <c r="O154" s="76"/>
      <c r="P154" s="204">
        <f>O154*H154</f>
        <v>0</v>
      </c>
      <c r="Q154" s="204">
        <v>0.0121</v>
      </c>
      <c r="R154" s="204">
        <f>Q154*H154</f>
        <v>0.0121</v>
      </c>
      <c r="S154" s="204">
        <v>0</v>
      </c>
      <c r="T154" s="205">
        <f>S154*H154</f>
        <v>0</v>
      </c>
      <c r="AR154" s="14" t="s">
        <v>171</v>
      </c>
      <c r="AT154" s="14" t="s">
        <v>172</v>
      </c>
      <c r="AU154" s="14" t="s">
        <v>77</v>
      </c>
      <c r="AY154" s="14" t="s">
        <v>120</v>
      </c>
      <c r="BE154" s="206">
        <f>IF(N154="základní",J154,0)</f>
        <v>0</v>
      </c>
      <c r="BF154" s="206">
        <f>IF(N154="snížená",J154,0)</f>
        <v>0</v>
      </c>
      <c r="BG154" s="206">
        <f>IF(N154="zákl. přenesená",J154,0)</f>
        <v>0</v>
      </c>
      <c r="BH154" s="206">
        <f>IF(N154="sníž. přenesená",J154,0)</f>
        <v>0</v>
      </c>
      <c r="BI154" s="206">
        <f>IF(N154="nulová",J154,0)</f>
        <v>0</v>
      </c>
      <c r="BJ154" s="14" t="s">
        <v>75</v>
      </c>
      <c r="BK154" s="206">
        <f>ROUND(I154*H154,2)</f>
        <v>0</v>
      </c>
      <c r="BL154" s="14" t="s">
        <v>127</v>
      </c>
      <c r="BM154" s="14" t="s">
        <v>245</v>
      </c>
    </row>
    <row r="155" spans="2:47" s="1" customFormat="1" ht="12">
      <c r="B155" s="35"/>
      <c r="C155" s="36"/>
      <c r="D155" s="207" t="s">
        <v>129</v>
      </c>
      <c r="E155" s="36"/>
      <c r="F155" s="208" t="s">
        <v>246</v>
      </c>
      <c r="G155" s="36"/>
      <c r="H155" s="36"/>
      <c r="I155" s="122"/>
      <c r="J155" s="36"/>
      <c r="K155" s="36"/>
      <c r="L155" s="40"/>
      <c r="M155" s="209"/>
      <c r="N155" s="76"/>
      <c r="O155" s="76"/>
      <c r="P155" s="76"/>
      <c r="Q155" s="76"/>
      <c r="R155" s="76"/>
      <c r="S155" s="76"/>
      <c r="T155" s="77"/>
      <c r="AT155" s="14" t="s">
        <v>129</v>
      </c>
      <c r="AU155" s="14" t="s">
        <v>77</v>
      </c>
    </row>
    <row r="156" spans="2:65" s="1" customFormat="1" ht="20.4" customHeight="1">
      <c r="B156" s="35"/>
      <c r="C156" s="195" t="s">
        <v>7</v>
      </c>
      <c r="D156" s="195" t="s">
        <v>122</v>
      </c>
      <c r="E156" s="196" t="s">
        <v>247</v>
      </c>
      <c r="F156" s="197" t="s">
        <v>248</v>
      </c>
      <c r="G156" s="198" t="s">
        <v>137</v>
      </c>
      <c r="H156" s="199">
        <v>4</v>
      </c>
      <c r="I156" s="200"/>
      <c r="J156" s="201">
        <f>ROUND(I156*H156,2)</f>
        <v>0</v>
      </c>
      <c r="K156" s="197" t="s">
        <v>126</v>
      </c>
      <c r="L156" s="40"/>
      <c r="M156" s="202" t="s">
        <v>1</v>
      </c>
      <c r="N156" s="203" t="s">
        <v>41</v>
      </c>
      <c r="O156" s="76"/>
      <c r="P156" s="204">
        <f>O156*H156</f>
        <v>0</v>
      </c>
      <c r="Q156" s="204">
        <v>0</v>
      </c>
      <c r="R156" s="204">
        <f>Q156*H156</f>
        <v>0</v>
      </c>
      <c r="S156" s="204">
        <v>0</v>
      </c>
      <c r="T156" s="205">
        <f>S156*H156</f>
        <v>0</v>
      </c>
      <c r="AR156" s="14" t="s">
        <v>127</v>
      </c>
      <c r="AT156" s="14" t="s">
        <v>122</v>
      </c>
      <c r="AU156" s="14" t="s">
        <v>77</v>
      </c>
      <c r="AY156" s="14" t="s">
        <v>120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4" t="s">
        <v>75</v>
      </c>
      <c r="BK156" s="206">
        <f>ROUND(I156*H156,2)</f>
        <v>0</v>
      </c>
      <c r="BL156" s="14" t="s">
        <v>127</v>
      </c>
      <c r="BM156" s="14" t="s">
        <v>249</v>
      </c>
    </row>
    <row r="157" spans="2:47" s="1" customFormat="1" ht="12">
      <c r="B157" s="35"/>
      <c r="C157" s="36"/>
      <c r="D157" s="207" t="s">
        <v>129</v>
      </c>
      <c r="E157" s="36"/>
      <c r="F157" s="208" t="s">
        <v>250</v>
      </c>
      <c r="G157" s="36"/>
      <c r="H157" s="36"/>
      <c r="I157" s="122"/>
      <c r="J157" s="36"/>
      <c r="K157" s="36"/>
      <c r="L157" s="40"/>
      <c r="M157" s="209"/>
      <c r="N157" s="76"/>
      <c r="O157" s="76"/>
      <c r="P157" s="76"/>
      <c r="Q157" s="76"/>
      <c r="R157" s="76"/>
      <c r="S157" s="76"/>
      <c r="T157" s="77"/>
      <c r="AT157" s="14" t="s">
        <v>129</v>
      </c>
      <c r="AU157" s="14" t="s">
        <v>77</v>
      </c>
    </row>
    <row r="158" spans="2:65" s="1" customFormat="1" ht="20.4" customHeight="1">
      <c r="B158" s="35"/>
      <c r="C158" s="221" t="s">
        <v>251</v>
      </c>
      <c r="D158" s="221" t="s">
        <v>172</v>
      </c>
      <c r="E158" s="222" t="s">
        <v>252</v>
      </c>
      <c r="F158" s="223" t="s">
        <v>253</v>
      </c>
      <c r="G158" s="224" t="s">
        <v>137</v>
      </c>
      <c r="H158" s="225">
        <v>4</v>
      </c>
      <c r="I158" s="226"/>
      <c r="J158" s="227">
        <f>ROUND(I158*H158,2)</f>
        <v>0</v>
      </c>
      <c r="K158" s="223" t="s">
        <v>126</v>
      </c>
      <c r="L158" s="228"/>
      <c r="M158" s="229" t="s">
        <v>1</v>
      </c>
      <c r="N158" s="230" t="s">
        <v>41</v>
      </c>
      <c r="O158" s="76"/>
      <c r="P158" s="204">
        <f>O158*H158</f>
        <v>0</v>
      </c>
      <c r="Q158" s="204">
        <v>0.00035</v>
      </c>
      <c r="R158" s="204">
        <f>Q158*H158</f>
        <v>0.0014</v>
      </c>
      <c r="S158" s="204">
        <v>0</v>
      </c>
      <c r="T158" s="205">
        <f>S158*H158</f>
        <v>0</v>
      </c>
      <c r="AR158" s="14" t="s">
        <v>171</v>
      </c>
      <c r="AT158" s="14" t="s">
        <v>172</v>
      </c>
      <c r="AU158" s="14" t="s">
        <v>77</v>
      </c>
      <c r="AY158" s="14" t="s">
        <v>120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4" t="s">
        <v>75</v>
      </c>
      <c r="BK158" s="206">
        <f>ROUND(I158*H158,2)</f>
        <v>0</v>
      </c>
      <c r="BL158" s="14" t="s">
        <v>127</v>
      </c>
      <c r="BM158" s="14" t="s">
        <v>254</v>
      </c>
    </row>
    <row r="159" spans="2:47" s="1" customFormat="1" ht="12">
      <c r="B159" s="35"/>
      <c r="C159" s="36"/>
      <c r="D159" s="207" t="s">
        <v>129</v>
      </c>
      <c r="E159" s="36"/>
      <c r="F159" s="208" t="s">
        <v>255</v>
      </c>
      <c r="G159" s="36"/>
      <c r="H159" s="36"/>
      <c r="I159" s="122"/>
      <c r="J159" s="36"/>
      <c r="K159" s="36"/>
      <c r="L159" s="40"/>
      <c r="M159" s="209"/>
      <c r="N159" s="76"/>
      <c r="O159" s="76"/>
      <c r="P159" s="76"/>
      <c r="Q159" s="76"/>
      <c r="R159" s="76"/>
      <c r="S159" s="76"/>
      <c r="T159" s="77"/>
      <c r="AT159" s="14" t="s">
        <v>129</v>
      </c>
      <c r="AU159" s="14" t="s">
        <v>77</v>
      </c>
    </row>
    <row r="160" spans="2:63" s="10" customFormat="1" ht="22.8" customHeight="1">
      <c r="B160" s="179"/>
      <c r="C160" s="180"/>
      <c r="D160" s="181" t="s">
        <v>69</v>
      </c>
      <c r="E160" s="193" t="s">
        <v>179</v>
      </c>
      <c r="F160" s="193" t="s">
        <v>256</v>
      </c>
      <c r="G160" s="180"/>
      <c r="H160" s="180"/>
      <c r="I160" s="183"/>
      <c r="J160" s="194">
        <f>BK160</f>
        <v>0</v>
      </c>
      <c r="K160" s="180"/>
      <c r="L160" s="185"/>
      <c r="M160" s="186"/>
      <c r="N160" s="187"/>
      <c r="O160" s="187"/>
      <c r="P160" s="188">
        <f>SUM(P161:P219)</f>
        <v>0</v>
      </c>
      <c r="Q160" s="187"/>
      <c r="R160" s="188">
        <f>SUM(R161:R219)</f>
        <v>0.02021</v>
      </c>
      <c r="S160" s="187"/>
      <c r="T160" s="189">
        <f>SUM(T161:T219)</f>
        <v>17.040192999999995</v>
      </c>
      <c r="AR160" s="190" t="s">
        <v>75</v>
      </c>
      <c r="AT160" s="191" t="s">
        <v>69</v>
      </c>
      <c r="AU160" s="191" t="s">
        <v>75</v>
      </c>
      <c r="AY160" s="190" t="s">
        <v>120</v>
      </c>
      <c r="BK160" s="192">
        <f>SUM(BK161:BK219)</f>
        <v>0</v>
      </c>
    </row>
    <row r="161" spans="2:65" s="1" customFormat="1" ht="20.4" customHeight="1">
      <c r="B161" s="35"/>
      <c r="C161" s="195" t="s">
        <v>257</v>
      </c>
      <c r="D161" s="195" t="s">
        <v>122</v>
      </c>
      <c r="E161" s="196" t="s">
        <v>258</v>
      </c>
      <c r="F161" s="197" t="s">
        <v>259</v>
      </c>
      <c r="G161" s="198" t="s">
        <v>142</v>
      </c>
      <c r="H161" s="199">
        <v>540</v>
      </c>
      <c r="I161" s="200"/>
      <c r="J161" s="201">
        <f>ROUND(I161*H161,2)</f>
        <v>0</v>
      </c>
      <c r="K161" s="197" t="s">
        <v>126</v>
      </c>
      <c r="L161" s="40"/>
      <c r="M161" s="202" t="s">
        <v>1</v>
      </c>
      <c r="N161" s="203" t="s">
        <v>41</v>
      </c>
      <c r="O161" s="76"/>
      <c r="P161" s="204">
        <f>O161*H161</f>
        <v>0</v>
      </c>
      <c r="Q161" s="204">
        <v>0</v>
      </c>
      <c r="R161" s="204">
        <f>Q161*H161</f>
        <v>0</v>
      </c>
      <c r="S161" s="204">
        <v>0</v>
      </c>
      <c r="T161" s="205">
        <f>S161*H161</f>
        <v>0</v>
      </c>
      <c r="AR161" s="14" t="s">
        <v>127</v>
      </c>
      <c r="AT161" s="14" t="s">
        <v>122</v>
      </c>
      <c r="AU161" s="14" t="s">
        <v>77</v>
      </c>
      <c r="AY161" s="14" t="s">
        <v>120</v>
      </c>
      <c r="BE161" s="206">
        <f>IF(N161="základní",J161,0)</f>
        <v>0</v>
      </c>
      <c r="BF161" s="206">
        <f>IF(N161="snížená",J161,0)</f>
        <v>0</v>
      </c>
      <c r="BG161" s="206">
        <f>IF(N161="zákl. přenesená",J161,0)</f>
        <v>0</v>
      </c>
      <c r="BH161" s="206">
        <f>IF(N161="sníž. přenesená",J161,0)</f>
        <v>0</v>
      </c>
      <c r="BI161" s="206">
        <f>IF(N161="nulová",J161,0)</f>
        <v>0</v>
      </c>
      <c r="BJ161" s="14" t="s">
        <v>75</v>
      </c>
      <c r="BK161" s="206">
        <f>ROUND(I161*H161,2)</f>
        <v>0</v>
      </c>
      <c r="BL161" s="14" t="s">
        <v>127</v>
      </c>
      <c r="BM161" s="14" t="s">
        <v>260</v>
      </c>
    </row>
    <row r="162" spans="2:47" s="1" customFormat="1" ht="12">
      <c r="B162" s="35"/>
      <c r="C162" s="36"/>
      <c r="D162" s="207" t="s">
        <v>129</v>
      </c>
      <c r="E162" s="36"/>
      <c r="F162" s="208" t="s">
        <v>261</v>
      </c>
      <c r="G162" s="36"/>
      <c r="H162" s="36"/>
      <c r="I162" s="122"/>
      <c r="J162" s="36"/>
      <c r="K162" s="36"/>
      <c r="L162" s="40"/>
      <c r="M162" s="209"/>
      <c r="N162" s="76"/>
      <c r="O162" s="76"/>
      <c r="P162" s="76"/>
      <c r="Q162" s="76"/>
      <c r="R162" s="76"/>
      <c r="S162" s="76"/>
      <c r="T162" s="77"/>
      <c r="AT162" s="14" t="s">
        <v>129</v>
      </c>
      <c r="AU162" s="14" t="s">
        <v>77</v>
      </c>
    </row>
    <row r="163" spans="2:51" s="11" customFormat="1" ht="12">
      <c r="B163" s="210"/>
      <c r="C163" s="211"/>
      <c r="D163" s="207" t="s">
        <v>131</v>
      </c>
      <c r="E163" s="212" t="s">
        <v>1</v>
      </c>
      <c r="F163" s="213" t="s">
        <v>262</v>
      </c>
      <c r="G163" s="211"/>
      <c r="H163" s="214">
        <v>540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131</v>
      </c>
      <c r="AU163" s="220" t="s">
        <v>77</v>
      </c>
      <c r="AV163" s="11" t="s">
        <v>77</v>
      </c>
      <c r="AW163" s="11" t="s">
        <v>32</v>
      </c>
      <c r="AX163" s="11" t="s">
        <v>75</v>
      </c>
      <c r="AY163" s="220" t="s">
        <v>120</v>
      </c>
    </row>
    <row r="164" spans="2:65" s="1" customFormat="1" ht="20.4" customHeight="1">
      <c r="B164" s="35"/>
      <c r="C164" s="195" t="s">
        <v>263</v>
      </c>
      <c r="D164" s="195" t="s">
        <v>122</v>
      </c>
      <c r="E164" s="196" t="s">
        <v>264</v>
      </c>
      <c r="F164" s="197" t="s">
        <v>265</v>
      </c>
      <c r="G164" s="198" t="s">
        <v>142</v>
      </c>
      <c r="H164" s="199">
        <v>32400</v>
      </c>
      <c r="I164" s="200"/>
      <c r="J164" s="201">
        <f>ROUND(I164*H164,2)</f>
        <v>0</v>
      </c>
      <c r="K164" s="197" t="s">
        <v>126</v>
      </c>
      <c r="L164" s="40"/>
      <c r="M164" s="202" t="s">
        <v>1</v>
      </c>
      <c r="N164" s="203" t="s">
        <v>41</v>
      </c>
      <c r="O164" s="76"/>
      <c r="P164" s="204">
        <f>O164*H164</f>
        <v>0</v>
      </c>
      <c r="Q164" s="204">
        <v>0</v>
      </c>
      <c r="R164" s="204">
        <f>Q164*H164</f>
        <v>0</v>
      </c>
      <c r="S164" s="204">
        <v>0</v>
      </c>
      <c r="T164" s="205">
        <f>S164*H164</f>
        <v>0</v>
      </c>
      <c r="AR164" s="14" t="s">
        <v>127</v>
      </c>
      <c r="AT164" s="14" t="s">
        <v>122</v>
      </c>
      <c r="AU164" s="14" t="s">
        <v>77</v>
      </c>
      <c r="AY164" s="14" t="s">
        <v>120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4" t="s">
        <v>75</v>
      </c>
      <c r="BK164" s="206">
        <f>ROUND(I164*H164,2)</f>
        <v>0</v>
      </c>
      <c r="BL164" s="14" t="s">
        <v>127</v>
      </c>
      <c r="BM164" s="14" t="s">
        <v>266</v>
      </c>
    </row>
    <row r="165" spans="2:47" s="1" customFormat="1" ht="12">
      <c r="B165" s="35"/>
      <c r="C165" s="36"/>
      <c r="D165" s="207" t="s">
        <v>129</v>
      </c>
      <c r="E165" s="36"/>
      <c r="F165" s="208" t="s">
        <v>267</v>
      </c>
      <c r="G165" s="36"/>
      <c r="H165" s="36"/>
      <c r="I165" s="122"/>
      <c r="J165" s="36"/>
      <c r="K165" s="36"/>
      <c r="L165" s="40"/>
      <c r="M165" s="209"/>
      <c r="N165" s="76"/>
      <c r="O165" s="76"/>
      <c r="P165" s="76"/>
      <c r="Q165" s="76"/>
      <c r="R165" s="76"/>
      <c r="S165" s="76"/>
      <c r="T165" s="77"/>
      <c r="AT165" s="14" t="s">
        <v>129</v>
      </c>
      <c r="AU165" s="14" t="s">
        <v>77</v>
      </c>
    </row>
    <row r="166" spans="2:51" s="11" customFormat="1" ht="12">
      <c r="B166" s="210"/>
      <c r="C166" s="211"/>
      <c r="D166" s="207" t="s">
        <v>131</v>
      </c>
      <c r="E166" s="211"/>
      <c r="F166" s="213" t="s">
        <v>268</v>
      </c>
      <c r="G166" s="211"/>
      <c r="H166" s="214">
        <v>32400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131</v>
      </c>
      <c r="AU166" s="220" t="s">
        <v>77</v>
      </c>
      <c r="AV166" s="11" t="s">
        <v>77</v>
      </c>
      <c r="AW166" s="11" t="s">
        <v>4</v>
      </c>
      <c r="AX166" s="11" t="s">
        <v>75</v>
      </c>
      <c r="AY166" s="220" t="s">
        <v>120</v>
      </c>
    </row>
    <row r="167" spans="2:65" s="1" customFormat="1" ht="20.4" customHeight="1">
      <c r="B167" s="35"/>
      <c r="C167" s="195" t="s">
        <v>269</v>
      </c>
      <c r="D167" s="195" t="s">
        <v>122</v>
      </c>
      <c r="E167" s="196" t="s">
        <v>270</v>
      </c>
      <c r="F167" s="197" t="s">
        <v>271</v>
      </c>
      <c r="G167" s="198" t="s">
        <v>142</v>
      </c>
      <c r="H167" s="199">
        <v>540</v>
      </c>
      <c r="I167" s="200"/>
      <c r="J167" s="201">
        <f>ROUND(I167*H167,2)</f>
        <v>0</v>
      </c>
      <c r="K167" s="197" t="s">
        <v>126</v>
      </c>
      <c r="L167" s="40"/>
      <c r="M167" s="202" t="s">
        <v>1</v>
      </c>
      <c r="N167" s="203" t="s">
        <v>41</v>
      </c>
      <c r="O167" s="76"/>
      <c r="P167" s="204">
        <f>O167*H167</f>
        <v>0</v>
      </c>
      <c r="Q167" s="204">
        <v>0</v>
      </c>
      <c r="R167" s="204">
        <f>Q167*H167</f>
        <v>0</v>
      </c>
      <c r="S167" s="204">
        <v>0</v>
      </c>
      <c r="T167" s="205">
        <f>S167*H167</f>
        <v>0</v>
      </c>
      <c r="AR167" s="14" t="s">
        <v>127</v>
      </c>
      <c r="AT167" s="14" t="s">
        <v>122</v>
      </c>
      <c r="AU167" s="14" t="s">
        <v>77</v>
      </c>
      <c r="AY167" s="14" t="s">
        <v>120</v>
      </c>
      <c r="BE167" s="206">
        <f>IF(N167="základní",J167,0)</f>
        <v>0</v>
      </c>
      <c r="BF167" s="206">
        <f>IF(N167="snížená",J167,0)</f>
        <v>0</v>
      </c>
      <c r="BG167" s="206">
        <f>IF(N167="zákl. přenesená",J167,0)</f>
        <v>0</v>
      </c>
      <c r="BH167" s="206">
        <f>IF(N167="sníž. přenesená",J167,0)</f>
        <v>0</v>
      </c>
      <c r="BI167" s="206">
        <f>IF(N167="nulová",J167,0)</f>
        <v>0</v>
      </c>
      <c r="BJ167" s="14" t="s">
        <v>75</v>
      </c>
      <c r="BK167" s="206">
        <f>ROUND(I167*H167,2)</f>
        <v>0</v>
      </c>
      <c r="BL167" s="14" t="s">
        <v>127</v>
      </c>
      <c r="BM167" s="14" t="s">
        <v>272</v>
      </c>
    </row>
    <row r="168" spans="2:47" s="1" customFormat="1" ht="12">
      <c r="B168" s="35"/>
      <c r="C168" s="36"/>
      <c r="D168" s="207" t="s">
        <v>129</v>
      </c>
      <c r="E168" s="36"/>
      <c r="F168" s="208" t="s">
        <v>273</v>
      </c>
      <c r="G168" s="36"/>
      <c r="H168" s="36"/>
      <c r="I168" s="122"/>
      <c r="J168" s="36"/>
      <c r="K168" s="36"/>
      <c r="L168" s="40"/>
      <c r="M168" s="209"/>
      <c r="N168" s="76"/>
      <c r="O168" s="76"/>
      <c r="P168" s="76"/>
      <c r="Q168" s="76"/>
      <c r="R168" s="76"/>
      <c r="S168" s="76"/>
      <c r="T168" s="77"/>
      <c r="AT168" s="14" t="s">
        <v>129</v>
      </c>
      <c r="AU168" s="14" t="s">
        <v>77</v>
      </c>
    </row>
    <row r="169" spans="2:65" s="1" customFormat="1" ht="20.4" customHeight="1">
      <c r="B169" s="35"/>
      <c r="C169" s="195" t="s">
        <v>274</v>
      </c>
      <c r="D169" s="195" t="s">
        <v>122</v>
      </c>
      <c r="E169" s="196" t="s">
        <v>275</v>
      </c>
      <c r="F169" s="197" t="s">
        <v>276</v>
      </c>
      <c r="G169" s="198" t="s">
        <v>142</v>
      </c>
      <c r="H169" s="199">
        <v>107</v>
      </c>
      <c r="I169" s="200"/>
      <c r="J169" s="201">
        <f>ROUND(I169*H169,2)</f>
        <v>0</v>
      </c>
      <c r="K169" s="197" t="s">
        <v>126</v>
      </c>
      <c r="L169" s="40"/>
      <c r="M169" s="202" t="s">
        <v>1</v>
      </c>
      <c r="N169" s="203" t="s">
        <v>41</v>
      </c>
      <c r="O169" s="76"/>
      <c r="P169" s="204">
        <f>O169*H169</f>
        <v>0</v>
      </c>
      <c r="Q169" s="204">
        <v>0.00013</v>
      </c>
      <c r="R169" s="204">
        <f>Q169*H169</f>
        <v>0.013909999999999999</v>
      </c>
      <c r="S169" s="204">
        <v>0</v>
      </c>
      <c r="T169" s="205">
        <f>S169*H169</f>
        <v>0</v>
      </c>
      <c r="AR169" s="14" t="s">
        <v>127</v>
      </c>
      <c r="AT169" s="14" t="s">
        <v>122</v>
      </c>
      <c r="AU169" s="14" t="s">
        <v>77</v>
      </c>
      <c r="AY169" s="14" t="s">
        <v>120</v>
      </c>
      <c r="BE169" s="206">
        <f>IF(N169="základní",J169,0)</f>
        <v>0</v>
      </c>
      <c r="BF169" s="206">
        <f>IF(N169="snížená",J169,0)</f>
        <v>0</v>
      </c>
      <c r="BG169" s="206">
        <f>IF(N169="zákl. přenesená",J169,0)</f>
        <v>0</v>
      </c>
      <c r="BH169" s="206">
        <f>IF(N169="sníž. přenesená",J169,0)</f>
        <v>0</v>
      </c>
      <c r="BI169" s="206">
        <f>IF(N169="nulová",J169,0)</f>
        <v>0</v>
      </c>
      <c r="BJ169" s="14" t="s">
        <v>75</v>
      </c>
      <c r="BK169" s="206">
        <f>ROUND(I169*H169,2)</f>
        <v>0</v>
      </c>
      <c r="BL169" s="14" t="s">
        <v>127</v>
      </c>
      <c r="BM169" s="14" t="s">
        <v>277</v>
      </c>
    </row>
    <row r="170" spans="2:47" s="1" customFormat="1" ht="12">
      <c r="B170" s="35"/>
      <c r="C170" s="36"/>
      <c r="D170" s="207" t="s">
        <v>129</v>
      </c>
      <c r="E170" s="36"/>
      <c r="F170" s="208" t="s">
        <v>278</v>
      </c>
      <c r="G170" s="36"/>
      <c r="H170" s="36"/>
      <c r="I170" s="122"/>
      <c r="J170" s="36"/>
      <c r="K170" s="36"/>
      <c r="L170" s="40"/>
      <c r="M170" s="209"/>
      <c r="N170" s="76"/>
      <c r="O170" s="76"/>
      <c r="P170" s="76"/>
      <c r="Q170" s="76"/>
      <c r="R170" s="76"/>
      <c r="S170" s="76"/>
      <c r="T170" s="77"/>
      <c r="AT170" s="14" t="s">
        <v>129</v>
      </c>
      <c r="AU170" s="14" t="s">
        <v>77</v>
      </c>
    </row>
    <row r="171" spans="2:65" s="1" customFormat="1" ht="20.4" customHeight="1">
      <c r="B171" s="35"/>
      <c r="C171" s="195" t="s">
        <v>279</v>
      </c>
      <c r="D171" s="195" t="s">
        <v>122</v>
      </c>
      <c r="E171" s="196" t="s">
        <v>280</v>
      </c>
      <c r="F171" s="197" t="s">
        <v>281</v>
      </c>
      <c r="G171" s="198" t="s">
        <v>142</v>
      </c>
      <c r="H171" s="199">
        <v>30</v>
      </c>
      <c r="I171" s="200"/>
      <c r="J171" s="201">
        <f>ROUND(I171*H171,2)</f>
        <v>0</v>
      </c>
      <c r="K171" s="197" t="s">
        <v>126</v>
      </c>
      <c r="L171" s="40"/>
      <c r="M171" s="202" t="s">
        <v>1</v>
      </c>
      <c r="N171" s="203" t="s">
        <v>41</v>
      </c>
      <c r="O171" s="76"/>
      <c r="P171" s="204">
        <f>O171*H171</f>
        <v>0</v>
      </c>
      <c r="Q171" s="204">
        <v>0.00021</v>
      </c>
      <c r="R171" s="204">
        <f>Q171*H171</f>
        <v>0.0063</v>
      </c>
      <c r="S171" s="204">
        <v>0</v>
      </c>
      <c r="T171" s="205">
        <f>S171*H171</f>
        <v>0</v>
      </c>
      <c r="AR171" s="14" t="s">
        <v>127</v>
      </c>
      <c r="AT171" s="14" t="s">
        <v>122</v>
      </c>
      <c r="AU171" s="14" t="s">
        <v>77</v>
      </c>
      <c r="AY171" s="14" t="s">
        <v>120</v>
      </c>
      <c r="BE171" s="206">
        <f>IF(N171="základní",J171,0)</f>
        <v>0</v>
      </c>
      <c r="BF171" s="206">
        <f>IF(N171="snížená",J171,0)</f>
        <v>0</v>
      </c>
      <c r="BG171" s="206">
        <f>IF(N171="zákl. přenesená",J171,0)</f>
        <v>0</v>
      </c>
      <c r="BH171" s="206">
        <f>IF(N171="sníž. přenesená",J171,0)</f>
        <v>0</v>
      </c>
      <c r="BI171" s="206">
        <f>IF(N171="nulová",J171,0)</f>
        <v>0</v>
      </c>
      <c r="BJ171" s="14" t="s">
        <v>75</v>
      </c>
      <c r="BK171" s="206">
        <f>ROUND(I171*H171,2)</f>
        <v>0</v>
      </c>
      <c r="BL171" s="14" t="s">
        <v>127</v>
      </c>
      <c r="BM171" s="14" t="s">
        <v>282</v>
      </c>
    </row>
    <row r="172" spans="2:47" s="1" customFormat="1" ht="12">
      <c r="B172" s="35"/>
      <c r="C172" s="36"/>
      <c r="D172" s="207" t="s">
        <v>129</v>
      </c>
      <c r="E172" s="36"/>
      <c r="F172" s="208" t="s">
        <v>283</v>
      </c>
      <c r="G172" s="36"/>
      <c r="H172" s="36"/>
      <c r="I172" s="122"/>
      <c r="J172" s="36"/>
      <c r="K172" s="36"/>
      <c r="L172" s="40"/>
      <c r="M172" s="209"/>
      <c r="N172" s="76"/>
      <c r="O172" s="76"/>
      <c r="P172" s="76"/>
      <c r="Q172" s="76"/>
      <c r="R172" s="76"/>
      <c r="S172" s="76"/>
      <c r="T172" s="77"/>
      <c r="AT172" s="14" t="s">
        <v>129</v>
      </c>
      <c r="AU172" s="14" t="s">
        <v>77</v>
      </c>
    </row>
    <row r="173" spans="2:65" s="1" customFormat="1" ht="20.4" customHeight="1">
      <c r="B173" s="35"/>
      <c r="C173" s="195" t="s">
        <v>284</v>
      </c>
      <c r="D173" s="195" t="s">
        <v>122</v>
      </c>
      <c r="E173" s="196" t="s">
        <v>285</v>
      </c>
      <c r="F173" s="197" t="s">
        <v>286</v>
      </c>
      <c r="G173" s="198" t="s">
        <v>142</v>
      </c>
      <c r="H173" s="199">
        <v>57.3</v>
      </c>
      <c r="I173" s="200"/>
      <c r="J173" s="201">
        <f>ROUND(I173*H173,2)</f>
        <v>0</v>
      </c>
      <c r="K173" s="197" t="s">
        <v>126</v>
      </c>
      <c r="L173" s="40"/>
      <c r="M173" s="202" t="s">
        <v>1</v>
      </c>
      <c r="N173" s="203" t="s">
        <v>41</v>
      </c>
      <c r="O173" s="76"/>
      <c r="P173" s="204">
        <f>O173*H173</f>
        <v>0</v>
      </c>
      <c r="Q173" s="204">
        <v>0</v>
      </c>
      <c r="R173" s="204">
        <f>Q173*H173</f>
        <v>0</v>
      </c>
      <c r="S173" s="204">
        <v>0</v>
      </c>
      <c r="T173" s="205">
        <f>S173*H173</f>
        <v>0</v>
      </c>
      <c r="AR173" s="14" t="s">
        <v>127</v>
      </c>
      <c r="AT173" s="14" t="s">
        <v>122</v>
      </c>
      <c r="AU173" s="14" t="s">
        <v>77</v>
      </c>
      <c r="AY173" s="14" t="s">
        <v>120</v>
      </c>
      <c r="BE173" s="206">
        <f>IF(N173="základní",J173,0)</f>
        <v>0</v>
      </c>
      <c r="BF173" s="206">
        <f>IF(N173="snížená",J173,0)</f>
        <v>0</v>
      </c>
      <c r="BG173" s="206">
        <f>IF(N173="zákl. přenesená",J173,0)</f>
        <v>0</v>
      </c>
      <c r="BH173" s="206">
        <f>IF(N173="sníž. přenesená",J173,0)</f>
        <v>0</v>
      </c>
      <c r="BI173" s="206">
        <f>IF(N173="nulová",J173,0)</f>
        <v>0</v>
      </c>
      <c r="BJ173" s="14" t="s">
        <v>75</v>
      </c>
      <c r="BK173" s="206">
        <f>ROUND(I173*H173,2)</f>
        <v>0</v>
      </c>
      <c r="BL173" s="14" t="s">
        <v>127</v>
      </c>
      <c r="BM173" s="14" t="s">
        <v>287</v>
      </c>
    </row>
    <row r="174" spans="2:47" s="1" customFormat="1" ht="12">
      <c r="B174" s="35"/>
      <c r="C174" s="36"/>
      <c r="D174" s="207" t="s">
        <v>129</v>
      </c>
      <c r="E174" s="36"/>
      <c r="F174" s="208" t="s">
        <v>288</v>
      </c>
      <c r="G174" s="36"/>
      <c r="H174" s="36"/>
      <c r="I174" s="122"/>
      <c r="J174" s="36"/>
      <c r="K174" s="36"/>
      <c r="L174" s="40"/>
      <c r="M174" s="209"/>
      <c r="N174" s="76"/>
      <c r="O174" s="76"/>
      <c r="P174" s="76"/>
      <c r="Q174" s="76"/>
      <c r="R174" s="76"/>
      <c r="S174" s="76"/>
      <c r="T174" s="77"/>
      <c r="AT174" s="14" t="s">
        <v>129</v>
      </c>
      <c r="AU174" s="14" t="s">
        <v>77</v>
      </c>
    </row>
    <row r="175" spans="2:51" s="11" customFormat="1" ht="12">
      <c r="B175" s="210"/>
      <c r="C175" s="211"/>
      <c r="D175" s="207" t="s">
        <v>131</v>
      </c>
      <c r="E175" s="212" t="s">
        <v>1</v>
      </c>
      <c r="F175" s="213" t="s">
        <v>289</v>
      </c>
      <c r="G175" s="211"/>
      <c r="H175" s="214">
        <v>57.3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131</v>
      </c>
      <c r="AU175" s="220" t="s">
        <v>77</v>
      </c>
      <c r="AV175" s="11" t="s">
        <v>77</v>
      </c>
      <c r="AW175" s="11" t="s">
        <v>32</v>
      </c>
      <c r="AX175" s="11" t="s">
        <v>75</v>
      </c>
      <c r="AY175" s="220" t="s">
        <v>120</v>
      </c>
    </row>
    <row r="176" spans="2:65" s="1" customFormat="1" ht="20.4" customHeight="1">
      <c r="B176" s="35"/>
      <c r="C176" s="195" t="s">
        <v>290</v>
      </c>
      <c r="D176" s="195" t="s">
        <v>122</v>
      </c>
      <c r="E176" s="196" t="s">
        <v>291</v>
      </c>
      <c r="F176" s="197" t="s">
        <v>292</v>
      </c>
      <c r="G176" s="198" t="s">
        <v>125</v>
      </c>
      <c r="H176" s="199">
        <v>0.804</v>
      </c>
      <c r="I176" s="200"/>
      <c r="J176" s="201">
        <f>ROUND(I176*H176,2)</f>
        <v>0</v>
      </c>
      <c r="K176" s="197" t="s">
        <v>126</v>
      </c>
      <c r="L176" s="40"/>
      <c r="M176" s="202" t="s">
        <v>1</v>
      </c>
      <c r="N176" s="203" t="s">
        <v>41</v>
      </c>
      <c r="O176" s="76"/>
      <c r="P176" s="204">
        <f>O176*H176</f>
        <v>0</v>
      </c>
      <c r="Q176" s="204">
        <v>0</v>
      </c>
      <c r="R176" s="204">
        <f>Q176*H176</f>
        <v>0</v>
      </c>
      <c r="S176" s="204">
        <v>2.2</v>
      </c>
      <c r="T176" s="205">
        <f>S176*H176</f>
        <v>1.7688000000000001</v>
      </c>
      <c r="AR176" s="14" t="s">
        <v>127</v>
      </c>
      <c r="AT176" s="14" t="s">
        <v>122</v>
      </c>
      <c r="AU176" s="14" t="s">
        <v>77</v>
      </c>
      <c r="AY176" s="14" t="s">
        <v>120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14" t="s">
        <v>75</v>
      </c>
      <c r="BK176" s="206">
        <f>ROUND(I176*H176,2)</f>
        <v>0</v>
      </c>
      <c r="BL176" s="14" t="s">
        <v>127</v>
      </c>
      <c r="BM176" s="14" t="s">
        <v>293</v>
      </c>
    </row>
    <row r="177" spans="2:47" s="1" customFormat="1" ht="12">
      <c r="B177" s="35"/>
      <c r="C177" s="36"/>
      <c r="D177" s="207" t="s">
        <v>129</v>
      </c>
      <c r="E177" s="36"/>
      <c r="F177" s="208" t="s">
        <v>294</v>
      </c>
      <c r="G177" s="36"/>
      <c r="H177" s="36"/>
      <c r="I177" s="122"/>
      <c r="J177" s="36"/>
      <c r="K177" s="36"/>
      <c r="L177" s="40"/>
      <c r="M177" s="209"/>
      <c r="N177" s="76"/>
      <c r="O177" s="76"/>
      <c r="P177" s="76"/>
      <c r="Q177" s="76"/>
      <c r="R177" s="76"/>
      <c r="S177" s="76"/>
      <c r="T177" s="77"/>
      <c r="AT177" s="14" t="s">
        <v>129</v>
      </c>
      <c r="AU177" s="14" t="s">
        <v>77</v>
      </c>
    </row>
    <row r="178" spans="2:51" s="11" customFormat="1" ht="12">
      <c r="B178" s="210"/>
      <c r="C178" s="211"/>
      <c r="D178" s="207" t="s">
        <v>131</v>
      </c>
      <c r="E178" s="212" t="s">
        <v>1</v>
      </c>
      <c r="F178" s="213" t="s">
        <v>295</v>
      </c>
      <c r="G178" s="211"/>
      <c r="H178" s="214">
        <v>0.804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131</v>
      </c>
      <c r="AU178" s="220" t="s">
        <v>77</v>
      </c>
      <c r="AV178" s="11" t="s">
        <v>77</v>
      </c>
      <c r="AW178" s="11" t="s">
        <v>32</v>
      </c>
      <c r="AX178" s="11" t="s">
        <v>75</v>
      </c>
      <c r="AY178" s="220" t="s">
        <v>120</v>
      </c>
    </row>
    <row r="179" spans="2:65" s="1" customFormat="1" ht="20.4" customHeight="1">
      <c r="B179" s="35"/>
      <c r="C179" s="195" t="s">
        <v>296</v>
      </c>
      <c r="D179" s="195" t="s">
        <v>122</v>
      </c>
      <c r="E179" s="196" t="s">
        <v>297</v>
      </c>
      <c r="F179" s="197" t="s">
        <v>298</v>
      </c>
      <c r="G179" s="198" t="s">
        <v>155</v>
      </c>
      <c r="H179" s="199">
        <v>10.5</v>
      </c>
      <c r="I179" s="200"/>
      <c r="J179" s="201">
        <f>ROUND(I179*H179,2)</f>
        <v>0</v>
      </c>
      <c r="K179" s="197" t="s">
        <v>126</v>
      </c>
      <c r="L179" s="40"/>
      <c r="M179" s="202" t="s">
        <v>1</v>
      </c>
      <c r="N179" s="203" t="s">
        <v>41</v>
      </c>
      <c r="O179" s="76"/>
      <c r="P179" s="204">
        <f>O179*H179</f>
        <v>0</v>
      </c>
      <c r="Q179" s="204">
        <v>0</v>
      </c>
      <c r="R179" s="204">
        <f>Q179*H179</f>
        <v>0</v>
      </c>
      <c r="S179" s="204">
        <v>0.338</v>
      </c>
      <c r="T179" s="205">
        <f>S179*H179</f>
        <v>3.5490000000000004</v>
      </c>
      <c r="AR179" s="14" t="s">
        <v>127</v>
      </c>
      <c r="AT179" s="14" t="s">
        <v>122</v>
      </c>
      <c r="AU179" s="14" t="s">
        <v>77</v>
      </c>
      <c r="AY179" s="14" t="s">
        <v>120</v>
      </c>
      <c r="BE179" s="206">
        <f>IF(N179="základní",J179,0)</f>
        <v>0</v>
      </c>
      <c r="BF179" s="206">
        <f>IF(N179="snížená",J179,0)</f>
        <v>0</v>
      </c>
      <c r="BG179" s="206">
        <f>IF(N179="zákl. přenesená",J179,0)</f>
        <v>0</v>
      </c>
      <c r="BH179" s="206">
        <f>IF(N179="sníž. přenesená",J179,0)</f>
        <v>0</v>
      </c>
      <c r="BI179" s="206">
        <f>IF(N179="nulová",J179,0)</f>
        <v>0</v>
      </c>
      <c r="BJ179" s="14" t="s">
        <v>75</v>
      </c>
      <c r="BK179" s="206">
        <f>ROUND(I179*H179,2)</f>
        <v>0</v>
      </c>
      <c r="BL179" s="14" t="s">
        <v>127</v>
      </c>
      <c r="BM179" s="14" t="s">
        <v>299</v>
      </c>
    </row>
    <row r="180" spans="2:47" s="1" customFormat="1" ht="12">
      <c r="B180" s="35"/>
      <c r="C180" s="36"/>
      <c r="D180" s="207" t="s">
        <v>129</v>
      </c>
      <c r="E180" s="36"/>
      <c r="F180" s="208" t="s">
        <v>300</v>
      </c>
      <c r="G180" s="36"/>
      <c r="H180" s="36"/>
      <c r="I180" s="122"/>
      <c r="J180" s="36"/>
      <c r="K180" s="36"/>
      <c r="L180" s="40"/>
      <c r="M180" s="209"/>
      <c r="N180" s="76"/>
      <c r="O180" s="76"/>
      <c r="P180" s="76"/>
      <c r="Q180" s="76"/>
      <c r="R180" s="76"/>
      <c r="S180" s="76"/>
      <c r="T180" s="77"/>
      <c r="AT180" s="14" t="s">
        <v>129</v>
      </c>
      <c r="AU180" s="14" t="s">
        <v>77</v>
      </c>
    </row>
    <row r="181" spans="2:51" s="11" customFormat="1" ht="12">
      <c r="B181" s="210"/>
      <c r="C181" s="211"/>
      <c r="D181" s="207" t="s">
        <v>131</v>
      </c>
      <c r="E181" s="212" t="s">
        <v>1</v>
      </c>
      <c r="F181" s="213" t="s">
        <v>301</v>
      </c>
      <c r="G181" s="211"/>
      <c r="H181" s="214">
        <v>10.5</v>
      </c>
      <c r="I181" s="215"/>
      <c r="J181" s="211"/>
      <c r="K181" s="211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131</v>
      </c>
      <c r="AU181" s="220" t="s">
        <v>77</v>
      </c>
      <c r="AV181" s="11" t="s">
        <v>77</v>
      </c>
      <c r="AW181" s="11" t="s">
        <v>32</v>
      </c>
      <c r="AX181" s="11" t="s">
        <v>75</v>
      </c>
      <c r="AY181" s="220" t="s">
        <v>120</v>
      </c>
    </row>
    <row r="182" spans="2:65" s="1" customFormat="1" ht="20.4" customHeight="1">
      <c r="B182" s="35"/>
      <c r="C182" s="195" t="s">
        <v>302</v>
      </c>
      <c r="D182" s="195" t="s">
        <v>122</v>
      </c>
      <c r="E182" s="196" t="s">
        <v>303</v>
      </c>
      <c r="F182" s="197" t="s">
        <v>304</v>
      </c>
      <c r="G182" s="198" t="s">
        <v>125</v>
      </c>
      <c r="H182" s="199">
        <v>0.882</v>
      </c>
      <c r="I182" s="200"/>
      <c r="J182" s="201">
        <f>ROUND(I182*H182,2)</f>
        <v>0</v>
      </c>
      <c r="K182" s="197" t="s">
        <v>126</v>
      </c>
      <c r="L182" s="40"/>
      <c r="M182" s="202" t="s">
        <v>1</v>
      </c>
      <c r="N182" s="203" t="s">
        <v>41</v>
      </c>
      <c r="O182" s="76"/>
      <c r="P182" s="204">
        <f>O182*H182</f>
        <v>0</v>
      </c>
      <c r="Q182" s="204">
        <v>0</v>
      </c>
      <c r="R182" s="204">
        <f>Q182*H182</f>
        <v>0</v>
      </c>
      <c r="S182" s="204">
        <v>2.2</v>
      </c>
      <c r="T182" s="205">
        <f>S182*H182</f>
        <v>1.9404000000000001</v>
      </c>
      <c r="AR182" s="14" t="s">
        <v>127</v>
      </c>
      <c r="AT182" s="14" t="s">
        <v>122</v>
      </c>
      <c r="AU182" s="14" t="s">
        <v>77</v>
      </c>
      <c r="AY182" s="14" t="s">
        <v>120</v>
      </c>
      <c r="BE182" s="206">
        <f>IF(N182="základní",J182,0)</f>
        <v>0</v>
      </c>
      <c r="BF182" s="206">
        <f>IF(N182="snížená",J182,0)</f>
        <v>0</v>
      </c>
      <c r="BG182" s="206">
        <f>IF(N182="zákl. přenesená",J182,0)</f>
        <v>0</v>
      </c>
      <c r="BH182" s="206">
        <f>IF(N182="sníž. přenesená",J182,0)</f>
        <v>0</v>
      </c>
      <c r="BI182" s="206">
        <f>IF(N182="nulová",J182,0)</f>
        <v>0</v>
      </c>
      <c r="BJ182" s="14" t="s">
        <v>75</v>
      </c>
      <c r="BK182" s="206">
        <f>ROUND(I182*H182,2)</f>
        <v>0</v>
      </c>
      <c r="BL182" s="14" t="s">
        <v>127</v>
      </c>
      <c r="BM182" s="14" t="s">
        <v>305</v>
      </c>
    </row>
    <row r="183" spans="2:47" s="1" customFormat="1" ht="12">
      <c r="B183" s="35"/>
      <c r="C183" s="36"/>
      <c r="D183" s="207" t="s">
        <v>129</v>
      </c>
      <c r="E183" s="36"/>
      <c r="F183" s="208" t="s">
        <v>306</v>
      </c>
      <c r="G183" s="36"/>
      <c r="H183" s="36"/>
      <c r="I183" s="122"/>
      <c r="J183" s="36"/>
      <c r="K183" s="36"/>
      <c r="L183" s="40"/>
      <c r="M183" s="209"/>
      <c r="N183" s="76"/>
      <c r="O183" s="76"/>
      <c r="P183" s="76"/>
      <c r="Q183" s="76"/>
      <c r="R183" s="76"/>
      <c r="S183" s="76"/>
      <c r="T183" s="77"/>
      <c r="AT183" s="14" t="s">
        <v>129</v>
      </c>
      <c r="AU183" s="14" t="s">
        <v>77</v>
      </c>
    </row>
    <row r="184" spans="2:51" s="11" customFormat="1" ht="12">
      <c r="B184" s="210"/>
      <c r="C184" s="211"/>
      <c r="D184" s="207" t="s">
        <v>131</v>
      </c>
      <c r="E184" s="212" t="s">
        <v>1</v>
      </c>
      <c r="F184" s="213" t="s">
        <v>307</v>
      </c>
      <c r="G184" s="211"/>
      <c r="H184" s="214">
        <v>0.882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131</v>
      </c>
      <c r="AU184" s="220" t="s">
        <v>77</v>
      </c>
      <c r="AV184" s="11" t="s">
        <v>77</v>
      </c>
      <c r="AW184" s="11" t="s">
        <v>32</v>
      </c>
      <c r="AX184" s="11" t="s">
        <v>75</v>
      </c>
      <c r="AY184" s="220" t="s">
        <v>120</v>
      </c>
    </row>
    <row r="185" spans="2:65" s="1" customFormat="1" ht="20.4" customHeight="1">
      <c r="B185" s="35"/>
      <c r="C185" s="195" t="s">
        <v>308</v>
      </c>
      <c r="D185" s="195" t="s">
        <v>122</v>
      </c>
      <c r="E185" s="196" t="s">
        <v>309</v>
      </c>
      <c r="F185" s="197" t="s">
        <v>310</v>
      </c>
      <c r="G185" s="198" t="s">
        <v>142</v>
      </c>
      <c r="H185" s="199">
        <v>43.07</v>
      </c>
      <c r="I185" s="200"/>
      <c r="J185" s="201">
        <f>ROUND(I185*H185,2)</f>
        <v>0</v>
      </c>
      <c r="K185" s="197" t="s">
        <v>126</v>
      </c>
      <c r="L185" s="40"/>
      <c r="M185" s="202" t="s">
        <v>1</v>
      </c>
      <c r="N185" s="203" t="s">
        <v>41</v>
      </c>
      <c r="O185" s="76"/>
      <c r="P185" s="204">
        <f>O185*H185</f>
        <v>0</v>
      </c>
      <c r="Q185" s="204">
        <v>0</v>
      </c>
      <c r="R185" s="204">
        <f>Q185*H185</f>
        <v>0</v>
      </c>
      <c r="S185" s="204">
        <v>0.057</v>
      </c>
      <c r="T185" s="205">
        <f>S185*H185</f>
        <v>2.45499</v>
      </c>
      <c r="AR185" s="14" t="s">
        <v>127</v>
      </c>
      <c r="AT185" s="14" t="s">
        <v>122</v>
      </c>
      <c r="AU185" s="14" t="s">
        <v>77</v>
      </c>
      <c r="AY185" s="14" t="s">
        <v>120</v>
      </c>
      <c r="BE185" s="206">
        <f>IF(N185="základní",J185,0)</f>
        <v>0</v>
      </c>
      <c r="BF185" s="206">
        <f>IF(N185="snížená",J185,0)</f>
        <v>0</v>
      </c>
      <c r="BG185" s="206">
        <f>IF(N185="zákl. přenesená",J185,0)</f>
        <v>0</v>
      </c>
      <c r="BH185" s="206">
        <f>IF(N185="sníž. přenesená",J185,0)</f>
        <v>0</v>
      </c>
      <c r="BI185" s="206">
        <f>IF(N185="nulová",J185,0)</f>
        <v>0</v>
      </c>
      <c r="BJ185" s="14" t="s">
        <v>75</v>
      </c>
      <c r="BK185" s="206">
        <f>ROUND(I185*H185,2)</f>
        <v>0</v>
      </c>
      <c r="BL185" s="14" t="s">
        <v>127</v>
      </c>
      <c r="BM185" s="14" t="s">
        <v>311</v>
      </c>
    </row>
    <row r="186" spans="2:47" s="1" customFormat="1" ht="12">
      <c r="B186" s="35"/>
      <c r="C186" s="36"/>
      <c r="D186" s="207" t="s">
        <v>129</v>
      </c>
      <c r="E186" s="36"/>
      <c r="F186" s="208" t="s">
        <v>312</v>
      </c>
      <c r="G186" s="36"/>
      <c r="H186" s="36"/>
      <c r="I186" s="122"/>
      <c r="J186" s="36"/>
      <c r="K186" s="36"/>
      <c r="L186" s="40"/>
      <c r="M186" s="209"/>
      <c r="N186" s="76"/>
      <c r="O186" s="76"/>
      <c r="P186" s="76"/>
      <c r="Q186" s="76"/>
      <c r="R186" s="76"/>
      <c r="S186" s="76"/>
      <c r="T186" s="77"/>
      <c r="AT186" s="14" t="s">
        <v>129</v>
      </c>
      <c r="AU186" s="14" t="s">
        <v>77</v>
      </c>
    </row>
    <row r="187" spans="2:51" s="11" customFormat="1" ht="12">
      <c r="B187" s="210"/>
      <c r="C187" s="211"/>
      <c r="D187" s="207" t="s">
        <v>131</v>
      </c>
      <c r="E187" s="212" t="s">
        <v>1</v>
      </c>
      <c r="F187" s="213" t="s">
        <v>313</v>
      </c>
      <c r="G187" s="211"/>
      <c r="H187" s="214">
        <v>43.07</v>
      </c>
      <c r="I187" s="215"/>
      <c r="J187" s="211"/>
      <c r="K187" s="211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131</v>
      </c>
      <c r="AU187" s="220" t="s">
        <v>77</v>
      </c>
      <c r="AV187" s="11" t="s">
        <v>77</v>
      </c>
      <c r="AW187" s="11" t="s">
        <v>32</v>
      </c>
      <c r="AX187" s="11" t="s">
        <v>75</v>
      </c>
      <c r="AY187" s="220" t="s">
        <v>120</v>
      </c>
    </row>
    <row r="188" spans="2:65" s="1" customFormat="1" ht="20.4" customHeight="1">
      <c r="B188" s="35"/>
      <c r="C188" s="195" t="s">
        <v>314</v>
      </c>
      <c r="D188" s="195" t="s">
        <v>122</v>
      </c>
      <c r="E188" s="196" t="s">
        <v>315</v>
      </c>
      <c r="F188" s="197" t="s">
        <v>316</v>
      </c>
      <c r="G188" s="198" t="s">
        <v>142</v>
      </c>
      <c r="H188" s="199">
        <v>4.06</v>
      </c>
      <c r="I188" s="200"/>
      <c r="J188" s="201">
        <f>ROUND(I188*H188,2)</f>
        <v>0</v>
      </c>
      <c r="K188" s="197" t="s">
        <v>126</v>
      </c>
      <c r="L188" s="40"/>
      <c r="M188" s="202" t="s">
        <v>1</v>
      </c>
      <c r="N188" s="203" t="s">
        <v>41</v>
      </c>
      <c r="O188" s="76"/>
      <c r="P188" s="204">
        <f>O188*H188</f>
        <v>0</v>
      </c>
      <c r="Q188" s="204">
        <v>0</v>
      </c>
      <c r="R188" s="204">
        <f>Q188*H188</f>
        <v>0</v>
      </c>
      <c r="S188" s="204">
        <v>0.074</v>
      </c>
      <c r="T188" s="205">
        <f>S188*H188</f>
        <v>0.30043999999999993</v>
      </c>
      <c r="AR188" s="14" t="s">
        <v>127</v>
      </c>
      <c r="AT188" s="14" t="s">
        <v>122</v>
      </c>
      <c r="AU188" s="14" t="s">
        <v>77</v>
      </c>
      <c r="AY188" s="14" t="s">
        <v>120</v>
      </c>
      <c r="BE188" s="206">
        <f>IF(N188="základní",J188,0)</f>
        <v>0</v>
      </c>
      <c r="BF188" s="206">
        <f>IF(N188="snížená",J188,0)</f>
        <v>0</v>
      </c>
      <c r="BG188" s="206">
        <f>IF(N188="zákl. přenesená",J188,0)</f>
        <v>0</v>
      </c>
      <c r="BH188" s="206">
        <f>IF(N188="sníž. přenesená",J188,0)</f>
        <v>0</v>
      </c>
      <c r="BI188" s="206">
        <f>IF(N188="nulová",J188,0)</f>
        <v>0</v>
      </c>
      <c r="BJ188" s="14" t="s">
        <v>75</v>
      </c>
      <c r="BK188" s="206">
        <f>ROUND(I188*H188,2)</f>
        <v>0</v>
      </c>
      <c r="BL188" s="14" t="s">
        <v>127</v>
      </c>
      <c r="BM188" s="14" t="s">
        <v>317</v>
      </c>
    </row>
    <row r="189" spans="2:47" s="1" customFormat="1" ht="12">
      <c r="B189" s="35"/>
      <c r="C189" s="36"/>
      <c r="D189" s="207" t="s">
        <v>129</v>
      </c>
      <c r="E189" s="36"/>
      <c r="F189" s="208" t="s">
        <v>318</v>
      </c>
      <c r="G189" s="36"/>
      <c r="H189" s="36"/>
      <c r="I189" s="122"/>
      <c r="J189" s="36"/>
      <c r="K189" s="36"/>
      <c r="L189" s="40"/>
      <c r="M189" s="209"/>
      <c r="N189" s="76"/>
      <c r="O189" s="76"/>
      <c r="P189" s="76"/>
      <c r="Q189" s="76"/>
      <c r="R189" s="76"/>
      <c r="S189" s="76"/>
      <c r="T189" s="77"/>
      <c r="AT189" s="14" t="s">
        <v>129</v>
      </c>
      <c r="AU189" s="14" t="s">
        <v>77</v>
      </c>
    </row>
    <row r="190" spans="2:65" s="1" customFormat="1" ht="20.4" customHeight="1">
      <c r="B190" s="35"/>
      <c r="C190" s="195" t="s">
        <v>319</v>
      </c>
      <c r="D190" s="195" t="s">
        <v>122</v>
      </c>
      <c r="E190" s="196" t="s">
        <v>320</v>
      </c>
      <c r="F190" s="197" t="s">
        <v>321</v>
      </c>
      <c r="G190" s="198" t="s">
        <v>142</v>
      </c>
      <c r="H190" s="199">
        <v>11.415</v>
      </c>
      <c r="I190" s="200"/>
      <c r="J190" s="201">
        <f>ROUND(I190*H190,2)</f>
        <v>0</v>
      </c>
      <c r="K190" s="197" t="s">
        <v>126</v>
      </c>
      <c r="L190" s="40"/>
      <c r="M190" s="202" t="s">
        <v>1</v>
      </c>
      <c r="N190" s="203" t="s">
        <v>41</v>
      </c>
      <c r="O190" s="76"/>
      <c r="P190" s="204">
        <f>O190*H190</f>
        <v>0</v>
      </c>
      <c r="Q190" s="204">
        <v>0</v>
      </c>
      <c r="R190" s="204">
        <f>Q190*H190</f>
        <v>0</v>
      </c>
      <c r="S190" s="204">
        <v>0.041</v>
      </c>
      <c r="T190" s="205">
        <f>S190*H190</f>
        <v>0.46801499999999996</v>
      </c>
      <c r="AR190" s="14" t="s">
        <v>127</v>
      </c>
      <c r="AT190" s="14" t="s">
        <v>122</v>
      </c>
      <c r="AU190" s="14" t="s">
        <v>77</v>
      </c>
      <c r="AY190" s="14" t="s">
        <v>120</v>
      </c>
      <c r="BE190" s="206">
        <f>IF(N190="základní",J190,0)</f>
        <v>0</v>
      </c>
      <c r="BF190" s="206">
        <f>IF(N190="snížená",J190,0)</f>
        <v>0</v>
      </c>
      <c r="BG190" s="206">
        <f>IF(N190="zákl. přenesená",J190,0)</f>
        <v>0</v>
      </c>
      <c r="BH190" s="206">
        <f>IF(N190="sníž. přenesená",J190,0)</f>
        <v>0</v>
      </c>
      <c r="BI190" s="206">
        <f>IF(N190="nulová",J190,0)</f>
        <v>0</v>
      </c>
      <c r="BJ190" s="14" t="s">
        <v>75</v>
      </c>
      <c r="BK190" s="206">
        <f>ROUND(I190*H190,2)</f>
        <v>0</v>
      </c>
      <c r="BL190" s="14" t="s">
        <v>127</v>
      </c>
      <c r="BM190" s="14" t="s">
        <v>322</v>
      </c>
    </row>
    <row r="191" spans="2:47" s="1" customFormat="1" ht="12">
      <c r="B191" s="35"/>
      <c r="C191" s="36"/>
      <c r="D191" s="207" t="s">
        <v>129</v>
      </c>
      <c r="E191" s="36"/>
      <c r="F191" s="208" t="s">
        <v>323</v>
      </c>
      <c r="G191" s="36"/>
      <c r="H191" s="36"/>
      <c r="I191" s="122"/>
      <c r="J191" s="36"/>
      <c r="K191" s="36"/>
      <c r="L191" s="40"/>
      <c r="M191" s="209"/>
      <c r="N191" s="76"/>
      <c r="O191" s="76"/>
      <c r="P191" s="76"/>
      <c r="Q191" s="76"/>
      <c r="R191" s="76"/>
      <c r="S191" s="76"/>
      <c r="T191" s="77"/>
      <c r="AT191" s="14" t="s">
        <v>129</v>
      </c>
      <c r="AU191" s="14" t="s">
        <v>77</v>
      </c>
    </row>
    <row r="192" spans="2:51" s="11" customFormat="1" ht="12">
      <c r="B192" s="210"/>
      <c r="C192" s="211"/>
      <c r="D192" s="207" t="s">
        <v>131</v>
      </c>
      <c r="E192" s="212" t="s">
        <v>1</v>
      </c>
      <c r="F192" s="213" t="s">
        <v>324</v>
      </c>
      <c r="G192" s="211"/>
      <c r="H192" s="214">
        <v>9.375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131</v>
      </c>
      <c r="AU192" s="220" t="s">
        <v>77</v>
      </c>
      <c r="AV192" s="11" t="s">
        <v>77</v>
      </c>
      <c r="AW192" s="11" t="s">
        <v>32</v>
      </c>
      <c r="AX192" s="11" t="s">
        <v>70</v>
      </c>
      <c r="AY192" s="220" t="s">
        <v>120</v>
      </c>
    </row>
    <row r="193" spans="2:51" s="11" customFormat="1" ht="12">
      <c r="B193" s="210"/>
      <c r="C193" s="211"/>
      <c r="D193" s="207" t="s">
        <v>131</v>
      </c>
      <c r="E193" s="212" t="s">
        <v>1</v>
      </c>
      <c r="F193" s="213" t="s">
        <v>325</v>
      </c>
      <c r="G193" s="211"/>
      <c r="H193" s="214">
        <v>2.04</v>
      </c>
      <c r="I193" s="215"/>
      <c r="J193" s="211"/>
      <c r="K193" s="211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131</v>
      </c>
      <c r="AU193" s="220" t="s">
        <v>77</v>
      </c>
      <c r="AV193" s="11" t="s">
        <v>77</v>
      </c>
      <c r="AW193" s="11" t="s">
        <v>32</v>
      </c>
      <c r="AX193" s="11" t="s">
        <v>70</v>
      </c>
      <c r="AY193" s="220" t="s">
        <v>120</v>
      </c>
    </row>
    <row r="194" spans="2:51" s="12" customFormat="1" ht="12">
      <c r="B194" s="231"/>
      <c r="C194" s="232"/>
      <c r="D194" s="207" t="s">
        <v>131</v>
      </c>
      <c r="E194" s="233" t="s">
        <v>1</v>
      </c>
      <c r="F194" s="234" t="s">
        <v>199</v>
      </c>
      <c r="G194" s="232"/>
      <c r="H194" s="235">
        <v>11.415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131</v>
      </c>
      <c r="AU194" s="241" t="s">
        <v>77</v>
      </c>
      <c r="AV194" s="12" t="s">
        <v>127</v>
      </c>
      <c r="AW194" s="12" t="s">
        <v>32</v>
      </c>
      <c r="AX194" s="12" t="s">
        <v>75</v>
      </c>
      <c r="AY194" s="241" t="s">
        <v>120</v>
      </c>
    </row>
    <row r="195" spans="2:65" s="1" customFormat="1" ht="20.4" customHeight="1">
      <c r="B195" s="35"/>
      <c r="C195" s="195" t="s">
        <v>326</v>
      </c>
      <c r="D195" s="195" t="s">
        <v>122</v>
      </c>
      <c r="E195" s="196" t="s">
        <v>327</v>
      </c>
      <c r="F195" s="197" t="s">
        <v>328</v>
      </c>
      <c r="G195" s="198" t="s">
        <v>142</v>
      </c>
      <c r="H195" s="199">
        <v>8.52</v>
      </c>
      <c r="I195" s="200"/>
      <c r="J195" s="201">
        <f>ROUND(I195*H195,2)</f>
        <v>0</v>
      </c>
      <c r="K195" s="197" t="s">
        <v>126</v>
      </c>
      <c r="L195" s="40"/>
      <c r="M195" s="202" t="s">
        <v>1</v>
      </c>
      <c r="N195" s="203" t="s">
        <v>41</v>
      </c>
      <c r="O195" s="76"/>
      <c r="P195" s="204">
        <f>O195*H195</f>
        <v>0</v>
      </c>
      <c r="Q195" s="204">
        <v>0</v>
      </c>
      <c r="R195" s="204">
        <f>Q195*H195</f>
        <v>0</v>
      </c>
      <c r="S195" s="204">
        <v>0.031</v>
      </c>
      <c r="T195" s="205">
        <f>S195*H195</f>
        <v>0.26411999999999997</v>
      </c>
      <c r="AR195" s="14" t="s">
        <v>127</v>
      </c>
      <c r="AT195" s="14" t="s">
        <v>122</v>
      </c>
      <c r="AU195" s="14" t="s">
        <v>77</v>
      </c>
      <c r="AY195" s="14" t="s">
        <v>120</v>
      </c>
      <c r="BE195" s="206">
        <f>IF(N195="základní",J195,0)</f>
        <v>0</v>
      </c>
      <c r="BF195" s="206">
        <f>IF(N195="snížená",J195,0)</f>
        <v>0</v>
      </c>
      <c r="BG195" s="206">
        <f>IF(N195="zákl. přenesená",J195,0)</f>
        <v>0</v>
      </c>
      <c r="BH195" s="206">
        <f>IF(N195="sníž. přenesená",J195,0)</f>
        <v>0</v>
      </c>
      <c r="BI195" s="206">
        <f>IF(N195="nulová",J195,0)</f>
        <v>0</v>
      </c>
      <c r="BJ195" s="14" t="s">
        <v>75</v>
      </c>
      <c r="BK195" s="206">
        <f>ROUND(I195*H195,2)</f>
        <v>0</v>
      </c>
      <c r="BL195" s="14" t="s">
        <v>127</v>
      </c>
      <c r="BM195" s="14" t="s">
        <v>329</v>
      </c>
    </row>
    <row r="196" spans="2:47" s="1" customFormat="1" ht="12">
      <c r="B196" s="35"/>
      <c r="C196" s="36"/>
      <c r="D196" s="207" t="s">
        <v>129</v>
      </c>
      <c r="E196" s="36"/>
      <c r="F196" s="208" t="s">
        <v>330</v>
      </c>
      <c r="G196" s="36"/>
      <c r="H196" s="36"/>
      <c r="I196" s="122"/>
      <c r="J196" s="36"/>
      <c r="K196" s="36"/>
      <c r="L196" s="40"/>
      <c r="M196" s="209"/>
      <c r="N196" s="76"/>
      <c r="O196" s="76"/>
      <c r="P196" s="76"/>
      <c r="Q196" s="76"/>
      <c r="R196" s="76"/>
      <c r="S196" s="76"/>
      <c r="T196" s="77"/>
      <c r="AT196" s="14" t="s">
        <v>129</v>
      </c>
      <c r="AU196" s="14" t="s">
        <v>77</v>
      </c>
    </row>
    <row r="197" spans="2:51" s="11" customFormat="1" ht="12">
      <c r="B197" s="210"/>
      <c r="C197" s="211"/>
      <c r="D197" s="207" t="s">
        <v>131</v>
      </c>
      <c r="E197" s="212" t="s">
        <v>1</v>
      </c>
      <c r="F197" s="213" t="s">
        <v>331</v>
      </c>
      <c r="G197" s="211"/>
      <c r="H197" s="214">
        <v>3.465</v>
      </c>
      <c r="I197" s="215"/>
      <c r="J197" s="211"/>
      <c r="K197" s="211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131</v>
      </c>
      <c r="AU197" s="220" t="s">
        <v>77</v>
      </c>
      <c r="AV197" s="11" t="s">
        <v>77</v>
      </c>
      <c r="AW197" s="11" t="s">
        <v>32</v>
      </c>
      <c r="AX197" s="11" t="s">
        <v>70</v>
      </c>
      <c r="AY197" s="220" t="s">
        <v>120</v>
      </c>
    </row>
    <row r="198" spans="2:51" s="11" customFormat="1" ht="12">
      <c r="B198" s="210"/>
      <c r="C198" s="211"/>
      <c r="D198" s="207" t="s">
        <v>131</v>
      </c>
      <c r="E198" s="212" t="s">
        <v>1</v>
      </c>
      <c r="F198" s="213" t="s">
        <v>332</v>
      </c>
      <c r="G198" s="211"/>
      <c r="H198" s="214">
        <v>0.735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131</v>
      </c>
      <c r="AU198" s="220" t="s">
        <v>77</v>
      </c>
      <c r="AV198" s="11" t="s">
        <v>77</v>
      </c>
      <c r="AW198" s="11" t="s">
        <v>32</v>
      </c>
      <c r="AX198" s="11" t="s">
        <v>70</v>
      </c>
      <c r="AY198" s="220" t="s">
        <v>120</v>
      </c>
    </row>
    <row r="199" spans="2:51" s="11" customFormat="1" ht="12">
      <c r="B199" s="210"/>
      <c r="C199" s="211"/>
      <c r="D199" s="207" t="s">
        <v>131</v>
      </c>
      <c r="E199" s="212" t="s">
        <v>1</v>
      </c>
      <c r="F199" s="213" t="s">
        <v>333</v>
      </c>
      <c r="G199" s="211"/>
      <c r="H199" s="214">
        <v>4.32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131</v>
      </c>
      <c r="AU199" s="220" t="s">
        <v>77</v>
      </c>
      <c r="AV199" s="11" t="s">
        <v>77</v>
      </c>
      <c r="AW199" s="11" t="s">
        <v>32</v>
      </c>
      <c r="AX199" s="11" t="s">
        <v>70</v>
      </c>
      <c r="AY199" s="220" t="s">
        <v>120</v>
      </c>
    </row>
    <row r="200" spans="2:51" s="12" customFormat="1" ht="12">
      <c r="B200" s="231"/>
      <c r="C200" s="232"/>
      <c r="D200" s="207" t="s">
        <v>131</v>
      </c>
      <c r="E200" s="233" t="s">
        <v>1</v>
      </c>
      <c r="F200" s="234" t="s">
        <v>199</v>
      </c>
      <c r="G200" s="232"/>
      <c r="H200" s="235">
        <v>8.52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131</v>
      </c>
      <c r="AU200" s="241" t="s">
        <v>77</v>
      </c>
      <c r="AV200" s="12" t="s">
        <v>127</v>
      </c>
      <c r="AW200" s="12" t="s">
        <v>32</v>
      </c>
      <c r="AX200" s="12" t="s">
        <v>75</v>
      </c>
      <c r="AY200" s="241" t="s">
        <v>120</v>
      </c>
    </row>
    <row r="201" spans="2:65" s="1" customFormat="1" ht="20.4" customHeight="1">
      <c r="B201" s="35"/>
      <c r="C201" s="195" t="s">
        <v>334</v>
      </c>
      <c r="D201" s="195" t="s">
        <v>122</v>
      </c>
      <c r="E201" s="196" t="s">
        <v>335</v>
      </c>
      <c r="F201" s="197" t="s">
        <v>336</v>
      </c>
      <c r="G201" s="198" t="s">
        <v>142</v>
      </c>
      <c r="H201" s="199">
        <v>17.444</v>
      </c>
      <c r="I201" s="200"/>
      <c r="J201" s="201">
        <f>ROUND(I201*H201,2)</f>
        <v>0</v>
      </c>
      <c r="K201" s="197" t="s">
        <v>126</v>
      </c>
      <c r="L201" s="40"/>
      <c r="M201" s="202" t="s">
        <v>1</v>
      </c>
      <c r="N201" s="203" t="s">
        <v>41</v>
      </c>
      <c r="O201" s="76"/>
      <c r="P201" s="204">
        <f>O201*H201</f>
        <v>0</v>
      </c>
      <c r="Q201" s="204">
        <v>0</v>
      </c>
      <c r="R201" s="204">
        <f>Q201*H201</f>
        <v>0</v>
      </c>
      <c r="S201" s="204">
        <v>0.027</v>
      </c>
      <c r="T201" s="205">
        <f>S201*H201</f>
        <v>0.47098799999999996</v>
      </c>
      <c r="AR201" s="14" t="s">
        <v>127</v>
      </c>
      <c r="AT201" s="14" t="s">
        <v>122</v>
      </c>
      <c r="AU201" s="14" t="s">
        <v>77</v>
      </c>
      <c r="AY201" s="14" t="s">
        <v>120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14" t="s">
        <v>75</v>
      </c>
      <c r="BK201" s="206">
        <f>ROUND(I201*H201,2)</f>
        <v>0</v>
      </c>
      <c r="BL201" s="14" t="s">
        <v>127</v>
      </c>
      <c r="BM201" s="14" t="s">
        <v>337</v>
      </c>
    </row>
    <row r="202" spans="2:47" s="1" customFormat="1" ht="12">
      <c r="B202" s="35"/>
      <c r="C202" s="36"/>
      <c r="D202" s="207" t="s">
        <v>129</v>
      </c>
      <c r="E202" s="36"/>
      <c r="F202" s="208" t="s">
        <v>338</v>
      </c>
      <c r="G202" s="36"/>
      <c r="H202" s="36"/>
      <c r="I202" s="122"/>
      <c r="J202" s="36"/>
      <c r="K202" s="36"/>
      <c r="L202" s="40"/>
      <c r="M202" s="209"/>
      <c r="N202" s="76"/>
      <c r="O202" s="76"/>
      <c r="P202" s="76"/>
      <c r="Q202" s="76"/>
      <c r="R202" s="76"/>
      <c r="S202" s="76"/>
      <c r="T202" s="77"/>
      <c r="AT202" s="14" t="s">
        <v>129</v>
      </c>
      <c r="AU202" s="14" t="s">
        <v>77</v>
      </c>
    </row>
    <row r="203" spans="2:51" s="11" customFormat="1" ht="12">
      <c r="B203" s="210"/>
      <c r="C203" s="211"/>
      <c r="D203" s="207" t="s">
        <v>131</v>
      </c>
      <c r="E203" s="212" t="s">
        <v>1</v>
      </c>
      <c r="F203" s="213" t="s">
        <v>339</v>
      </c>
      <c r="G203" s="211"/>
      <c r="H203" s="214">
        <v>4.284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131</v>
      </c>
      <c r="AU203" s="220" t="s">
        <v>77</v>
      </c>
      <c r="AV203" s="11" t="s">
        <v>77</v>
      </c>
      <c r="AW203" s="11" t="s">
        <v>32</v>
      </c>
      <c r="AX203" s="11" t="s">
        <v>70</v>
      </c>
      <c r="AY203" s="220" t="s">
        <v>120</v>
      </c>
    </row>
    <row r="204" spans="2:51" s="11" customFormat="1" ht="12">
      <c r="B204" s="210"/>
      <c r="C204" s="211"/>
      <c r="D204" s="207" t="s">
        <v>131</v>
      </c>
      <c r="E204" s="212" t="s">
        <v>1</v>
      </c>
      <c r="F204" s="213" t="s">
        <v>340</v>
      </c>
      <c r="G204" s="211"/>
      <c r="H204" s="214">
        <v>13.16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131</v>
      </c>
      <c r="AU204" s="220" t="s">
        <v>77</v>
      </c>
      <c r="AV204" s="11" t="s">
        <v>77</v>
      </c>
      <c r="AW204" s="11" t="s">
        <v>32</v>
      </c>
      <c r="AX204" s="11" t="s">
        <v>70</v>
      </c>
      <c r="AY204" s="220" t="s">
        <v>120</v>
      </c>
    </row>
    <row r="205" spans="2:51" s="12" customFormat="1" ht="12">
      <c r="B205" s="231"/>
      <c r="C205" s="232"/>
      <c r="D205" s="207" t="s">
        <v>131</v>
      </c>
      <c r="E205" s="233" t="s">
        <v>1</v>
      </c>
      <c r="F205" s="234" t="s">
        <v>199</v>
      </c>
      <c r="G205" s="232"/>
      <c r="H205" s="235">
        <v>17.444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131</v>
      </c>
      <c r="AU205" s="241" t="s">
        <v>77</v>
      </c>
      <c r="AV205" s="12" t="s">
        <v>127</v>
      </c>
      <c r="AW205" s="12" t="s">
        <v>32</v>
      </c>
      <c r="AX205" s="12" t="s">
        <v>75</v>
      </c>
      <c r="AY205" s="241" t="s">
        <v>120</v>
      </c>
    </row>
    <row r="206" spans="2:65" s="1" customFormat="1" ht="20.4" customHeight="1">
      <c r="B206" s="35"/>
      <c r="C206" s="195" t="s">
        <v>341</v>
      </c>
      <c r="D206" s="195" t="s">
        <v>122</v>
      </c>
      <c r="E206" s="196" t="s">
        <v>342</v>
      </c>
      <c r="F206" s="197" t="s">
        <v>343</v>
      </c>
      <c r="G206" s="198" t="s">
        <v>142</v>
      </c>
      <c r="H206" s="199">
        <v>1.89</v>
      </c>
      <c r="I206" s="200"/>
      <c r="J206" s="201">
        <f>ROUND(I206*H206,2)</f>
        <v>0</v>
      </c>
      <c r="K206" s="197" t="s">
        <v>126</v>
      </c>
      <c r="L206" s="40"/>
      <c r="M206" s="202" t="s">
        <v>1</v>
      </c>
      <c r="N206" s="203" t="s">
        <v>41</v>
      </c>
      <c r="O206" s="76"/>
      <c r="P206" s="204">
        <f>O206*H206</f>
        <v>0</v>
      </c>
      <c r="Q206" s="204">
        <v>0</v>
      </c>
      <c r="R206" s="204">
        <f>Q206*H206</f>
        <v>0</v>
      </c>
      <c r="S206" s="204">
        <v>0.041</v>
      </c>
      <c r="T206" s="205">
        <f>S206*H206</f>
        <v>0.07749</v>
      </c>
      <c r="AR206" s="14" t="s">
        <v>127</v>
      </c>
      <c r="AT206" s="14" t="s">
        <v>122</v>
      </c>
      <c r="AU206" s="14" t="s">
        <v>77</v>
      </c>
      <c r="AY206" s="14" t="s">
        <v>120</v>
      </c>
      <c r="BE206" s="206">
        <f>IF(N206="základní",J206,0)</f>
        <v>0</v>
      </c>
      <c r="BF206" s="206">
        <f>IF(N206="snížená",J206,0)</f>
        <v>0</v>
      </c>
      <c r="BG206" s="206">
        <f>IF(N206="zákl. přenesená",J206,0)</f>
        <v>0</v>
      </c>
      <c r="BH206" s="206">
        <f>IF(N206="sníž. přenesená",J206,0)</f>
        <v>0</v>
      </c>
      <c r="BI206" s="206">
        <f>IF(N206="nulová",J206,0)</f>
        <v>0</v>
      </c>
      <c r="BJ206" s="14" t="s">
        <v>75</v>
      </c>
      <c r="BK206" s="206">
        <f>ROUND(I206*H206,2)</f>
        <v>0</v>
      </c>
      <c r="BL206" s="14" t="s">
        <v>127</v>
      </c>
      <c r="BM206" s="14" t="s">
        <v>344</v>
      </c>
    </row>
    <row r="207" spans="2:47" s="1" customFormat="1" ht="12">
      <c r="B207" s="35"/>
      <c r="C207" s="36"/>
      <c r="D207" s="207" t="s">
        <v>129</v>
      </c>
      <c r="E207" s="36"/>
      <c r="F207" s="208" t="s">
        <v>345</v>
      </c>
      <c r="G207" s="36"/>
      <c r="H207" s="36"/>
      <c r="I207" s="122"/>
      <c r="J207" s="36"/>
      <c r="K207" s="36"/>
      <c r="L207" s="40"/>
      <c r="M207" s="209"/>
      <c r="N207" s="76"/>
      <c r="O207" s="76"/>
      <c r="P207" s="76"/>
      <c r="Q207" s="76"/>
      <c r="R207" s="76"/>
      <c r="S207" s="76"/>
      <c r="T207" s="77"/>
      <c r="AT207" s="14" t="s">
        <v>129</v>
      </c>
      <c r="AU207" s="14" t="s">
        <v>77</v>
      </c>
    </row>
    <row r="208" spans="2:51" s="11" customFormat="1" ht="12">
      <c r="B208" s="210"/>
      <c r="C208" s="211"/>
      <c r="D208" s="207" t="s">
        <v>131</v>
      </c>
      <c r="E208" s="212" t="s">
        <v>1</v>
      </c>
      <c r="F208" s="213" t="s">
        <v>346</v>
      </c>
      <c r="G208" s="211"/>
      <c r="H208" s="214">
        <v>1.89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131</v>
      </c>
      <c r="AU208" s="220" t="s">
        <v>77</v>
      </c>
      <c r="AV208" s="11" t="s">
        <v>77</v>
      </c>
      <c r="AW208" s="11" t="s">
        <v>32</v>
      </c>
      <c r="AX208" s="11" t="s">
        <v>75</v>
      </c>
      <c r="AY208" s="220" t="s">
        <v>120</v>
      </c>
    </row>
    <row r="209" spans="2:65" s="1" customFormat="1" ht="20.4" customHeight="1">
      <c r="B209" s="35"/>
      <c r="C209" s="195" t="s">
        <v>347</v>
      </c>
      <c r="D209" s="195" t="s">
        <v>122</v>
      </c>
      <c r="E209" s="196" t="s">
        <v>348</v>
      </c>
      <c r="F209" s="197" t="s">
        <v>349</v>
      </c>
      <c r="G209" s="198" t="s">
        <v>155</v>
      </c>
      <c r="H209" s="199">
        <v>40</v>
      </c>
      <c r="I209" s="200"/>
      <c r="J209" s="201">
        <f>ROUND(I209*H209,2)</f>
        <v>0</v>
      </c>
      <c r="K209" s="197" t="s">
        <v>126</v>
      </c>
      <c r="L209" s="40"/>
      <c r="M209" s="202" t="s">
        <v>1</v>
      </c>
      <c r="N209" s="203" t="s">
        <v>41</v>
      </c>
      <c r="O209" s="76"/>
      <c r="P209" s="204">
        <f>O209*H209</f>
        <v>0</v>
      </c>
      <c r="Q209" s="204">
        <v>0</v>
      </c>
      <c r="R209" s="204">
        <f>Q209*H209</f>
        <v>0</v>
      </c>
      <c r="S209" s="204">
        <v>0.002</v>
      </c>
      <c r="T209" s="205">
        <f>S209*H209</f>
        <v>0.08</v>
      </c>
      <c r="AR209" s="14" t="s">
        <v>127</v>
      </c>
      <c r="AT209" s="14" t="s">
        <v>122</v>
      </c>
      <c r="AU209" s="14" t="s">
        <v>77</v>
      </c>
      <c r="AY209" s="14" t="s">
        <v>120</v>
      </c>
      <c r="BE209" s="206">
        <f>IF(N209="základní",J209,0)</f>
        <v>0</v>
      </c>
      <c r="BF209" s="206">
        <f>IF(N209="snížená",J209,0)</f>
        <v>0</v>
      </c>
      <c r="BG209" s="206">
        <f>IF(N209="zákl. přenesená",J209,0)</f>
        <v>0</v>
      </c>
      <c r="BH209" s="206">
        <f>IF(N209="sníž. přenesená",J209,0)</f>
        <v>0</v>
      </c>
      <c r="BI209" s="206">
        <f>IF(N209="nulová",J209,0)</f>
        <v>0</v>
      </c>
      <c r="BJ209" s="14" t="s">
        <v>75</v>
      </c>
      <c r="BK209" s="206">
        <f>ROUND(I209*H209,2)</f>
        <v>0</v>
      </c>
      <c r="BL209" s="14" t="s">
        <v>127</v>
      </c>
      <c r="BM209" s="14" t="s">
        <v>350</v>
      </c>
    </row>
    <row r="210" spans="2:47" s="1" customFormat="1" ht="12">
      <c r="B210" s="35"/>
      <c r="C210" s="36"/>
      <c r="D210" s="207" t="s">
        <v>129</v>
      </c>
      <c r="E210" s="36"/>
      <c r="F210" s="208" t="s">
        <v>351</v>
      </c>
      <c r="G210" s="36"/>
      <c r="H210" s="36"/>
      <c r="I210" s="122"/>
      <c r="J210" s="36"/>
      <c r="K210" s="36"/>
      <c r="L210" s="40"/>
      <c r="M210" s="209"/>
      <c r="N210" s="76"/>
      <c r="O210" s="76"/>
      <c r="P210" s="76"/>
      <c r="Q210" s="76"/>
      <c r="R210" s="76"/>
      <c r="S210" s="76"/>
      <c r="T210" s="77"/>
      <c r="AT210" s="14" t="s">
        <v>129</v>
      </c>
      <c r="AU210" s="14" t="s">
        <v>77</v>
      </c>
    </row>
    <row r="211" spans="2:65" s="1" customFormat="1" ht="20.4" customHeight="1">
      <c r="B211" s="35"/>
      <c r="C211" s="195" t="s">
        <v>352</v>
      </c>
      <c r="D211" s="195" t="s">
        <v>122</v>
      </c>
      <c r="E211" s="196" t="s">
        <v>353</v>
      </c>
      <c r="F211" s="197" t="s">
        <v>354</v>
      </c>
      <c r="G211" s="198" t="s">
        <v>142</v>
      </c>
      <c r="H211" s="199">
        <v>291.53</v>
      </c>
      <c r="I211" s="200"/>
      <c r="J211" s="201">
        <f>ROUND(I211*H211,2)</f>
        <v>0</v>
      </c>
      <c r="K211" s="197" t="s">
        <v>126</v>
      </c>
      <c r="L211" s="40"/>
      <c r="M211" s="202" t="s">
        <v>1</v>
      </c>
      <c r="N211" s="203" t="s">
        <v>41</v>
      </c>
      <c r="O211" s="76"/>
      <c r="P211" s="204">
        <f>O211*H211</f>
        <v>0</v>
      </c>
      <c r="Q211" s="204">
        <v>0</v>
      </c>
      <c r="R211" s="204">
        <f>Q211*H211</f>
        <v>0</v>
      </c>
      <c r="S211" s="204">
        <v>0.016</v>
      </c>
      <c r="T211" s="205">
        <f>S211*H211</f>
        <v>4.664479999999999</v>
      </c>
      <c r="AR211" s="14" t="s">
        <v>127</v>
      </c>
      <c r="AT211" s="14" t="s">
        <v>122</v>
      </c>
      <c r="AU211" s="14" t="s">
        <v>77</v>
      </c>
      <c r="AY211" s="14" t="s">
        <v>120</v>
      </c>
      <c r="BE211" s="206">
        <f>IF(N211="základní",J211,0)</f>
        <v>0</v>
      </c>
      <c r="BF211" s="206">
        <f>IF(N211="snížená",J211,0)</f>
        <v>0</v>
      </c>
      <c r="BG211" s="206">
        <f>IF(N211="zákl. přenesená",J211,0)</f>
        <v>0</v>
      </c>
      <c r="BH211" s="206">
        <f>IF(N211="sníž. přenesená",J211,0)</f>
        <v>0</v>
      </c>
      <c r="BI211" s="206">
        <f>IF(N211="nulová",J211,0)</f>
        <v>0</v>
      </c>
      <c r="BJ211" s="14" t="s">
        <v>75</v>
      </c>
      <c r="BK211" s="206">
        <f>ROUND(I211*H211,2)</f>
        <v>0</v>
      </c>
      <c r="BL211" s="14" t="s">
        <v>127</v>
      </c>
      <c r="BM211" s="14" t="s">
        <v>355</v>
      </c>
    </row>
    <row r="212" spans="2:47" s="1" customFormat="1" ht="12">
      <c r="B212" s="35"/>
      <c r="C212" s="36"/>
      <c r="D212" s="207" t="s">
        <v>129</v>
      </c>
      <c r="E212" s="36"/>
      <c r="F212" s="208" t="s">
        <v>356</v>
      </c>
      <c r="G212" s="36"/>
      <c r="H212" s="36"/>
      <c r="I212" s="122"/>
      <c r="J212" s="36"/>
      <c r="K212" s="36"/>
      <c r="L212" s="40"/>
      <c r="M212" s="209"/>
      <c r="N212" s="76"/>
      <c r="O212" s="76"/>
      <c r="P212" s="76"/>
      <c r="Q212" s="76"/>
      <c r="R212" s="76"/>
      <c r="S212" s="76"/>
      <c r="T212" s="77"/>
      <c r="AT212" s="14" t="s">
        <v>129</v>
      </c>
      <c r="AU212" s="14" t="s">
        <v>77</v>
      </c>
    </row>
    <row r="213" spans="2:51" s="11" customFormat="1" ht="12">
      <c r="B213" s="210"/>
      <c r="C213" s="211"/>
      <c r="D213" s="207" t="s">
        <v>131</v>
      </c>
      <c r="E213" s="212" t="s">
        <v>1</v>
      </c>
      <c r="F213" s="213" t="s">
        <v>357</v>
      </c>
      <c r="G213" s="211"/>
      <c r="H213" s="214">
        <v>291.53</v>
      </c>
      <c r="I213" s="215"/>
      <c r="J213" s="211"/>
      <c r="K213" s="211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131</v>
      </c>
      <c r="AU213" s="220" t="s">
        <v>77</v>
      </c>
      <c r="AV213" s="11" t="s">
        <v>77</v>
      </c>
      <c r="AW213" s="11" t="s">
        <v>32</v>
      </c>
      <c r="AX213" s="11" t="s">
        <v>75</v>
      </c>
      <c r="AY213" s="220" t="s">
        <v>120</v>
      </c>
    </row>
    <row r="214" spans="2:65" s="1" customFormat="1" ht="20.4" customHeight="1">
      <c r="B214" s="35"/>
      <c r="C214" s="195" t="s">
        <v>358</v>
      </c>
      <c r="D214" s="195" t="s">
        <v>122</v>
      </c>
      <c r="E214" s="196" t="s">
        <v>359</v>
      </c>
      <c r="F214" s="197" t="s">
        <v>360</v>
      </c>
      <c r="G214" s="198" t="s">
        <v>142</v>
      </c>
      <c r="H214" s="199">
        <v>2.915</v>
      </c>
      <c r="I214" s="200"/>
      <c r="J214" s="201">
        <f>ROUND(I214*H214,2)</f>
        <v>0</v>
      </c>
      <c r="K214" s="197" t="s">
        <v>126</v>
      </c>
      <c r="L214" s="40"/>
      <c r="M214" s="202" t="s">
        <v>1</v>
      </c>
      <c r="N214" s="203" t="s">
        <v>41</v>
      </c>
      <c r="O214" s="76"/>
      <c r="P214" s="204">
        <f>O214*H214</f>
        <v>0</v>
      </c>
      <c r="Q214" s="204">
        <v>0</v>
      </c>
      <c r="R214" s="204">
        <f>Q214*H214</f>
        <v>0</v>
      </c>
      <c r="S214" s="204">
        <v>0.068</v>
      </c>
      <c r="T214" s="205">
        <f>S214*H214</f>
        <v>0.19822</v>
      </c>
      <c r="AR214" s="14" t="s">
        <v>127</v>
      </c>
      <c r="AT214" s="14" t="s">
        <v>122</v>
      </c>
      <c r="AU214" s="14" t="s">
        <v>77</v>
      </c>
      <c r="AY214" s="14" t="s">
        <v>120</v>
      </c>
      <c r="BE214" s="206">
        <f>IF(N214="základní",J214,0)</f>
        <v>0</v>
      </c>
      <c r="BF214" s="206">
        <f>IF(N214="snížená",J214,0)</f>
        <v>0</v>
      </c>
      <c r="BG214" s="206">
        <f>IF(N214="zákl. přenesená",J214,0)</f>
        <v>0</v>
      </c>
      <c r="BH214" s="206">
        <f>IF(N214="sníž. přenesená",J214,0)</f>
        <v>0</v>
      </c>
      <c r="BI214" s="206">
        <f>IF(N214="nulová",J214,0)</f>
        <v>0</v>
      </c>
      <c r="BJ214" s="14" t="s">
        <v>75</v>
      </c>
      <c r="BK214" s="206">
        <f>ROUND(I214*H214,2)</f>
        <v>0</v>
      </c>
      <c r="BL214" s="14" t="s">
        <v>127</v>
      </c>
      <c r="BM214" s="14" t="s">
        <v>361</v>
      </c>
    </row>
    <row r="215" spans="2:47" s="1" customFormat="1" ht="12">
      <c r="B215" s="35"/>
      <c r="C215" s="36"/>
      <c r="D215" s="207" t="s">
        <v>129</v>
      </c>
      <c r="E215" s="36"/>
      <c r="F215" s="208" t="s">
        <v>362</v>
      </c>
      <c r="G215" s="36"/>
      <c r="H215" s="36"/>
      <c r="I215" s="122"/>
      <c r="J215" s="36"/>
      <c r="K215" s="36"/>
      <c r="L215" s="40"/>
      <c r="M215" s="209"/>
      <c r="N215" s="76"/>
      <c r="O215" s="76"/>
      <c r="P215" s="76"/>
      <c r="Q215" s="76"/>
      <c r="R215" s="76"/>
      <c r="S215" s="76"/>
      <c r="T215" s="77"/>
      <c r="AT215" s="14" t="s">
        <v>129</v>
      </c>
      <c r="AU215" s="14" t="s">
        <v>77</v>
      </c>
    </row>
    <row r="216" spans="2:51" s="11" customFormat="1" ht="12">
      <c r="B216" s="210"/>
      <c r="C216" s="211"/>
      <c r="D216" s="207" t="s">
        <v>131</v>
      </c>
      <c r="E216" s="212" t="s">
        <v>1</v>
      </c>
      <c r="F216" s="213" t="s">
        <v>363</v>
      </c>
      <c r="G216" s="211"/>
      <c r="H216" s="214">
        <v>2.915</v>
      </c>
      <c r="I216" s="215"/>
      <c r="J216" s="211"/>
      <c r="K216" s="211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131</v>
      </c>
      <c r="AU216" s="220" t="s">
        <v>77</v>
      </c>
      <c r="AV216" s="11" t="s">
        <v>77</v>
      </c>
      <c r="AW216" s="11" t="s">
        <v>32</v>
      </c>
      <c r="AX216" s="11" t="s">
        <v>75</v>
      </c>
      <c r="AY216" s="220" t="s">
        <v>120</v>
      </c>
    </row>
    <row r="217" spans="2:65" s="1" customFormat="1" ht="20.4" customHeight="1">
      <c r="B217" s="35"/>
      <c r="C217" s="195" t="s">
        <v>364</v>
      </c>
      <c r="D217" s="195" t="s">
        <v>122</v>
      </c>
      <c r="E217" s="196" t="s">
        <v>365</v>
      </c>
      <c r="F217" s="197" t="s">
        <v>366</v>
      </c>
      <c r="G217" s="198" t="s">
        <v>142</v>
      </c>
      <c r="H217" s="199">
        <v>12.75</v>
      </c>
      <c r="I217" s="200"/>
      <c r="J217" s="201">
        <f>ROUND(I217*H217,2)</f>
        <v>0</v>
      </c>
      <c r="K217" s="197" t="s">
        <v>126</v>
      </c>
      <c r="L217" s="40"/>
      <c r="M217" s="202" t="s">
        <v>1</v>
      </c>
      <c r="N217" s="203" t="s">
        <v>41</v>
      </c>
      <c r="O217" s="76"/>
      <c r="P217" s="204">
        <f>O217*H217</f>
        <v>0</v>
      </c>
      <c r="Q217" s="204">
        <v>0</v>
      </c>
      <c r="R217" s="204">
        <f>Q217*H217</f>
        <v>0</v>
      </c>
      <c r="S217" s="204">
        <v>0.063</v>
      </c>
      <c r="T217" s="205">
        <f>S217*H217</f>
        <v>0.80325</v>
      </c>
      <c r="AR217" s="14" t="s">
        <v>127</v>
      </c>
      <c r="AT217" s="14" t="s">
        <v>122</v>
      </c>
      <c r="AU217" s="14" t="s">
        <v>77</v>
      </c>
      <c r="AY217" s="14" t="s">
        <v>120</v>
      </c>
      <c r="BE217" s="206">
        <f>IF(N217="základní",J217,0)</f>
        <v>0</v>
      </c>
      <c r="BF217" s="206">
        <f>IF(N217="snížená",J217,0)</f>
        <v>0</v>
      </c>
      <c r="BG217" s="206">
        <f>IF(N217="zákl. přenesená",J217,0)</f>
        <v>0</v>
      </c>
      <c r="BH217" s="206">
        <f>IF(N217="sníž. přenesená",J217,0)</f>
        <v>0</v>
      </c>
      <c r="BI217" s="206">
        <f>IF(N217="nulová",J217,0)</f>
        <v>0</v>
      </c>
      <c r="BJ217" s="14" t="s">
        <v>75</v>
      </c>
      <c r="BK217" s="206">
        <f>ROUND(I217*H217,2)</f>
        <v>0</v>
      </c>
      <c r="BL217" s="14" t="s">
        <v>127</v>
      </c>
      <c r="BM217" s="14" t="s">
        <v>367</v>
      </c>
    </row>
    <row r="218" spans="2:47" s="1" customFormat="1" ht="12">
      <c r="B218" s="35"/>
      <c r="C218" s="36"/>
      <c r="D218" s="207" t="s">
        <v>129</v>
      </c>
      <c r="E218" s="36"/>
      <c r="F218" s="208" t="s">
        <v>368</v>
      </c>
      <c r="G218" s="36"/>
      <c r="H218" s="36"/>
      <c r="I218" s="122"/>
      <c r="J218" s="36"/>
      <c r="K218" s="36"/>
      <c r="L218" s="40"/>
      <c r="M218" s="209"/>
      <c r="N218" s="76"/>
      <c r="O218" s="76"/>
      <c r="P218" s="76"/>
      <c r="Q218" s="76"/>
      <c r="R218" s="76"/>
      <c r="S218" s="76"/>
      <c r="T218" s="77"/>
      <c r="AT218" s="14" t="s">
        <v>129</v>
      </c>
      <c r="AU218" s="14" t="s">
        <v>77</v>
      </c>
    </row>
    <row r="219" spans="2:51" s="11" customFormat="1" ht="12">
      <c r="B219" s="210"/>
      <c r="C219" s="211"/>
      <c r="D219" s="207" t="s">
        <v>131</v>
      </c>
      <c r="E219" s="212" t="s">
        <v>1</v>
      </c>
      <c r="F219" s="213" t="s">
        <v>369</v>
      </c>
      <c r="G219" s="211"/>
      <c r="H219" s="214">
        <v>12.75</v>
      </c>
      <c r="I219" s="215"/>
      <c r="J219" s="211"/>
      <c r="K219" s="211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131</v>
      </c>
      <c r="AU219" s="220" t="s">
        <v>77</v>
      </c>
      <c r="AV219" s="11" t="s">
        <v>77</v>
      </c>
      <c r="AW219" s="11" t="s">
        <v>32</v>
      </c>
      <c r="AX219" s="11" t="s">
        <v>75</v>
      </c>
      <c r="AY219" s="220" t="s">
        <v>120</v>
      </c>
    </row>
    <row r="220" spans="2:63" s="10" customFormat="1" ht="22.8" customHeight="1">
      <c r="B220" s="179"/>
      <c r="C220" s="180"/>
      <c r="D220" s="181" t="s">
        <v>69</v>
      </c>
      <c r="E220" s="193" t="s">
        <v>370</v>
      </c>
      <c r="F220" s="193" t="s">
        <v>371</v>
      </c>
      <c r="G220" s="180"/>
      <c r="H220" s="180"/>
      <c r="I220" s="183"/>
      <c r="J220" s="194">
        <f>BK220</f>
        <v>0</v>
      </c>
      <c r="K220" s="180"/>
      <c r="L220" s="185"/>
      <c r="M220" s="186"/>
      <c r="N220" s="187"/>
      <c r="O220" s="187"/>
      <c r="P220" s="188">
        <f>SUM(P221:P227)</f>
        <v>0</v>
      </c>
      <c r="Q220" s="187"/>
      <c r="R220" s="188">
        <f>SUM(R221:R227)</f>
        <v>0</v>
      </c>
      <c r="S220" s="187"/>
      <c r="T220" s="189">
        <f>SUM(T221:T227)</f>
        <v>0</v>
      </c>
      <c r="AR220" s="190" t="s">
        <v>75</v>
      </c>
      <c r="AT220" s="191" t="s">
        <v>69</v>
      </c>
      <c r="AU220" s="191" t="s">
        <v>75</v>
      </c>
      <c r="AY220" s="190" t="s">
        <v>120</v>
      </c>
      <c r="BK220" s="192">
        <f>SUM(BK221:BK227)</f>
        <v>0</v>
      </c>
    </row>
    <row r="221" spans="2:65" s="1" customFormat="1" ht="20.4" customHeight="1">
      <c r="B221" s="35"/>
      <c r="C221" s="195" t="s">
        <v>372</v>
      </c>
      <c r="D221" s="195" t="s">
        <v>122</v>
      </c>
      <c r="E221" s="196" t="s">
        <v>373</v>
      </c>
      <c r="F221" s="197" t="s">
        <v>374</v>
      </c>
      <c r="G221" s="198" t="s">
        <v>175</v>
      </c>
      <c r="H221" s="199">
        <v>22.645</v>
      </c>
      <c r="I221" s="200"/>
      <c r="J221" s="201">
        <f>ROUND(I221*H221,2)</f>
        <v>0</v>
      </c>
      <c r="K221" s="197" t="s">
        <v>126</v>
      </c>
      <c r="L221" s="40"/>
      <c r="M221" s="202" t="s">
        <v>1</v>
      </c>
      <c r="N221" s="203" t="s">
        <v>41</v>
      </c>
      <c r="O221" s="76"/>
      <c r="P221" s="204">
        <f>O221*H221</f>
        <v>0</v>
      </c>
      <c r="Q221" s="204">
        <v>0</v>
      </c>
      <c r="R221" s="204">
        <f>Q221*H221</f>
        <v>0</v>
      </c>
      <c r="S221" s="204">
        <v>0</v>
      </c>
      <c r="T221" s="205">
        <f>S221*H221</f>
        <v>0</v>
      </c>
      <c r="AR221" s="14" t="s">
        <v>127</v>
      </c>
      <c r="AT221" s="14" t="s">
        <v>122</v>
      </c>
      <c r="AU221" s="14" t="s">
        <v>77</v>
      </c>
      <c r="AY221" s="14" t="s">
        <v>120</v>
      </c>
      <c r="BE221" s="206">
        <f>IF(N221="základní",J221,0)</f>
        <v>0</v>
      </c>
      <c r="BF221" s="206">
        <f>IF(N221="snížená",J221,0)</f>
        <v>0</v>
      </c>
      <c r="BG221" s="206">
        <f>IF(N221="zákl. přenesená",J221,0)</f>
        <v>0</v>
      </c>
      <c r="BH221" s="206">
        <f>IF(N221="sníž. přenesená",J221,0)</f>
        <v>0</v>
      </c>
      <c r="BI221" s="206">
        <f>IF(N221="nulová",J221,0)</f>
        <v>0</v>
      </c>
      <c r="BJ221" s="14" t="s">
        <v>75</v>
      </c>
      <c r="BK221" s="206">
        <f>ROUND(I221*H221,2)</f>
        <v>0</v>
      </c>
      <c r="BL221" s="14" t="s">
        <v>127</v>
      </c>
      <c r="BM221" s="14" t="s">
        <v>375</v>
      </c>
    </row>
    <row r="222" spans="2:47" s="1" customFormat="1" ht="12">
      <c r="B222" s="35"/>
      <c r="C222" s="36"/>
      <c r="D222" s="207" t="s">
        <v>129</v>
      </c>
      <c r="E222" s="36"/>
      <c r="F222" s="208" t="s">
        <v>376</v>
      </c>
      <c r="G222" s="36"/>
      <c r="H222" s="36"/>
      <c r="I222" s="122"/>
      <c r="J222" s="36"/>
      <c r="K222" s="36"/>
      <c r="L222" s="40"/>
      <c r="M222" s="209"/>
      <c r="N222" s="76"/>
      <c r="O222" s="76"/>
      <c r="P222" s="76"/>
      <c r="Q222" s="76"/>
      <c r="R222" s="76"/>
      <c r="S222" s="76"/>
      <c r="T222" s="77"/>
      <c r="AT222" s="14" t="s">
        <v>129</v>
      </c>
      <c r="AU222" s="14" t="s">
        <v>77</v>
      </c>
    </row>
    <row r="223" spans="2:65" s="1" customFormat="1" ht="20.4" customHeight="1">
      <c r="B223" s="35"/>
      <c r="C223" s="195" t="s">
        <v>377</v>
      </c>
      <c r="D223" s="195" t="s">
        <v>122</v>
      </c>
      <c r="E223" s="196" t="s">
        <v>378</v>
      </c>
      <c r="F223" s="197" t="s">
        <v>379</v>
      </c>
      <c r="G223" s="198" t="s">
        <v>175</v>
      </c>
      <c r="H223" s="199">
        <v>656.705</v>
      </c>
      <c r="I223" s="200"/>
      <c r="J223" s="201">
        <f>ROUND(I223*H223,2)</f>
        <v>0</v>
      </c>
      <c r="K223" s="197" t="s">
        <v>126</v>
      </c>
      <c r="L223" s="40"/>
      <c r="M223" s="202" t="s">
        <v>1</v>
      </c>
      <c r="N223" s="203" t="s">
        <v>41</v>
      </c>
      <c r="O223" s="76"/>
      <c r="P223" s="204">
        <f>O223*H223</f>
        <v>0</v>
      </c>
      <c r="Q223" s="204">
        <v>0</v>
      </c>
      <c r="R223" s="204">
        <f>Q223*H223</f>
        <v>0</v>
      </c>
      <c r="S223" s="204">
        <v>0</v>
      </c>
      <c r="T223" s="205">
        <f>S223*H223</f>
        <v>0</v>
      </c>
      <c r="AR223" s="14" t="s">
        <v>127</v>
      </c>
      <c r="AT223" s="14" t="s">
        <v>122</v>
      </c>
      <c r="AU223" s="14" t="s">
        <v>77</v>
      </c>
      <c r="AY223" s="14" t="s">
        <v>120</v>
      </c>
      <c r="BE223" s="206">
        <f>IF(N223="základní",J223,0)</f>
        <v>0</v>
      </c>
      <c r="BF223" s="206">
        <f>IF(N223="snížená",J223,0)</f>
        <v>0</v>
      </c>
      <c r="BG223" s="206">
        <f>IF(N223="zákl. přenesená",J223,0)</f>
        <v>0</v>
      </c>
      <c r="BH223" s="206">
        <f>IF(N223="sníž. přenesená",J223,0)</f>
        <v>0</v>
      </c>
      <c r="BI223" s="206">
        <f>IF(N223="nulová",J223,0)</f>
        <v>0</v>
      </c>
      <c r="BJ223" s="14" t="s">
        <v>75</v>
      </c>
      <c r="BK223" s="206">
        <f>ROUND(I223*H223,2)</f>
        <v>0</v>
      </c>
      <c r="BL223" s="14" t="s">
        <v>127</v>
      </c>
      <c r="BM223" s="14" t="s">
        <v>380</v>
      </c>
    </row>
    <row r="224" spans="2:47" s="1" customFormat="1" ht="12">
      <c r="B224" s="35"/>
      <c r="C224" s="36"/>
      <c r="D224" s="207" t="s">
        <v>129</v>
      </c>
      <c r="E224" s="36"/>
      <c r="F224" s="208" t="s">
        <v>381</v>
      </c>
      <c r="G224" s="36"/>
      <c r="H224" s="36"/>
      <c r="I224" s="122"/>
      <c r="J224" s="36"/>
      <c r="K224" s="36"/>
      <c r="L224" s="40"/>
      <c r="M224" s="209"/>
      <c r="N224" s="76"/>
      <c r="O224" s="76"/>
      <c r="P224" s="76"/>
      <c r="Q224" s="76"/>
      <c r="R224" s="76"/>
      <c r="S224" s="76"/>
      <c r="T224" s="77"/>
      <c r="AT224" s="14" t="s">
        <v>129</v>
      </c>
      <c r="AU224" s="14" t="s">
        <v>77</v>
      </c>
    </row>
    <row r="225" spans="2:51" s="11" customFormat="1" ht="12">
      <c r="B225" s="210"/>
      <c r="C225" s="211"/>
      <c r="D225" s="207" t="s">
        <v>131</v>
      </c>
      <c r="E225" s="211"/>
      <c r="F225" s="213" t="s">
        <v>382</v>
      </c>
      <c r="G225" s="211"/>
      <c r="H225" s="214">
        <v>656.705</v>
      </c>
      <c r="I225" s="215"/>
      <c r="J225" s="211"/>
      <c r="K225" s="211"/>
      <c r="L225" s="216"/>
      <c r="M225" s="217"/>
      <c r="N225" s="218"/>
      <c r="O225" s="218"/>
      <c r="P225" s="218"/>
      <c r="Q225" s="218"/>
      <c r="R225" s="218"/>
      <c r="S225" s="218"/>
      <c r="T225" s="219"/>
      <c r="AT225" s="220" t="s">
        <v>131</v>
      </c>
      <c r="AU225" s="220" t="s">
        <v>77</v>
      </c>
      <c r="AV225" s="11" t="s">
        <v>77</v>
      </c>
      <c r="AW225" s="11" t="s">
        <v>4</v>
      </c>
      <c r="AX225" s="11" t="s">
        <v>75</v>
      </c>
      <c r="AY225" s="220" t="s">
        <v>120</v>
      </c>
    </row>
    <row r="226" spans="2:65" s="1" customFormat="1" ht="20.4" customHeight="1">
      <c r="B226" s="35"/>
      <c r="C226" s="195" t="s">
        <v>383</v>
      </c>
      <c r="D226" s="195" t="s">
        <v>122</v>
      </c>
      <c r="E226" s="196" t="s">
        <v>384</v>
      </c>
      <c r="F226" s="197" t="s">
        <v>385</v>
      </c>
      <c r="G226" s="198" t="s">
        <v>175</v>
      </c>
      <c r="H226" s="199">
        <v>22.645</v>
      </c>
      <c r="I226" s="200"/>
      <c r="J226" s="201">
        <f>ROUND(I226*H226,2)</f>
        <v>0</v>
      </c>
      <c r="K226" s="197" t="s">
        <v>126</v>
      </c>
      <c r="L226" s="40"/>
      <c r="M226" s="202" t="s">
        <v>1</v>
      </c>
      <c r="N226" s="203" t="s">
        <v>41</v>
      </c>
      <c r="O226" s="76"/>
      <c r="P226" s="204">
        <f>O226*H226</f>
        <v>0</v>
      </c>
      <c r="Q226" s="204">
        <v>0</v>
      </c>
      <c r="R226" s="204">
        <f>Q226*H226</f>
        <v>0</v>
      </c>
      <c r="S226" s="204">
        <v>0</v>
      </c>
      <c r="T226" s="205">
        <f>S226*H226</f>
        <v>0</v>
      </c>
      <c r="AR226" s="14" t="s">
        <v>127</v>
      </c>
      <c r="AT226" s="14" t="s">
        <v>122</v>
      </c>
      <c r="AU226" s="14" t="s">
        <v>77</v>
      </c>
      <c r="AY226" s="14" t="s">
        <v>120</v>
      </c>
      <c r="BE226" s="206">
        <f>IF(N226="základní",J226,0)</f>
        <v>0</v>
      </c>
      <c r="BF226" s="206">
        <f>IF(N226="snížená",J226,0)</f>
        <v>0</v>
      </c>
      <c r="BG226" s="206">
        <f>IF(N226="zákl. přenesená",J226,0)</f>
        <v>0</v>
      </c>
      <c r="BH226" s="206">
        <f>IF(N226="sníž. přenesená",J226,0)</f>
        <v>0</v>
      </c>
      <c r="BI226" s="206">
        <f>IF(N226="nulová",J226,0)</f>
        <v>0</v>
      </c>
      <c r="BJ226" s="14" t="s">
        <v>75</v>
      </c>
      <c r="BK226" s="206">
        <f>ROUND(I226*H226,2)</f>
        <v>0</v>
      </c>
      <c r="BL226" s="14" t="s">
        <v>127</v>
      </c>
      <c r="BM226" s="14" t="s">
        <v>386</v>
      </c>
    </row>
    <row r="227" spans="2:47" s="1" customFormat="1" ht="12">
      <c r="B227" s="35"/>
      <c r="C227" s="36"/>
      <c r="D227" s="207" t="s">
        <v>129</v>
      </c>
      <c r="E227" s="36"/>
      <c r="F227" s="208" t="s">
        <v>387</v>
      </c>
      <c r="G227" s="36"/>
      <c r="H227" s="36"/>
      <c r="I227" s="122"/>
      <c r="J227" s="36"/>
      <c r="K227" s="36"/>
      <c r="L227" s="40"/>
      <c r="M227" s="209"/>
      <c r="N227" s="76"/>
      <c r="O227" s="76"/>
      <c r="P227" s="76"/>
      <c r="Q227" s="76"/>
      <c r="R227" s="76"/>
      <c r="S227" s="76"/>
      <c r="T227" s="77"/>
      <c r="AT227" s="14" t="s">
        <v>129</v>
      </c>
      <c r="AU227" s="14" t="s">
        <v>77</v>
      </c>
    </row>
    <row r="228" spans="2:63" s="10" customFormat="1" ht="22.8" customHeight="1">
      <c r="B228" s="179"/>
      <c r="C228" s="180"/>
      <c r="D228" s="181" t="s">
        <v>69</v>
      </c>
      <c r="E228" s="193" t="s">
        <v>388</v>
      </c>
      <c r="F228" s="193" t="s">
        <v>389</v>
      </c>
      <c r="G228" s="180"/>
      <c r="H228" s="180"/>
      <c r="I228" s="183"/>
      <c r="J228" s="194">
        <f>BK228</f>
        <v>0</v>
      </c>
      <c r="K228" s="180"/>
      <c r="L228" s="185"/>
      <c r="M228" s="186"/>
      <c r="N228" s="187"/>
      <c r="O228" s="187"/>
      <c r="P228" s="188">
        <f>SUM(P229:P230)</f>
        <v>0</v>
      </c>
      <c r="Q228" s="187"/>
      <c r="R228" s="188">
        <f>SUM(R229:R230)</f>
        <v>0</v>
      </c>
      <c r="S228" s="187"/>
      <c r="T228" s="189">
        <f>SUM(T229:T230)</f>
        <v>0</v>
      </c>
      <c r="AR228" s="190" t="s">
        <v>75</v>
      </c>
      <c r="AT228" s="191" t="s">
        <v>69</v>
      </c>
      <c r="AU228" s="191" t="s">
        <v>75</v>
      </c>
      <c r="AY228" s="190" t="s">
        <v>120</v>
      </c>
      <c r="BK228" s="192">
        <f>SUM(BK229:BK230)</f>
        <v>0</v>
      </c>
    </row>
    <row r="229" spans="2:65" s="1" customFormat="1" ht="20.4" customHeight="1">
      <c r="B229" s="35"/>
      <c r="C229" s="195" t="s">
        <v>390</v>
      </c>
      <c r="D229" s="195" t="s">
        <v>122</v>
      </c>
      <c r="E229" s="196" t="s">
        <v>391</v>
      </c>
      <c r="F229" s="197" t="s">
        <v>392</v>
      </c>
      <c r="G229" s="198" t="s">
        <v>175</v>
      </c>
      <c r="H229" s="199">
        <v>41.608</v>
      </c>
      <c r="I229" s="200"/>
      <c r="J229" s="201">
        <f>ROUND(I229*H229,2)</f>
        <v>0</v>
      </c>
      <c r="K229" s="197" t="s">
        <v>126</v>
      </c>
      <c r="L229" s="40"/>
      <c r="M229" s="202" t="s">
        <v>1</v>
      </c>
      <c r="N229" s="203" t="s">
        <v>41</v>
      </c>
      <c r="O229" s="76"/>
      <c r="P229" s="204">
        <f>O229*H229</f>
        <v>0</v>
      </c>
      <c r="Q229" s="204">
        <v>0</v>
      </c>
      <c r="R229" s="204">
        <f>Q229*H229</f>
        <v>0</v>
      </c>
      <c r="S229" s="204">
        <v>0</v>
      </c>
      <c r="T229" s="205">
        <f>S229*H229</f>
        <v>0</v>
      </c>
      <c r="AR229" s="14" t="s">
        <v>127</v>
      </c>
      <c r="AT229" s="14" t="s">
        <v>122</v>
      </c>
      <c r="AU229" s="14" t="s">
        <v>77</v>
      </c>
      <c r="AY229" s="14" t="s">
        <v>120</v>
      </c>
      <c r="BE229" s="206">
        <f>IF(N229="základní",J229,0)</f>
        <v>0</v>
      </c>
      <c r="BF229" s="206">
        <f>IF(N229="snížená",J229,0)</f>
        <v>0</v>
      </c>
      <c r="BG229" s="206">
        <f>IF(N229="zákl. přenesená",J229,0)</f>
        <v>0</v>
      </c>
      <c r="BH229" s="206">
        <f>IF(N229="sníž. přenesená",J229,0)</f>
        <v>0</v>
      </c>
      <c r="BI229" s="206">
        <f>IF(N229="nulová",J229,0)</f>
        <v>0</v>
      </c>
      <c r="BJ229" s="14" t="s">
        <v>75</v>
      </c>
      <c r="BK229" s="206">
        <f>ROUND(I229*H229,2)</f>
        <v>0</v>
      </c>
      <c r="BL229" s="14" t="s">
        <v>127</v>
      </c>
      <c r="BM229" s="14" t="s">
        <v>393</v>
      </c>
    </row>
    <row r="230" spans="2:47" s="1" customFormat="1" ht="12">
      <c r="B230" s="35"/>
      <c r="C230" s="36"/>
      <c r="D230" s="207" t="s">
        <v>129</v>
      </c>
      <c r="E230" s="36"/>
      <c r="F230" s="208" t="s">
        <v>394</v>
      </c>
      <c r="G230" s="36"/>
      <c r="H230" s="36"/>
      <c r="I230" s="122"/>
      <c r="J230" s="36"/>
      <c r="K230" s="36"/>
      <c r="L230" s="40"/>
      <c r="M230" s="209"/>
      <c r="N230" s="76"/>
      <c r="O230" s="76"/>
      <c r="P230" s="76"/>
      <c r="Q230" s="76"/>
      <c r="R230" s="76"/>
      <c r="S230" s="76"/>
      <c r="T230" s="77"/>
      <c r="AT230" s="14" t="s">
        <v>129</v>
      </c>
      <c r="AU230" s="14" t="s">
        <v>77</v>
      </c>
    </row>
    <row r="231" spans="2:63" s="10" customFormat="1" ht="25.9" customHeight="1">
      <c r="B231" s="179"/>
      <c r="C231" s="180"/>
      <c r="D231" s="181" t="s">
        <v>69</v>
      </c>
      <c r="E231" s="182" t="s">
        <v>395</v>
      </c>
      <c r="F231" s="182" t="s">
        <v>396</v>
      </c>
      <c r="G231" s="180"/>
      <c r="H231" s="180"/>
      <c r="I231" s="183"/>
      <c r="J231" s="184">
        <f>BK231</f>
        <v>0</v>
      </c>
      <c r="K231" s="180"/>
      <c r="L231" s="185"/>
      <c r="M231" s="186"/>
      <c r="N231" s="187"/>
      <c r="O231" s="187"/>
      <c r="P231" s="188">
        <f>P232+P235+P240+P257+P265+P317+P333+P394+P415+P424+P430</f>
        <v>0</v>
      </c>
      <c r="Q231" s="187"/>
      <c r="R231" s="188">
        <f>R232+R235+R240+R257+R265+R317+R333+R394+R415+R424+R430</f>
        <v>9.938845870000002</v>
      </c>
      <c r="S231" s="187"/>
      <c r="T231" s="189">
        <f>T232+T235+T240+T257+T265+T317+T333+T394+T415+T424+T430</f>
        <v>5.60501832</v>
      </c>
      <c r="AR231" s="190" t="s">
        <v>77</v>
      </c>
      <c r="AT231" s="191" t="s">
        <v>69</v>
      </c>
      <c r="AU231" s="191" t="s">
        <v>70</v>
      </c>
      <c r="AY231" s="190" t="s">
        <v>120</v>
      </c>
      <c r="BK231" s="192">
        <f>BK232+BK235+BK240+BK257+BK265+BK317+BK333+BK394+BK415+BK424+BK430</f>
        <v>0</v>
      </c>
    </row>
    <row r="232" spans="2:63" s="10" customFormat="1" ht="22.8" customHeight="1">
      <c r="B232" s="179"/>
      <c r="C232" s="180"/>
      <c r="D232" s="181" t="s">
        <v>69</v>
      </c>
      <c r="E232" s="193" t="s">
        <v>397</v>
      </c>
      <c r="F232" s="193" t="s">
        <v>398</v>
      </c>
      <c r="G232" s="180"/>
      <c r="H232" s="180"/>
      <c r="I232" s="183"/>
      <c r="J232" s="194">
        <f>BK232</f>
        <v>0</v>
      </c>
      <c r="K232" s="180"/>
      <c r="L232" s="185"/>
      <c r="M232" s="186"/>
      <c r="N232" s="187"/>
      <c r="O232" s="187"/>
      <c r="P232" s="188">
        <f>SUM(P233:P234)</f>
        <v>0</v>
      </c>
      <c r="Q232" s="187"/>
      <c r="R232" s="188">
        <f>SUM(R233:R234)</f>
        <v>0</v>
      </c>
      <c r="S232" s="187"/>
      <c r="T232" s="189">
        <f>SUM(T233:T234)</f>
        <v>0.0342</v>
      </c>
      <c r="AR232" s="190" t="s">
        <v>77</v>
      </c>
      <c r="AT232" s="191" t="s">
        <v>69</v>
      </c>
      <c r="AU232" s="191" t="s">
        <v>75</v>
      </c>
      <c r="AY232" s="190" t="s">
        <v>120</v>
      </c>
      <c r="BK232" s="192">
        <f>SUM(BK233:BK234)</f>
        <v>0</v>
      </c>
    </row>
    <row r="233" spans="2:65" s="1" customFormat="1" ht="20.4" customHeight="1">
      <c r="B233" s="35"/>
      <c r="C233" s="195" t="s">
        <v>399</v>
      </c>
      <c r="D233" s="195" t="s">
        <v>122</v>
      </c>
      <c r="E233" s="196" t="s">
        <v>400</v>
      </c>
      <c r="F233" s="197" t="s">
        <v>401</v>
      </c>
      <c r="G233" s="198" t="s">
        <v>402</v>
      </c>
      <c r="H233" s="199">
        <v>1</v>
      </c>
      <c r="I233" s="200"/>
      <c r="J233" s="201">
        <f>ROUND(I233*H233,2)</f>
        <v>0</v>
      </c>
      <c r="K233" s="197" t="s">
        <v>126</v>
      </c>
      <c r="L233" s="40"/>
      <c r="M233" s="202" t="s">
        <v>1</v>
      </c>
      <c r="N233" s="203" t="s">
        <v>41</v>
      </c>
      <c r="O233" s="76"/>
      <c r="P233" s="204">
        <f>O233*H233</f>
        <v>0</v>
      </c>
      <c r="Q233" s="204">
        <v>0</v>
      </c>
      <c r="R233" s="204">
        <f>Q233*H233</f>
        <v>0</v>
      </c>
      <c r="S233" s="204">
        <v>0.0342</v>
      </c>
      <c r="T233" s="205">
        <f>S233*H233</f>
        <v>0.0342</v>
      </c>
      <c r="AR233" s="14" t="s">
        <v>220</v>
      </c>
      <c r="AT233" s="14" t="s">
        <v>122</v>
      </c>
      <c r="AU233" s="14" t="s">
        <v>77</v>
      </c>
      <c r="AY233" s="14" t="s">
        <v>120</v>
      </c>
      <c r="BE233" s="206">
        <f>IF(N233="základní",J233,0)</f>
        <v>0</v>
      </c>
      <c r="BF233" s="206">
        <f>IF(N233="snížená",J233,0)</f>
        <v>0</v>
      </c>
      <c r="BG233" s="206">
        <f>IF(N233="zákl. přenesená",J233,0)</f>
        <v>0</v>
      </c>
      <c r="BH233" s="206">
        <f>IF(N233="sníž. přenesená",J233,0)</f>
        <v>0</v>
      </c>
      <c r="BI233" s="206">
        <f>IF(N233="nulová",J233,0)</f>
        <v>0</v>
      </c>
      <c r="BJ233" s="14" t="s">
        <v>75</v>
      </c>
      <c r="BK233" s="206">
        <f>ROUND(I233*H233,2)</f>
        <v>0</v>
      </c>
      <c r="BL233" s="14" t="s">
        <v>220</v>
      </c>
      <c r="BM233" s="14" t="s">
        <v>403</v>
      </c>
    </row>
    <row r="234" spans="2:47" s="1" customFormat="1" ht="12">
      <c r="B234" s="35"/>
      <c r="C234" s="36"/>
      <c r="D234" s="207" t="s">
        <v>129</v>
      </c>
      <c r="E234" s="36"/>
      <c r="F234" s="208" t="s">
        <v>404</v>
      </c>
      <c r="G234" s="36"/>
      <c r="H234" s="36"/>
      <c r="I234" s="122"/>
      <c r="J234" s="36"/>
      <c r="K234" s="36"/>
      <c r="L234" s="40"/>
      <c r="M234" s="209"/>
      <c r="N234" s="76"/>
      <c r="O234" s="76"/>
      <c r="P234" s="76"/>
      <c r="Q234" s="76"/>
      <c r="R234" s="76"/>
      <c r="S234" s="76"/>
      <c r="T234" s="77"/>
      <c r="AT234" s="14" t="s">
        <v>129</v>
      </c>
      <c r="AU234" s="14" t="s">
        <v>77</v>
      </c>
    </row>
    <row r="235" spans="2:63" s="10" customFormat="1" ht="22.8" customHeight="1">
      <c r="B235" s="179"/>
      <c r="C235" s="180"/>
      <c r="D235" s="181" t="s">
        <v>69</v>
      </c>
      <c r="E235" s="193" t="s">
        <v>405</v>
      </c>
      <c r="F235" s="193" t="s">
        <v>406</v>
      </c>
      <c r="G235" s="180"/>
      <c r="H235" s="180"/>
      <c r="I235" s="183"/>
      <c r="J235" s="194">
        <f>BK235</f>
        <v>0</v>
      </c>
      <c r="K235" s="180"/>
      <c r="L235" s="185"/>
      <c r="M235" s="186"/>
      <c r="N235" s="187"/>
      <c r="O235" s="187"/>
      <c r="P235" s="188">
        <f>SUM(P236:P239)</f>
        <v>0</v>
      </c>
      <c r="Q235" s="187"/>
      <c r="R235" s="188">
        <f>SUM(R236:R239)</f>
        <v>0.0017000000000000001</v>
      </c>
      <c r="S235" s="187"/>
      <c r="T235" s="189">
        <f>SUM(T236:T239)</f>
        <v>0</v>
      </c>
      <c r="AR235" s="190" t="s">
        <v>77</v>
      </c>
      <c r="AT235" s="191" t="s">
        <v>69</v>
      </c>
      <c r="AU235" s="191" t="s">
        <v>75</v>
      </c>
      <c r="AY235" s="190" t="s">
        <v>120</v>
      </c>
      <c r="BK235" s="192">
        <f>SUM(BK236:BK239)</f>
        <v>0</v>
      </c>
    </row>
    <row r="236" spans="2:65" s="1" customFormat="1" ht="20.4" customHeight="1">
      <c r="B236" s="35"/>
      <c r="C236" s="195" t="s">
        <v>407</v>
      </c>
      <c r="D236" s="195" t="s">
        <v>122</v>
      </c>
      <c r="E236" s="196" t="s">
        <v>408</v>
      </c>
      <c r="F236" s="197" t="s">
        <v>409</v>
      </c>
      <c r="G236" s="198" t="s">
        <v>155</v>
      </c>
      <c r="H236" s="199">
        <v>10</v>
      </c>
      <c r="I236" s="200"/>
      <c r="J236" s="201">
        <f>ROUND(I236*H236,2)</f>
        <v>0</v>
      </c>
      <c r="K236" s="197" t="s">
        <v>126</v>
      </c>
      <c r="L236" s="40"/>
      <c r="M236" s="202" t="s">
        <v>1</v>
      </c>
      <c r="N236" s="203" t="s">
        <v>41</v>
      </c>
      <c r="O236" s="76"/>
      <c r="P236" s="204">
        <f>O236*H236</f>
        <v>0</v>
      </c>
      <c r="Q236" s="204">
        <v>0</v>
      </c>
      <c r="R236" s="204">
        <f>Q236*H236</f>
        <v>0</v>
      </c>
      <c r="S236" s="204">
        <v>0</v>
      </c>
      <c r="T236" s="205">
        <f>S236*H236</f>
        <v>0</v>
      </c>
      <c r="AR236" s="14" t="s">
        <v>220</v>
      </c>
      <c r="AT236" s="14" t="s">
        <v>122</v>
      </c>
      <c r="AU236" s="14" t="s">
        <v>77</v>
      </c>
      <c r="AY236" s="14" t="s">
        <v>120</v>
      </c>
      <c r="BE236" s="206">
        <f>IF(N236="základní",J236,0)</f>
        <v>0</v>
      </c>
      <c r="BF236" s="206">
        <f>IF(N236="snížená",J236,0)</f>
        <v>0</v>
      </c>
      <c r="BG236" s="206">
        <f>IF(N236="zákl. přenesená",J236,0)</f>
        <v>0</v>
      </c>
      <c r="BH236" s="206">
        <f>IF(N236="sníž. přenesená",J236,0)</f>
        <v>0</v>
      </c>
      <c r="BI236" s="206">
        <f>IF(N236="nulová",J236,0)</f>
        <v>0</v>
      </c>
      <c r="BJ236" s="14" t="s">
        <v>75</v>
      </c>
      <c r="BK236" s="206">
        <f>ROUND(I236*H236,2)</f>
        <v>0</v>
      </c>
      <c r="BL236" s="14" t="s">
        <v>220</v>
      </c>
      <c r="BM236" s="14" t="s">
        <v>410</v>
      </c>
    </row>
    <row r="237" spans="2:47" s="1" customFormat="1" ht="12">
      <c r="B237" s="35"/>
      <c r="C237" s="36"/>
      <c r="D237" s="207" t="s">
        <v>129</v>
      </c>
      <c r="E237" s="36"/>
      <c r="F237" s="208" t="s">
        <v>411</v>
      </c>
      <c r="G237" s="36"/>
      <c r="H237" s="36"/>
      <c r="I237" s="122"/>
      <c r="J237" s="36"/>
      <c r="K237" s="36"/>
      <c r="L237" s="40"/>
      <c r="M237" s="209"/>
      <c r="N237" s="76"/>
      <c r="O237" s="76"/>
      <c r="P237" s="76"/>
      <c r="Q237" s="76"/>
      <c r="R237" s="76"/>
      <c r="S237" s="76"/>
      <c r="T237" s="77"/>
      <c r="AT237" s="14" t="s">
        <v>129</v>
      </c>
      <c r="AU237" s="14" t="s">
        <v>77</v>
      </c>
    </row>
    <row r="238" spans="2:65" s="1" customFormat="1" ht="20.4" customHeight="1">
      <c r="B238" s="35"/>
      <c r="C238" s="221" t="s">
        <v>412</v>
      </c>
      <c r="D238" s="221" t="s">
        <v>172</v>
      </c>
      <c r="E238" s="222" t="s">
        <v>413</v>
      </c>
      <c r="F238" s="223" t="s">
        <v>414</v>
      </c>
      <c r="G238" s="224" t="s">
        <v>155</v>
      </c>
      <c r="H238" s="225">
        <v>10</v>
      </c>
      <c r="I238" s="226"/>
      <c r="J238" s="227">
        <f>ROUND(I238*H238,2)</f>
        <v>0</v>
      </c>
      <c r="K238" s="223" t="s">
        <v>126</v>
      </c>
      <c r="L238" s="228"/>
      <c r="M238" s="229" t="s">
        <v>1</v>
      </c>
      <c r="N238" s="230" t="s">
        <v>41</v>
      </c>
      <c r="O238" s="76"/>
      <c r="P238" s="204">
        <f>O238*H238</f>
        <v>0</v>
      </c>
      <c r="Q238" s="204">
        <v>0.00017</v>
      </c>
      <c r="R238" s="204">
        <f>Q238*H238</f>
        <v>0.0017000000000000001</v>
      </c>
      <c r="S238" s="204">
        <v>0</v>
      </c>
      <c r="T238" s="205">
        <f>S238*H238</f>
        <v>0</v>
      </c>
      <c r="AR238" s="14" t="s">
        <v>308</v>
      </c>
      <c r="AT238" s="14" t="s">
        <v>172</v>
      </c>
      <c r="AU238" s="14" t="s">
        <v>77</v>
      </c>
      <c r="AY238" s="14" t="s">
        <v>120</v>
      </c>
      <c r="BE238" s="206">
        <f>IF(N238="základní",J238,0)</f>
        <v>0</v>
      </c>
      <c r="BF238" s="206">
        <f>IF(N238="snížená",J238,0)</f>
        <v>0</v>
      </c>
      <c r="BG238" s="206">
        <f>IF(N238="zákl. přenesená",J238,0)</f>
        <v>0</v>
      </c>
      <c r="BH238" s="206">
        <f>IF(N238="sníž. přenesená",J238,0)</f>
        <v>0</v>
      </c>
      <c r="BI238" s="206">
        <f>IF(N238="nulová",J238,0)</f>
        <v>0</v>
      </c>
      <c r="BJ238" s="14" t="s">
        <v>75</v>
      </c>
      <c r="BK238" s="206">
        <f>ROUND(I238*H238,2)</f>
        <v>0</v>
      </c>
      <c r="BL238" s="14" t="s">
        <v>220</v>
      </c>
      <c r="BM238" s="14" t="s">
        <v>415</v>
      </c>
    </row>
    <row r="239" spans="2:47" s="1" customFormat="1" ht="12">
      <c r="B239" s="35"/>
      <c r="C239" s="36"/>
      <c r="D239" s="207" t="s">
        <v>129</v>
      </c>
      <c r="E239" s="36"/>
      <c r="F239" s="208" t="s">
        <v>414</v>
      </c>
      <c r="G239" s="36"/>
      <c r="H239" s="36"/>
      <c r="I239" s="122"/>
      <c r="J239" s="36"/>
      <c r="K239" s="36"/>
      <c r="L239" s="40"/>
      <c r="M239" s="209"/>
      <c r="N239" s="76"/>
      <c r="O239" s="76"/>
      <c r="P239" s="76"/>
      <c r="Q239" s="76"/>
      <c r="R239" s="76"/>
      <c r="S239" s="76"/>
      <c r="T239" s="77"/>
      <c r="AT239" s="14" t="s">
        <v>129</v>
      </c>
      <c r="AU239" s="14" t="s">
        <v>77</v>
      </c>
    </row>
    <row r="240" spans="2:63" s="10" customFormat="1" ht="22.8" customHeight="1">
      <c r="B240" s="179"/>
      <c r="C240" s="180"/>
      <c r="D240" s="181" t="s">
        <v>69</v>
      </c>
      <c r="E240" s="193" t="s">
        <v>416</v>
      </c>
      <c r="F240" s="193" t="s">
        <v>417</v>
      </c>
      <c r="G240" s="180"/>
      <c r="H240" s="180"/>
      <c r="I240" s="183"/>
      <c r="J240" s="194">
        <f>BK240</f>
        <v>0</v>
      </c>
      <c r="K240" s="180"/>
      <c r="L240" s="185"/>
      <c r="M240" s="186"/>
      <c r="N240" s="187"/>
      <c r="O240" s="187"/>
      <c r="P240" s="188">
        <f>SUM(P241:P256)</f>
        <v>0</v>
      </c>
      <c r="Q240" s="187"/>
      <c r="R240" s="188">
        <f>SUM(R241:R256)</f>
        <v>0.0006000000000000001</v>
      </c>
      <c r="S240" s="187"/>
      <c r="T240" s="189">
        <f>SUM(T241:T256)</f>
        <v>0</v>
      </c>
      <c r="AR240" s="190" t="s">
        <v>77</v>
      </c>
      <c r="AT240" s="191" t="s">
        <v>69</v>
      </c>
      <c r="AU240" s="191" t="s">
        <v>75</v>
      </c>
      <c r="AY240" s="190" t="s">
        <v>120</v>
      </c>
      <c r="BK240" s="192">
        <f>SUM(BK241:BK256)</f>
        <v>0</v>
      </c>
    </row>
    <row r="241" spans="2:65" s="1" customFormat="1" ht="20.4" customHeight="1">
      <c r="B241" s="35"/>
      <c r="C241" s="195" t="s">
        <v>418</v>
      </c>
      <c r="D241" s="195" t="s">
        <v>122</v>
      </c>
      <c r="E241" s="196" t="s">
        <v>419</v>
      </c>
      <c r="F241" s="197" t="s">
        <v>420</v>
      </c>
      <c r="G241" s="198" t="s">
        <v>155</v>
      </c>
      <c r="H241" s="199">
        <v>30</v>
      </c>
      <c r="I241" s="200"/>
      <c r="J241" s="201">
        <f>ROUND(I241*H241,2)</f>
        <v>0</v>
      </c>
      <c r="K241" s="197" t="s">
        <v>126</v>
      </c>
      <c r="L241" s="40"/>
      <c r="M241" s="202" t="s">
        <v>1</v>
      </c>
      <c r="N241" s="203" t="s">
        <v>41</v>
      </c>
      <c r="O241" s="76"/>
      <c r="P241" s="204">
        <f>O241*H241</f>
        <v>0</v>
      </c>
      <c r="Q241" s="204">
        <v>0</v>
      </c>
      <c r="R241" s="204">
        <f>Q241*H241</f>
        <v>0</v>
      </c>
      <c r="S241" s="204">
        <v>0</v>
      </c>
      <c r="T241" s="205">
        <f>S241*H241</f>
        <v>0</v>
      </c>
      <c r="AR241" s="14" t="s">
        <v>220</v>
      </c>
      <c r="AT241" s="14" t="s">
        <v>122</v>
      </c>
      <c r="AU241" s="14" t="s">
        <v>77</v>
      </c>
      <c r="AY241" s="14" t="s">
        <v>120</v>
      </c>
      <c r="BE241" s="206">
        <f>IF(N241="základní",J241,0)</f>
        <v>0</v>
      </c>
      <c r="BF241" s="206">
        <f>IF(N241="snížená",J241,0)</f>
        <v>0</v>
      </c>
      <c r="BG241" s="206">
        <f>IF(N241="zákl. přenesená",J241,0)</f>
        <v>0</v>
      </c>
      <c r="BH241" s="206">
        <f>IF(N241="sníž. přenesená",J241,0)</f>
        <v>0</v>
      </c>
      <c r="BI241" s="206">
        <f>IF(N241="nulová",J241,0)</f>
        <v>0</v>
      </c>
      <c r="BJ241" s="14" t="s">
        <v>75</v>
      </c>
      <c r="BK241" s="206">
        <f>ROUND(I241*H241,2)</f>
        <v>0</v>
      </c>
      <c r="BL241" s="14" t="s">
        <v>220</v>
      </c>
      <c r="BM241" s="14" t="s">
        <v>421</v>
      </c>
    </row>
    <row r="242" spans="2:47" s="1" customFormat="1" ht="12">
      <c r="B242" s="35"/>
      <c r="C242" s="36"/>
      <c r="D242" s="207" t="s">
        <v>129</v>
      </c>
      <c r="E242" s="36"/>
      <c r="F242" s="208" t="s">
        <v>422</v>
      </c>
      <c r="G242" s="36"/>
      <c r="H242" s="36"/>
      <c r="I242" s="122"/>
      <c r="J242" s="36"/>
      <c r="K242" s="36"/>
      <c r="L242" s="40"/>
      <c r="M242" s="209"/>
      <c r="N242" s="76"/>
      <c r="O242" s="76"/>
      <c r="P242" s="76"/>
      <c r="Q242" s="76"/>
      <c r="R242" s="76"/>
      <c r="S242" s="76"/>
      <c r="T242" s="77"/>
      <c r="AT242" s="14" t="s">
        <v>129</v>
      </c>
      <c r="AU242" s="14" t="s">
        <v>77</v>
      </c>
    </row>
    <row r="243" spans="2:65" s="1" customFormat="1" ht="20.4" customHeight="1">
      <c r="B243" s="35"/>
      <c r="C243" s="221" t="s">
        <v>423</v>
      </c>
      <c r="D243" s="221" t="s">
        <v>172</v>
      </c>
      <c r="E243" s="222" t="s">
        <v>424</v>
      </c>
      <c r="F243" s="223" t="s">
        <v>425</v>
      </c>
      <c r="G243" s="224" t="s">
        <v>155</v>
      </c>
      <c r="H243" s="225">
        <v>30</v>
      </c>
      <c r="I243" s="226"/>
      <c r="J243" s="227">
        <f>ROUND(I243*H243,2)</f>
        <v>0</v>
      </c>
      <c r="K243" s="223" t="s">
        <v>126</v>
      </c>
      <c r="L243" s="228"/>
      <c r="M243" s="229" t="s">
        <v>1</v>
      </c>
      <c r="N243" s="230" t="s">
        <v>41</v>
      </c>
      <c r="O243" s="76"/>
      <c r="P243" s="204">
        <f>O243*H243</f>
        <v>0</v>
      </c>
      <c r="Q243" s="204">
        <v>2E-05</v>
      </c>
      <c r="R243" s="204">
        <f>Q243*H243</f>
        <v>0.0006000000000000001</v>
      </c>
      <c r="S243" s="204">
        <v>0</v>
      </c>
      <c r="T243" s="205">
        <f>S243*H243</f>
        <v>0</v>
      </c>
      <c r="AR243" s="14" t="s">
        <v>308</v>
      </c>
      <c r="AT243" s="14" t="s">
        <v>172</v>
      </c>
      <c r="AU243" s="14" t="s">
        <v>77</v>
      </c>
      <c r="AY243" s="14" t="s">
        <v>120</v>
      </c>
      <c r="BE243" s="206">
        <f>IF(N243="základní",J243,0)</f>
        <v>0</v>
      </c>
      <c r="BF243" s="206">
        <f>IF(N243="snížená",J243,0)</f>
        <v>0</v>
      </c>
      <c r="BG243" s="206">
        <f>IF(N243="zákl. přenesená",J243,0)</f>
        <v>0</v>
      </c>
      <c r="BH243" s="206">
        <f>IF(N243="sníž. přenesená",J243,0)</f>
        <v>0</v>
      </c>
      <c r="BI243" s="206">
        <f>IF(N243="nulová",J243,0)</f>
        <v>0</v>
      </c>
      <c r="BJ243" s="14" t="s">
        <v>75</v>
      </c>
      <c r="BK243" s="206">
        <f>ROUND(I243*H243,2)</f>
        <v>0</v>
      </c>
      <c r="BL243" s="14" t="s">
        <v>220</v>
      </c>
      <c r="BM243" s="14" t="s">
        <v>426</v>
      </c>
    </row>
    <row r="244" spans="2:47" s="1" customFormat="1" ht="12">
      <c r="B244" s="35"/>
      <c r="C244" s="36"/>
      <c r="D244" s="207" t="s">
        <v>129</v>
      </c>
      <c r="E244" s="36"/>
      <c r="F244" s="208" t="s">
        <v>425</v>
      </c>
      <c r="G244" s="36"/>
      <c r="H244" s="36"/>
      <c r="I244" s="122"/>
      <c r="J244" s="36"/>
      <c r="K244" s="36"/>
      <c r="L244" s="40"/>
      <c r="M244" s="209"/>
      <c r="N244" s="76"/>
      <c r="O244" s="76"/>
      <c r="P244" s="76"/>
      <c r="Q244" s="76"/>
      <c r="R244" s="76"/>
      <c r="S244" s="76"/>
      <c r="T244" s="77"/>
      <c r="AT244" s="14" t="s">
        <v>129</v>
      </c>
      <c r="AU244" s="14" t="s">
        <v>77</v>
      </c>
    </row>
    <row r="245" spans="2:65" s="1" customFormat="1" ht="20.4" customHeight="1">
      <c r="B245" s="35"/>
      <c r="C245" s="195" t="s">
        <v>427</v>
      </c>
      <c r="D245" s="195" t="s">
        <v>122</v>
      </c>
      <c r="E245" s="196" t="s">
        <v>428</v>
      </c>
      <c r="F245" s="197" t="s">
        <v>429</v>
      </c>
      <c r="G245" s="198" t="s">
        <v>137</v>
      </c>
      <c r="H245" s="199">
        <v>1</v>
      </c>
      <c r="I245" s="200"/>
      <c r="J245" s="201">
        <f>ROUND(I245*H245,2)</f>
        <v>0</v>
      </c>
      <c r="K245" s="197" t="s">
        <v>126</v>
      </c>
      <c r="L245" s="40"/>
      <c r="M245" s="202" t="s">
        <v>1</v>
      </c>
      <c r="N245" s="203" t="s">
        <v>41</v>
      </c>
      <c r="O245" s="76"/>
      <c r="P245" s="204">
        <f>O245*H245</f>
        <v>0</v>
      </c>
      <c r="Q245" s="204">
        <v>0</v>
      </c>
      <c r="R245" s="204">
        <f>Q245*H245</f>
        <v>0</v>
      </c>
      <c r="S245" s="204">
        <v>0</v>
      </c>
      <c r="T245" s="205">
        <f>S245*H245</f>
        <v>0</v>
      </c>
      <c r="AR245" s="14" t="s">
        <v>220</v>
      </c>
      <c r="AT245" s="14" t="s">
        <v>122</v>
      </c>
      <c r="AU245" s="14" t="s">
        <v>77</v>
      </c>
      <c r="AY245" s="14" t="s">
        <v>120</v>
      </c>
      <c r="BE245" s="206">
        <f>IF(N245="základní",J245,0)</f>
        <v>0</v>
      </c>
      <c r="BF245" s="206">
        <f>IF(N245="snížená",J245,0)</f>
        <v>0</v>
      </c>
      <c r="BG245" s="206">
        <f>IF(N245="zákl. přenesená",J245,0)</f>
        <v>0</v>
      </c>
      <c r="BH245" s="206">
        <f>IF(N245="sníž. přenesená",J245,0)</f>
        <v>0</v>
      </c>
      <c r="BI245" s="206">
        <f>IF(N245="nulová",J245,0)</f>
        <v>0</v>
      </c>
      <c r="BJ245" s="14" t="s">
        <v>75</v>
      </c>
      <c r="BK245" s="206">
        <f>ROUND(I245*H245,2)</f>
        <v>0</v>
      </c>
      <c r="BL245" s="14" t="s">
        <v>220</v>
      </c>
      <c r="BM245" s="14" t="s">
        <v>430</v>
      </c>
    </row>
    <row r="246" spans="2:47" s="1" customFormat="1" ht="12">
      <c r="B246" s="35"/>
      <c r="C246" s="36"/>
      <c r="D246" s="207" t="s">
        <v>129</v>
      </c>
      <c r="E246" s="36"/>
      <c r="F246" s="208" t="s">
        <v>431</v>
      </c>
      <c r="G246" s="36"/>
      <c r="H246" s="36"/>
      <c r="I246" s="122"/>
      <c r="J246" s="36"/>
      <c r="K246" s="36"/>
      <c r="L246" s="40"/>
      <c r="M246" s="209"/>
      <c r="N246" s="76"/>
      <c r="O246" s="76"/>
      <c r="P246" s="76"/>
      <c r="Q246" s="76"/>
      <c r="R246" s="76"/>
      <c r="S246" s="76"/>
      <c r="T246" s="77"/>
      <c r="AT246" s="14" t="s">
        <v>129</v>
      </c>
      <c r="AU246" s="14" t="s">
        <v>77</v>
      </c>
    </row>
    <row r="247" spans="2:65" s="1" customFormat="1" ht="14.4" customHeight="1">
      <c r="B247" s="35"/>
      <c r="C247" s="195" t="s">
        <v>432</v>
      </c>
      <c r="D247" s="195" t="s">
        <v>122</v>
      </c>
      <c r="E247" s="196" t="s">
        <v>433</v>
      </c>
      <c r="F247" s="197" t="s">
        <v>434</v>
      </c>
      <c r="G247" s="198" t="s">
        <v>137</v>
      </c>
      <c r="H247" s="199">
        <v>1</v>
      </c>
      <c r="I247" s="200"/>
      <c r="J247" s="201">
        <f>ROUND(I247*H247,2)</f>
        <v>0</v>
      </c>
      <c r="K247" s="197" t="s">
        <v>1</v>
      </c>
      <c r="L247" s="40"/>
      <c r="M247" s="202" t="s">
        <v>1</v>
      </c>
      <c r="N247" s="203" t="s">
        <v>41</v>
      </c>
      <c r="O247" s="76"/>
      <c r="P247" s="204">
        <f>O247*H247</f>
        <v>0</v>
      </c>
      <c r="Q247" s="204">
        <v>0</v>
      </c>
      <c r="R247" s="204">
        <f>Q247*H247</f>
        <v>0</v>
      </c>
      <c r="S247" s="204">
        <v>0</v>
      </c>
      <c r="T247" s="205">
        <f>S247*H247</f>
        <v>0</v>
      </c>
      <c r="AR247" s="14" t="s">
        <v>220</v>
      </c>
      <c r="AT247" s="14" t="s">
        <v>122</v>
      </c>
      <c r="AU247" s="14" t="s">
        <v>77</v>
      </c>
      <c r="AY247" s="14" t="s">
        <v>120</v>
      </c>
      <c r="BE247" s="206">
        <f>IF(N247="základní",J247,0)</f>
        <v>0</v>
      </c>
      <c r="BF247" s="206">
        <f>IF(N247="snížená",J247,0)</f>
        <v>0</v>
      </c>
      <c r="BG247" s="206">
        <f>IF(N247="zákl. přenesená",J247,0)</f>
        <v>0</v>
      </c>
      <c r="BH247" s="206">
        <f>IF(N247="sníž. přenesená",J247,0)</f>
        <v>0</v>
      </c>
      <c r="BI247" s="206">
        <f>IF(N247="nulová",J247,0)</f>
        <v>0</v>
      </c>
      <c r="BJ247" s="14" t="s">
        <v>75</v>
      </c>
      <c r="BK247" s="206">
        <f>ROUND(I247*H247,2)</f>
        <v>0</v>
      </c>
      <c r="BL247" s="14" t="s">
        <v>220</v>
      </c>
      <c r="BM247" s="14" t="s">
        <v>435</v>
      </c>
    </row>
    <row r="248" spans="2:47" s="1" customFormat="1" ht="12">
      <c r="B248" s="35"/>
      <c r="C248" s="36"/>
      <c r="D248" s="207" t="s">
        <v>129</v>
      </c>
      <c r="E248" s="36"/>
      <c r="F248" s="208" t="s">
        <v>434</v>
      </c>
      <c r="G248" s="36"/>
      <c r="H248" s="36"/>
      <c r="I248" s="122"/>
      <c r="J248" s="36"/>
      <c r="K248" s="36"/>
      <c r="L248" s="40"/>
      <c r="M248" s="209"/>
      <c r="N248" s="76"/>
      <c r="O248" s="76"/>
      <c r="P248" s="76"/>
      <c r="Q248" s="76"/>
      <c r="R248" s="76"/>
      <c r="S248" s="76"/>
      <c r="T248" s="77"/>
      <c r="AT248" s="14" t="s">
        <v>129</v>
      </c>
      <c r="AU248" s="14" t="s">
        <v>77</v>
      </c>
    </row>
    <row r="249" spans="2:65" s="1" customFormat="1" ht="14.4" customHeight="1">
      <c r="B249" s="35"/>
      <c r="C249" s="195" t="s">
        <v>436</v>
      </c>
      <c r="D249" s="195" t="s">
        <v>122</v>
      </c>
      <c r="E249" s="196" t="s">
        <v>437</v>
      </c>
      <c r="F249" s="197" t="s">
        <v>438</v>
      </c>
      <c r="G249" s="198" t="s">
        <v>137</v>
      </c>
      <c r="H249" s="199">
        <v>1</v>
      </c>
      <c r="I249" s="200"/>
      <c r="J249" s="201">
        <f>ROUND(I249*H249,2)</f>
        <v>0</v>
      </c>
      <c r="K249" s="197" t="s">
        <v>1</v>
      </c>
      <c r="L249" s="40"/>
      <c r="M249" s="202" t="s">
        <v>1</v>
      </c>
      <c r="N249" s="203" t="s">
        <v>41</v>
      </c>
      <c r="O249" s="76"/>
      <c r="P249" s="204">
        <f>O249*H249</f>
        <v>0</v>
      </c>
      <c r="Q249" s="204">
        <v>0</v>
      </c>
      <c r="R249" s="204">
        <f>Q249*H249</f>
        <v>0</v>
      </c>
      <c r="S249" s="204">
        <v>0</v>
      </c>
      <c r="T249" s="205">
        <f>S249*H249</f>
        <v>0</v>
      </c>
      <c r="AR249" s="14" t="s">
        <v>220</v>
      </c>
      <c r="AT249" s="14" t="s">
        <v>122</v>
      </c>
      <c r="AU249" s="14" t="s">
        <v>77</v>
      </c>
      <c r="AY249" s="14" t="s">
        <v>120</v>
      </c>
      <c r="BE249" s="206">
        <f>IF(N249="základní",J249,0)</f>
        <v>0</v>
      </c>
      <c r="BF249" s="206">
        <f>IF(N249="snížená",J249,0)</f>
        <v>0</v>
      </c>
      <c r="BG249" s="206">
        <f>IF(N249="zákl. přenesená",J249,0)</f>
        <v>0</v>
      </c>
      <c r="BH249" s="206">
        <f>IF(N249="sníž. přenesená",J249,0)</f>
        <v>0</v>
      </c>
      <c r="BI249" s="206">
        <f>IF(N249="nulová",J249,0)</f>
        <v>0</v>
      </c>
      <c r="BJ249" s="14" t="s">
        <v>75</v>
      </c>
      <c r="BK249" s="206">
        <f>ROUND(I249*H249,2)</f>
        <v>0</v>
      </c>
      <c r="BL249" s="14" t="s">
        <v>220</v>
      </c>
      <c r="BM249" s="14" t="s">
        <v>439</v>
      </c>
    </row>
    <row r="250" spans="2:47" s="1" customFormat="1" ht="12">
      <c r="B250" s="35"/>
      <c r="C250" s="36"/>
      <c r="D250" s="207" t="s">
        <v>129</v>
      </c>
      <c r="E250" s="36"/>
      <c r="F250" s="208" t="s">
        <v>438</v>
      </c>
      <c r="G250" s="36"/>
      <c r="H250" s="36"/>
      <c r="I250" s="122"/>
      <c r="J250" s="36"/>
      <c r="K250" s="36"/>
      <c r="L250" s="40"/>
      <c r="M250" s="209"/>
      <c r="N250" s="76"/>
      <c r="O250" s="76"/>
      <c r="P250" s="76"/>
      <c r="Q250" s="76"/>
      <c r="R250" s="76"/>
      <c r="S250" s="76"/>
      <c r="T250" s="77"/>
      <c r="AT250" s="14" t="s">
        <v>129</v>
      </c>
      <c r="AU250" s="14" t="s">
        <v>77</v>
      </c>
    </row>
    <row r="251" spans="2:65" s="1" customFormat="1" ht="20.4" customHeight="1">
      <c r="B251" s="35"/>
      <c r="C251" s="195" t="s">
        <v>440</v>
      </c>
      <c r="D251" s="195" t="s">
        <v>122</v>
      </c>
      <c r="E251" s="196" t="s">
        <v>441</v>
      </c>
      <c r="F251" s="197" t="s">
        <v>442</v>
      </c>
      <c r="G251" s="198" t="s">
        <v>137</v>
      </c>
      <c r="H251" s="199">
        <v>1</v>
      </c>
      <c r="I251" s="200"/>
      <c r="J251" s="201">
        <f>ROUND(I251*H251,2)</f>
        <v>0</v>
      </c>
      <c r="K251" s="197" t="s">
        <v>443</v>
      </c>
      <c r="L251" s="40"/>
      <c r="M251" s="202" t="s">
        <v>1</v>
      </c>
      <c r="N251" s="203" t="s">
        <v>41</v>
      </c>
      <c r="O251" s="76"/>
      <c r="P251" s="204">
        <f>O251*H251</f>
        <v>0</v>
      </c>
      <c r="Q251" s="204">
        <v>0</v>
      </c>
      <c r="R251" s="204">
        <f>Q251*H251</f>
        <v>0</v>
      </c>
      <c r="S251" s="204">
        <v>0</v>
      </c>
      <c r="T251" s="205">
        <f>S251*H251</f>
        <v>0</v>
      </c>
      <c r="AR251" s="14" t="s">
        <v>220</v>
      </c>
      <c r="AT251" s="14" t="s">
        <v>122</v>
      </c>
      <c r="AU251" s="14" t="s">
        <v>77</v>
      </c>
      <c r="AY251" s="14" t="s">
        <v>120</v>
      </c>
      <c r="BE251" s="206">
        <f>IF(N251="základní",J251,0)</f>
        <v>0</v>
      </c>
      <c r="BF251" s="206">
        <f>IF(N251="snížená",J251,0)</f>
        <v>0</v>
      </c>
      <c r="BG251" s="206">
        <f>IF(N251="zákl. přenesená",J251,0)</f>
        <v>0</v>
      </c>
      <c r="BH251" s="206">
        <f>IF(N251="sníž. přenesená",J251,0)</f>
        <v>0</v>
      </c>
      <c r="BI251" s="206">
        <f>IF(N251="nulová",J251,0)</f>
        <v>0</v>
      </c>
      <c r="BJ251" s="14" t="s">
        <v>75</v>
      </c>
      <c r="BK251" s="206">
        <f>ROUND(I251*H251,2)</f>
        <v>0</v>
      </c>
      <c r="BL251" s="14" t="s">
        <v>220</v>
      </c>
      <c r="BM251" s="14" t="s">
        <v>444</v>
      </c>
    </row>
    <row r="252" spans="2:47" s="1" customFormat="1" ht="12">
      <c r="B252" s="35"/>
      <c r="C252" s="36"/>
      <c r="D252" s="207" t="s">
        <v>129</v>
      </c>
      <c r="E252" s="36"/>
      <c r="F252" s="208" t="s">
        <v>442</v>
      </c>
      <c r="G252" s="36"/>
      <c r="H252" s="36"/>
      <c r="I252" s="122"/>
      <c r="J252" s="36"/>
      <c r="K252" s="36"/>
      <c r="L252" s="40"/>
      <c r="M252" s="209"/>
      <c r="N252" s="76"/>
      <c r="O252" s="76"/>
      <c r="P252" s="76"/>
      <c r="Q252" s="76"/>
      <c r="R252" s="76"/>
      <c r="S252" s="76"/>
      <c r="T252" s="77"/>
      <c r="AT252" s="14" t="s">
        <v>129</v>
      </c>
      <c r="AU252" s="14" t="s">
        <v>77</v>
      </c>
    </row>
    <row r="253" spans="2:65" s="1" customFormat="1" ht="14.4" customHeight="1">
      <c r="B253" s="35"/>
      <c r="C253" s="195" t="s">
        <v>170</v>
      </c>
      <c r="D253" s="195" t="s">
        <v>122</v>
      </c>
      <c r="E253" s="196" t="s">
        <v>445</v>
      </c>
      <c r="F253" s="197" t="s">
        <v>446</v>
      </c>
      <c r="G253" s="198" t="s">
        <v>137</v>
      </c>
      <c r="H253" s="199">
        <v>1</v>
      </c>
      <c r="I253" s="200"/>
      <c r="J253" s="201">
        <f>ROUND(I253*H253,2)</f>
        <v>0</v>
      </c>
      <c r="K253" s="197" t="s">
        <v>1</v>
      </c>
      <c r="L253" s="40"/>
      <c r="M253" s="202" t="s">
        <v>1</v>
      </c>
      <c r="N253" s="203" t="s">
        <v>41</v>
      </c>
      <c r="O253" s="76"/>
      <c r="P253" s="204">
        <f>O253*H253</f>
        <v>0</v>
      </c>
      <c r="Q253" s="204">
        <v>0</v>
      </c>
      <c r="R253" s="204">
        <f>Q253*H253</f>
        <v>0</v>
      </c>
      <c r="S253" s="204">
        <v>0</v>
      </c>
      <c r="T253" s="205">
        <f>S253*H253</f>
        <v>0</v>
      </c>
      <c r="AR253" s="14" t="s">
        <v>220</v>
      </c>
      <c r="AT253" s="14" t="s">
        <v>122</v>
      </c>
      <c r="AU253" s="14" t="s">
        <v>77</v>
      </c>
      <c r="AY253" s="14" t="s">
        <v>120</v>
      </c>
      <c r="BE253" s="206">
        <f>IF(N253="základní",J253,0)</f>
        <v>0</v>
      </c>
      <c r="BF253" s="206">
        <f>IF(N253="snížená",J253,0)</f>
        <v>0</v>
      </c>
      <c r="BG253" s="206">
        <f>IF(N253="zákl. přenesená",J253,0)</f>
        <v>0</v>
      </c>
      <c r="BH253" s="206">
        <f>IF(N253="sníž. přenesená",J253,0)</f>
        <v>0</v>
      </c>
      <c r="BI253" s="206">
        <f>IF(N253="nulová",J253,0)</f>
        <v>0</v>
      </c>
      <c r="BJ253" s="14" t="s">
        <v>75</v>
      </c>
      <c r="BK253" s="206">
        <f>ROUND(I253*H253,2)</f>
        <v>0</v>
      </c>
      <c r="BL253" s="14" t="s">
        <v>220</v>
      </c>
      <c r="BM253" s="14" t="s">
        <v>447</v>
      </c>
    </row>
    <row r="254" spans="2:47" s="1" customFormat="1" ht="12">
      <c r="B254" s="35"/>
      <c r="C254" s="36"/>
      <c r="D254" s="207" t="s">
        <v>129</v>
      </c>
      <c r="E254" s="36"/>
      <c r="F254" s="208" t="s">
        <v>446</v>
      </c>
      <c r="G254" s="36"/>
      <c r="H254" s="36"/>
      <c r="I254" s="122"/>
      <c r="J254" s="36"/>
      <c r="K254" s="36"/>
      <c r="L254" s="40"/>
      <c r="M254" s="209"/>
      <c r="N254" s="76"/>
      <c r="O254" s="76"/>
      <c r="P254" s="76"/>
      <c r="Q254" s="76"/>
      <c r="R254" s="76"/>
      <c r="S254" s="76"/>
      <c r="T254" s="77"/>
      <c r="AT254" s="14" t="s">
        <v>129</v>
      </c>
      <c r="AU254" s="14" t="s">
        <v>77</v>
      </c>
    </row>
    <row r="255" spans="2:65" s="1" customFormat="1" ht="20.4" customHeight="1">
      <c r="B255" s="35"/>
      <c r="C255" s="195" t="s">
        <v>448</v>
      </c>
      <c r="D255" s="195" t="s">
        <v>122</v>
      </c>
      <c r="E255" s="196" t="s">
        <v>449</v>
      </c>
      <c r="F255" s="197" t="s">
        <v>450</v>
      </c>
      <c r="G255" s="198" t="s">
        <v>137</v>
      </c>
      <c r="H255" s="199">
        <v>1</v>
      </c>
      <c r="I255" s="200"/>
      <c r="J255" s="201">
        <f>ROUND(I255*H255,2)</f>
        <v>0</v>
      </c>
      <c r="K255" s="197" t="s">
        <v>126</v>
      </c>
      <c r="L255" s="40"/>
      <c r="M255" s="202" t="s">
        <v>1</v>
      </c>
      <c r="N255" s="203" t="s">
        <v>41</v>
      </c>
      <c r="O255" s="76"/>
      <c r="P255" s="204">
        <f>O255*H255</f>
        <v>0</v>
      </c>
      <c r="Q255" s="204">
        <v>0</v>
      </c>
      <c r="R255" s="204">
        <f>Q255*H255</f>
        <v>0</v>
      </c>
      <c r="S255" s="204">
        <v>0</v>
      </c>
      <c r="T255" s="205">
        <f>S255*H255</f>
        <v>0</v>
      </c>
      <c r="AR255" s="14" t="s">
        <v>220</v>
      </c>
      <c r="AT255" s="14" t="s">
        <v>122</v>
      </c>
      <c r="AU255" s="14" t="s">
        <v>77</v>
      </c>
      <c r="AY255" s="14" t="s">
        <v>120</v>
      </c>
      <c r="BE255" s="206">
        <f>IF(N255="základní",J255,0)</f>
        <v>0</v>
      </c>
      <c r="BF255" s="206">
        <f>IF(N255="snížená",J255,0)</f>
        <v>0</v>
      </c>
      <c r="BG255" s="206">
        <f>IF(N255="zákl. přenesená",J255,0)</f>
        <v>0</v>
      </c>
      <c r="BH255" s="206">
        <f>IF(N255="sníž. přenesená",J255,0)</f>
        <v>0</v>
      </c>
      <c r="BI255" s="206">
        <f>IF(N255="nulová",J255,0)</f>
        <v>0</v>
      </c>
      <c r="BJ255" s="14" t="s">
        <v>75</v>
      </c>
      <c r="BK255" s="206">
        <f>ROUND(I255*H255,2)</f>
        <v>0</v>
      </c>
      <c r="BL255" s="14" t="s">
        <v>220</v>
      </c>
      <c r="BM255" s="14" t="s">
        <v>451</v>
      </c>
    </row>
    <row r="256" spans="2:47" s="1" customFormat="1" ht="12">
      <c r="B256" s="35"/>
      <c r="C256" s="36"/>
      <c r="D256" s="207" t="s">
        <v>129</v>
      </c>
      <c r="E256" s="36"/>
      <c r="F256" s="208" t="s">
        <v>452</v>
      </c>
      <c r="G256" s="36"/>
      <c r="H256" s="36"/>
      <c r="I256" s="122"/>
      <c r="J256" s="36"/>
      <c r="K256" s="36"/>
      <c r="L256" s="40"/>
      <c r="M256" s="209"/>
      <c r="N256" s="76"/>
      <c r="O256" s="76"/>
      <c r="P256" s="76"/>
      <c r="Q256" s="76"/>
      <c r="R256" s="76"/>
      <c r="S256" s="76"/>
      <c r="T256" s="77"/>
      <c r="AT256" s="14" t="s">
        <v>129</v>
      </c>
      <c r="AU256" s="14" t="s">
        <v>77</v>
      </c>
    </row>
    <row r="257" spans="2:63" s="10" customFormat="1" ht="22.8" customHeight="1">
      <c r="B257" s="179"/>
      <c r="C257" s="180"/>
      <c r="D257" s="181" t="s">
        <v>69</v>
      </c>
      <c r="E257" s="193" t="s">
        <v>453</v>
      </c>
      <c r="F257" s="193" t="s">
        <v>454</v>
      </c>
      <c r="G257" s="180"/>
      <c r="H257" s="180"/>
      <c r="I257" s="183"/>
      <c r="J257" s="194">
        <f>BK257</f>
        <v>0</v>
      </c>
      <c r="K257" s="180"/>
      <c r="L257" s="185"/>
      <c r="M257" s="186"/>
      <c r="N257" s="187"/>
      <c r="O257" s="187"/>
      <c r="P257" s="188">
        <f>SUM(P258:P264)</f>
        <v>0</v>
      </c>
      <c r="Q257" s="187"/>
      <c r="R257" s="188">
        <f>SUM(R258:R264)</f>
        <v>3.10233922</v>
      </c>
      <c r="S257" s="187"/>
      <c r="T257" s="189">
        <f>SUM(T258:T264)</f>
        <v>3.27021</v>
      </c>
      <c r="AR257" s="190" t="s">
        <v>77</v>
      </c>
      <c r="AT257" s="191" t="s">
        <v>69</v>
      </c>
      <c r="AU257" s="191" t="s">
        <v>75</v>
      </c>
      <c r="AY257" s="190" t="s">
        <v>120</v>
      </c>
      <c r="BK257" s="192">
        <f>SUM(BK258:BK264)</f>
        <v>0</v>
      </c>
    </row>
    <row r="258" spans="2:65" s="1" customFormat="1" ht="20.4" customHeight="1">
      <c r="B258" s="35"/>
      <c r="C258" s="195" t="s">
        <v>455</v>
      </c>
      <c r="D258" s="195" t="s">
        <v>122</v>
      </c>
      <c r="E258" s="196" t="s">
        <v>456</v>
      </c>
      <c r="F258" s="197" t="s">
        <v>457</v>
      </c>
      <c r="G258" s="198" t="s">
        <v>142</v>
      </c>
      <c r="H258" s="199">
        <v>218.014</v>
      </c>
      <c r="I258" s="200"/>
      <c r="J258" s="201">
        <f>ROUND(I258*H258,2)</f>
        <v>0</v>
      </c>
      <c r="K258" s="197" t="s">
        <v>126</v>
      </c>
      <c r="L258" s="40"/>
      <c r="M258" s="202" t="s">
        <v>1</v>
      </c>
      <c r="N258" s="203" t="s">
        <v>41</v>
      </c>
      <c r="O258" s="76"/>
      <c r="P258" s="204">
        <f>O258*H258</f>
        <v>0</v>
      </c>
      <c r="Q258" s="204">
        <v>0.01423</v>
      </c>
      <c r="R258" s="204">
        <f>Q258*H258</f>
        <v>3.10233922</v>
      </c>
      <c r="S258" s="204">
        <v>0</v>
      </c>
      <c r="T258" s="205">
        <f>S258*H258</f>
        <v>0</v>
      </c>
      <c r="AR258" s="14" t="s">
        <v>220</v>
      </c>
      <c r="AT258" s="14" t="s">
        <v>122</v>
      </c>
      <c r="AU258" s="14" t="s">
        <v>77</v>
      </c>
      <c r="AY258" s="14" t="s">
        <v>120</v>
      </c>
      <c r="BE258" s="206">
        <f>IF(N258="základní",J258,0)</f>
        <v>0</v>
      </c>
      <c r="BF258" s="206">
        <f>IF(N258="snížená",J258,0)</f>
        <v>0</v>
      </c>
      <c r="BG258" s="206">
        <f>IF(N258="zákl. přenesená",J258,0)</f>
        <v>0</v>
      </c>
      <c r="BH258" s="206">
        <f>IF(N258="sníž. přenesená",J258,0)</f>
        <v>0</v>
      </c>
      <c r="BI258" s="206">
        <f>IF(N258="nulová",J258,0)</f>
        <v>0</v>
      </c>
      <c r="BJ258" s="14" t="s">
        <v>75</v>
      </c>
      <c r="BK258" s="206">
        <f>ROUND(I258*H258,2)</f>
        <v>0</v>
      </c>
      <c r="BL258" s="14" t="s">
        <v>220</v>
      </c>
      <c r="BM258" s="14" t="s">
        <v>458</v>
      </c>
    </row>
    <row r="259" spans="2:47" s="1" customFormat="1" ht="12">
      <c r="B259" s="35"/>
      <c r="C259" s="36"/>
      <c r="D259" s="207" t="s">
        <v>129</v>
      </c>
      <c r="E259" s="36"/>
      <c r="F259" s="208" t="s">
        <v>459</v>
      </c>
      <c r="G259" s="36"/>
      <c r="H259" s="36"/>
      <c r="I259" s="122"/>
      <c r="J259" s="36"/>
      <c r="K259" s="36"/>
      <c r="L259" s="40"/>
      <c r="M259" s="209"/>
      <c r="N259" s="76"/>
      <c r="O259" s="76"/>
      <c r="P259" s="76"/>
      <c r="Q259" s="76"/>
      <c r="R259" s="76"/>
      <c r="S259" s="76"/>
      <c r="T259" s="77"/>
      <c r="AT259" s="14" t="s">
        <v>129</v>
      </c>
      <c r="AU259" s="14" t="s">
        <v>77</v>
      </c>
    </row>
    <row r="260" spans="2:65" s="1" customFormat="1" ht="20.4" customHeight="1">
      <c r="B260" s="35"/>
      <c r="C260" s="195" t="s">
        <v>460</v>
      </c>
      <c r="D260" s="195" t="s">
        <v>122</v>
      </c>
      <c r="E260" s="196" t="s">
        <v>461</v>
      </c>
      <c r="F260" s="197" t="s">
        <v>462</v>
      </c>
      <c r="G260" s="198" t="s">
        <v>142</v>
      </c>
      <c r="H260" s="199">
        <v>218.014</v>
      </c>
      <c r="I260" s="200"/>
      <c r="J260" s="201">
        <f>ROUND(I260*H260,2)</f>
        <v>0</v>
      </c>
      <c r="K260" s="197" t="s">
        <v>126</v>
      </c>
      <c r="L260" s="40"/>
      <c r="M260" s="202" t="s">
        <v>1</v>
      </c>
      <c r="N260" s="203" t="s">
        <v>41</v>
      </c>
      <c r="O260" s="76"/>
      <c r="P260" s="204">
        <f>O260*H260</f>
        <v>0</v>
      </c>
      <c r="Q260" s="204">
        <v>0</v>
      </c>
      <c r="R260" s="204">
        <f>Q260*H260</f>
        <v>0</v>
      </c>
      <c r="S260" s="204">
        <v>0.015</v>
      </c>
      <c r="T260" s="205">
        <f>S260*H260</f>
        <v>3.27021</v>
      </c>
      <c r="AR260" s="14" t="s">
        <v>220</v>
      </c>
      <c r="AT260" s="14" t="s">
        <v>122</v>
      </c>
      <c r="AU260" s="14" t="s">
        <v>77</v>
      </c>
      <c r="AY260" s="14" t="s">
        <v>120</v>
      </c>
      <c r="BE260" s="206">
        <f>IF(N260="základní",J260,0)</f>
        <v>0</v>
      </c>
      <c r="BF260" s="206">
        <f>IF(N260="snížená",J260,0)</f>
        <v>0</v>
      </c>
      <c r="BG260" s="206">
        <f>IF(N260="zákl. přenesená",J260,0)</f>
        <v>0</v>
      </c>
      <c r="BH260" s="206">
        <f>IF(N260="sníž. přenesená",J260,0)</f>
        <v>0</v>
      </c>
      <c r="BI260" s="206">
        <f>IF(N260="nulová",J260,0)</f>
        <v>0</v>
      </c>
      <c r="BJ260" s="14" t="s">
        <v>75</v>
      </c>
      <c r="BK260" s="206">
        <f>ROUND(I260*H260,2)</f>
        <v>0</v>
      </c>
      <c r="BL260" s="14" t="s">
        <v>220</v>
      </c>
      <c r="BM260" s="14" t="s">
        <v>463</v>
      </c>
    </row>
    <row r="261" spans="2:47" s="1" customFormat="1" ht="12">
      <c r="B261" s="35"/>
      <c r="C261" s="36"/>
      <c r="D261" s="207" t="s">
        <v>129</v>
      </c>
      <c r="E261" s="36"/>
      <c r="F261" s="208" t="s">
        <v>464</v>
      </c>
      <c r="G261" s="36"/>
      <c r="H261" s="36"/>
      <c r="I261" s="122"/>
      <c r="J261" s="36"/>
      <c r="K261" s="36"/>
      <c r="L261" s="40"/>
      <c r="M261" s="209"/>
      <c r="N261" s="76"/>
      <c r="O261" s="76"/>
      <c r="P261" s="76"/>
      <c r="Q261" s="76"/>
      <c r="R261" s="76"/>
      <c r="S261" s="76"/>
      <c r="T261" s="77"/>
      <c r="AT261" s="14" t="s">
        <v>129</v>
      </c>
      <c r="AU261" s="14" t="s">
        <v>77</v>
      </c>
    </row>
    <row r="262" spans="2:51" s="11" customFormat="1" ht="12">
      <c r="B262" s="210"/>
      <c r="C262" s="211"/>
      <c r="D262" s="207" t="s">
        <v>131</v>
      </c>
      <c r="E262" s="212" t="s">
        <v>1</v>
      </c>
      <c r="F262" s="213" t="s">
        <v>465</v>
      </c>
      <c r="G262" s="211"/>
      <c r="H262" s="214">
        <v>218.014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131</v>
      </c>
      <c r="AU262" s="220" t="s">
        <v>77</v>
      </c>
      <c r="AV262" s="11" t="s">
        <v>77</v>
      </c>
      <c r="AW262" s="11" t="s">
        <v>32</v>
      </c>
      <c r="AX262" s="11" t="s">
        <v>75</v>
      </c>
      <c r="AY262" s="220" t="s">
        <v>120</v>
      </c>
    </row>
    <row r="263" spans="2:65" s="1" customFormat="1" ht="20.4" customHeight="1">
      <c r="B263" s="35"/>
      <c r="C263" s="195" t="s">
        <v>466</v>
      </c>
      <c r="D263" s="195" t="s">
        <v>122</v>
      </c>
      <c r="E263" s="196" t="s">
        <v>467</v>
      </c>
      <c r="F263" s="197" t="s">
        <v>468</v>
      </c>
      <c r="G263" s="198" t="s">
        <v>175</v>
      </c>
      <c r="H263" s="199">
        <v>3.102</v>
      </c>
      <c r="I263" s="200"/>
      <c r="J263" s="201">
        <f>ROUND(I263*H263,2)</f>
        <v>0</v>
      </c>
      <c r="K263" s="197" t="s">
        <v>126</v>
      </c>
      <c r="L263" s="40"/>
      <c r="M263" s="202" t="s">
        <v>1</v>
      </c>
      <c r="N263" s="203" t="s">
        <v>41</v>
      </c>
      <c r="O263" s="76"/>
      <c r="P263" s="204">
        <f>O263*H263</f>
        <v>0</v>
      </c>
      <c r="Q263" s="204">
        <v>0</v>
      </c>
      <c r="R263" s="204">
        <f>Q263*H263</f>
        <v>0</v>
      </c>
      <c r="S263" s="204">
        <v>0</v>
      </c>
      <c r="T263" s="205">
        <f>S263*H263</f>
        <v>0</v>
      </c>
      <c r="AR263" s="14" t="s">
        <v>220</v>
      </c>
      <c r="AT263" s="14" t="s">
        <v>122</v>
      </c>
      <c r="AU263" s="14" t="s">
        <v>77</v>
      </c>
      <c r="AY263" s="14" t="s">
        <v>120</v>
      </c>
      <c r="BE263" s="206">
        <f>IF(N263="základní",J263,0)</f>
        <v>0</v>
      </c>
      <c r="BF263" s="206">
        <f>IF(N263="snížená",J263,0)</f>
        <v>0</v>
      </c>
      <c r="BG263" s="206">
        <f>IF(N263="zákl. přenesená",J263,0)</f>
        <v>0</v>
      </c>
      <c r="BH263" s="206">
        <f>IF(N263="sníž. přenesená",J263,0)</f>
        <v>0</v>
      </c>
      <c r="BI263" s="206">
        <f>IF(N263="nulová",J263,0)</f>
        <v>0</v>
      </c>
      <c r="BJ263" s="14" t="s">
        <v>75</v>
      </c>
      <c r="BK263" s="206">
        <f>ROUND(I263*H263,2)</f>
        <v>0</v>
      </c>
      <c r="BL263" s="14" t="s">
        <v>220</v>
      </c>
      <c r="BM263" s="14" t="s">
        <v>469</v>
      </c>
    </row>
    <row r="264" spans="2:47" s="1" customFormat="1" ht="12">
      <c r="B264" s="35"/>
      <c r="C264" s="36"/>
      <c r="D264" s="207" t="s">
        <v>129</v>
      </c>
      <c r="E264" s="36"/>
      <c r="F264" s="208" t="s">
        <v>470</v>
      </c>
      <c r="G264" s="36"/>
      <c r="H264" s="36"/>
      <c r="I264" s="122"/>
      <c r="J264" s="36"/>
      <c r="K264" s="36"/>
      <c r="L264" s="40"/>
      <c r="M264" s="209"/>
      <c r="N264" s="76"/>
      <c r="O264" s="76"/>
      <c r="P264" s="76"/>
      <c r="Q264" s="76"/>
      <c r="R264" s="76"/>
      <c r="S264" s="76"/>
      <c r="T264" s="77"/>
      <c r="AT264" s="14" t="s">
        <v>129</v>
      </c>
      <c r="AU264" s="14" t="s">
        <v>77</v>
      </c>
    </row>
    <row r="265" spans="2:63" s="10" customFormat="1" ht="22.8" customHeight="1">
      <c r="B265" s="179"/>
      <c r="C265" s="180"/>
      <c r="D265" s="181" t="s">
        <v>69</v>
      </c>
      <c r="E265" s="193" t="s">
        <v>471</v>
      </c>
      <c r="F265" s="193" t="s">
        <v>472</v>
      </c>
      <c r="G265" s="180"/>
      <c r="H265" s="180"/>
      <c r="I265" s="183"/>
      <c r="J265" s="194">
        <f>BK265</f>
        <v>0</v>
      </c>
      <c r="K265" s="180"/>
      <c r="L265" s="185"/>
      <c r="M265" s="186"/>
      <c r="N265" s="187"/>
      <c r="O265" s="187"/>
      <c r="P265" s="188">
        <f>SUM(P266:P316)</f>
        <v>0</v>
      </c>
      <c r="Q265" s="187"/>
      <c r="R265" s="188">
        <f>SUM(R266:R316)</f>
        <v>2.0835647999999996</v>
      </c>
      <c r="S265" s="187"/>
      <c r="T265" s="189">
        <f>SUM(T266:T316)</f>
        <v>0.31653381999999997</v>
      </c>
      <c r="AR265" s="190" t="s">
        <v>77</v>
      </c>
      <c r="AT265" s="191" t="s">
        <v>69</v>
      </c>
      <c r="AU265" s="191" t="s">
        <v>75</v>
      </c>
      <c r="AY265" s="190" t="s">
        <v>120</v>
      </c>
      <c r="BK265" s="192">
        <f>SUM(BK266:BK316)</f>
        <v>0</v>
      </c>
    </row>
    <row r="266" spans="2:65" s="1" customFormat="1" ht="20.4" customHeight="1">
      <c r="B266" s="35"/>
      <c r="C266" s="195" t="s">
        <v>473</v>
      </c>
      <c r="D266" s="195" t="s">
        <v>122</v>
      </c>
      <c r="E266" s="196" t="s">
        <v>474</v>
      </c>
      <c r="F266" s="197" t="s">
        <v>475</v>
      </c>
      <c r="G266" s="198" t="s">
        <v>142</v>
      </c>
      <c r="H266" s="199">
        <v>24.403</v>
      </c>
      <c r="I266" s="200"/>
      <c r="J266" s="201">
        <f>ROUND(I266*H266,2)</f>
        <v>0</v>
      </c>
      <c r="K266" s="197" t="s">
        <v>126</v>
      </c>
      <c r="L266" s="40"/>
      <c r="M266" s="202" t="s">
        <v>1</v>
      </c>
      <c r="N266" s="203" t="s">
        <v>41</v>
      </c>
      <c r="O266" s="76"/>
      <c r="P266" s="204">
        <f>O266*H266</f>
        <v>0</v>
      </c>
      <c r="Q266" s="204">
        <v>0</v>
      </c>
      <c r="R266" s="204">
        <f>Q266*H266</f>
        <v>0</v>
      </c>
      <c r="S266" s="204">
        <v>0.00594</v>
      </c>
      <c r="T266" s="205">
        <f>S266*H266</f>
        <v>0.14495381999999998</v>
      </c>
      <c r="AR266" s="14" t="s">
        <v>220</v>
      </c>
      <c r="AT266" s="14" t="s">
        <v>122</v>
      </c>
      <c r="AU266" s="14" t="s">
        <v>77</v>
      </c>
      <c r="AY266" s="14" t="s">
        <v>120</v>
      </c>
      <c r="BE266" s="206">
        <f>IF(N266="základní",J266,0)</f>
        <v>0</v>
      </c>
      <c r="BF266" s="206">
        <f>IF(N266="snížená",J266,0)</f>
        <v>0</v>
      </c>
      <c r="BG266" s="206">
        <f>IF(N266="zákl. přenesená",J266,0)</f>
        <v>0</v>
      </c>
      <c r="BH266" s="206">
        <f>IF(N266="sníž. přenesená",J266,0)</f>
        <v>0</v>
      </c>
      <c r="BI266" s="206">
        <f>IF(N266="nulová",J266,0)</f>
        <v>0</v>
      </c>
      <c r="BJ266" s="14" t="s">
        <v>75</v>
      </c>
      <c r="BK266" s="206">
        <f>ROUND(I266*H266,2)</f>
        <v>0</v>
      </c>
      <c r="BL266" s="14" t="s">
        <v>220</v>
      </c>
      <c r="BM266" s="14" t="s">
        <v>476</v>
      </c>
    </row>
    <row r="267" spans="2:47" s="1" customFormat="1" ht="12">
      <c r="B267" s="35"/>
      <c r="C267" s="36"/>
      <c r="D267" s="207" t="s">
        <v>129</v>
      </c>
      <c r="E267" s="36"/>
      <c r="F267" s="208" t="s">
        <v>477</v>
      </c>
      <c r="G267" s="36"/>
      <c r="H267" s="36"/>
      <c r="I267" s="122"/>
      <c r="J267" s="36"/>
      <c r="K267" s="36"/>
      <c r="L267" s="40"/>
      <c r="M267" s="209"/>
      <c r="N267" s="76"/>
      <c r="O267" s="76"/>
      <c r="P267" s="76"/>
      <c r="Q267" s="76"/>
      <c r="R267" s="76"/>
      <c r="S267" s="76"/>
      <c r="T267" s="77"/>
      <c r="AT267" s="14" t="s">
        <v>129</v>
      </c>
      <c r="AU267" s="14" t="s">
        <v>77</v>
      </c>
    </row>
    <row r="268" spans="2:51" s="11" customFormat="1" ht="12">
      <c r="B268" s="210"/>
      <c r="C268" s="211"/>
      <c r="D268" s="207" t="s">
        <v>131</v>
      </c>
      <c r="E268" s="212" t="s">
        <v>1</v>
      </c>
      <c r="F268" s="213" t="s">
        <v>478</v>
      </c>
      <c r="G268" s="211"/>
      <c r="H268" s="214">
        <v>10.701</v>
      </c>
      <c r="I268" s="215"/>
      <c r="J268" s="211"/>
      <c r="K268" s="211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131</v>
      </c>
      <c r="AU268" s="220" t="s">
        <v>77</v>
      </c>
      <c r="AV268" s="11" t="s">
        <v>77</v>
      </c>
      <c r="AW268" s="11" t="s">
        <v>32</v>
      </c>
      <c r="AX268" s="11" t="s">
        <v>70</v>
      </c>
      <c r="AY268" s="220" t="s">
        <v>120</v>
      </c>
    </row>
    <row r="269" spans="2:51" s="11" customFormat="1" ht="12">
      <c r="B269" s="210"/>
      <c r="C269" s="211"/>
      <c r="D269" s="207" t="s">
        <v>131</v>
      </c>
      <c r="E269" s="212" t="s">
        <v>1</v>
      </c>
      <c r="F269" s="213" t="s">
        <v>479</v>
      </c>
      <c r="G269" s="211"/>
      <c r="H269" s="214">
        <v>11.077</v>
      </c>
      <c r="I269" s="215"/>
      <c r="J269" s="211"/>
      <c r="K269" s="211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131</v>
      </c>
      <c r="AU269" s="220" t="s">
        <v>77</v>
      </c>
      <c r="AV269" s="11" t="s">
        <v>77</v>
      </c>
      <c r="AW269" s="11" t="s">
        <v>32</v>
      </c>
      <c r="AX269" s="11" t="s">
        <v>70</v>
      </c>
      <c r="AY269" s="220" t="s">
        <v>120</v>
      </c>
    </row>
    <row r="270" spans="2:51" s="11" customFormat="1" ht="12">
      <c r="B270" s="210"/>
      <c r="C270" s="211"/>
      <c r="D270" s="207" t="s">
        <v>131</v>
      </c>
      <c r="E270" s="212" t="s">
        <v>1</v>
      </c>
      <c r="F270" s="213" t="s">
        <v>480</v>
      </c>
      <c r="G270" s="211"/>
      <c r="H270" s="214">
        <v>2.625</v>
      </c>
      <c r="I270" s="215"/>
      <c r="J270" s="211"/>
      <c r="K270" s="211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131</v>
      </c>
      <c r="AU270" s="220" t="s">
        <v>77</v>
      </c>
      <c r="AV270" s="11" t="s">
        <v>77</v>
      </c>
      <c r="AW270" s="11" t="s">
        <v>32</v>
      </c>
      <c r="AX270" s="11" t="s">
        <v>70</v>
      </c>
      <c r="AY270" s="220" t="s">
        <v>120</v>
      </c>
    </row>
    <row r="271" spans="2:51" s="12" customFormat="1" ht="12">
      <c r="B271" s="231"/>
      <c r="C271" s="232"/>
      <c r="D271" s="207" t="s">
        <v>131</v>
      </c>
      <c r="E271" s="233" t="s">
        <v>1</v>
      </c>
      <c r="F271" s="234" t="s">
        <v>199</v>
      </c>
      <c r="G271" s="232"/>
      <c r="H271" s="235">
        <v>24.403</v>
      </c>
      <c r="I271" s="236"/>
      <c r="J271" s="232"/>
      <c r="K271" s="232"/>
      <c r="L271" s="237"/>
      <c r="M271" s="238"/>
      <c r="N271" s="239"/>
      <c r="O271" s="239"/>
      <c r="P271" s="239"/>
      <c r="Q271" s="239"/>
      <c r="R271" s="239"/>
      <c r="S271" s="239"/>
      <c r="T271" s="240"/>
      <c r="AT271" s="241" t="s">
        <v>131</v>
      </c>
      <c r="AU271" s="241" t="s">
        <v>77</v>
      </c>
      <c r="AV271" s="12" t="s">
        <v>127</v>
      </c>
      <c r="AW271" s="12" t="s">
        <v>32</v>
      </c>
      <c r="AX271" s="12" t="s">
        <v>75</v>
      </c>
      <c r="AY271" s="241" t="s">
        <v>120</v>
      </c>
    </row>
    <row r="272" spans="2:65" s="1" customFormat="1" ht="20.4" customHeight="1">
      <c r="B272" s="35"/>
      <c r="C272" s="195" t="s">
        <v>481</v>
      </c>
      <c r="D272" s="195" t="s">
        <v>122</v>
      </c>
      <c r="E272" s="196" t="s">
        <v>482</v>
      </c>
      <c r="F272" s="197" t="s">
        <v>483</v>
      </c>
      <c r="G272" s="198" t="s">
        <v>155</v>
      </c>
      <c r="H272" s="199">
        <v>56.9</v>
      </c>
      <c r="I272" s="200"/>
      <c r="J272" s="201">
        <f>ROUND(I272*H272,2)</f>
        <v>0</v>
      </c>
      <c r="K272" s="197" t="s">
        <v>126</v>
      </c>
      <c r="L272" s="40"/>
      <c r="M272" s="202" t="s">
        <v>1</v>
      </c>
      <c r="N272" s="203" t="s">
        <v>41</v>
      </c>
      <c r="O272" s="76"/>
      <c r="P272" s="204">
        <f>O272*H272</f>
        <v>0</v>
      </c>
      <c r="Q272" s="204">
        <v>0</v>
      </c>
      <c r="R272" s="204">
        <f>Q272*H272</f>
        <v>0</v>
      </c>
      <c r="S272" s="204">
        <v>0.0026</v>
      </c>
      <c r="T272" s="205">
        <f>S272*H272</f>
        <v>0.14794</v>
      </c>
      <c r="AR272" s="14" t="s">
        <v>220</v>
      </c>
      <c r="AT272" s="14" t="s">
        <v>122</v>
      </c>
      <c r="AU272" s="14" t="s">
        <v>77</v>
      </c>
      <c r="AY272" s="14" t="s">
        <v>120</v>
      </c>
      <c r="BE272" s="206">
        <f>IF(N272="základní",J272,0)</f>
        <v>0</v>
      </c>
      <c r="BF272" s="206">
        <f>IF(N272="snížená",J272,0)</f>
        <v>0</v>
      </c>
      <c r="BG272" s="206">
        <f>IF(N272="zákl. přenesená",J272,0)</f>
        <v>0</v>
      </c>
      <c r="BH272" s="206">
        <f>IF(N272="sníž. přenesená",J272,0)</f>
        <v>0</v>
      </c>
      <c r="BI272" s="206">
        <f>IF(N272="nulová",J272,0)</f>
        <v>0</v>
      </c>
      <c r="BJ272" s="14" t="s">
        <v>75</v>
      </c>
      <c r="BK272" s="206">
        <f>ROUND(I272*H272,2)</f>
        <v>0</v>
      </c>
      <c r="BL272" s="14" t="s">
        <v>220</v>
      </c>
      <c r="BM272" s="14" t="s">
        <v>484</v>
      </c>
    </row>
    <row r="273" spans="2:47" s="1" customFormat="1" ht="12">
      <c r="B273" s="35"/>
      <c r="C273" s="36"/>
      <c r="D273" s="207" t="s">
        <v>129</v>
      </c>
      <c r="E273" s="36"/>
      <c r="F273" s="208" t="s">
        <v>485</v>
      </c>
      <c r="G273" s="36"/>
      <c r="H273" s="36"/>
      <c r="I273" s="122"/>
      <c r="J273" s="36"/>
      <c r="K273" s="36"/>
      <c r="L273" s="40"/>
      <c r="M273" s="209"/>
      <c r="N273" s="76"/>
      <c r="O273" s="76"/>
      <c r="P273" s="76"/>
      <c r="Q273" s="76"/>
      <c r="R273" s="76"/>
      <c r="S273" s="76"/>
      <c r="T273" s="77"/>
      <c r="AT273" s="14" t="s">
        <v>129</v>
      </c>
      <c r="AU273" s="14" t="s">
        <v>77</v>
      </c>
    </row>
    <row r="274" spans="2:51" s="11" customFormat="1" ht="12">
      <c r="B274" s="210"/>
      <c r="C274" s="211"/>
      <c r="D274" s="207" t="s">
        <v>131</v>
      </c>
      <c r="E274" s="212" t="s">
        <v>1</v>
      </c>
      <c r="F274" s="213" t="s">
        <v>486</v>
      </c>
      <c r="G274" s="211"/>
      <c r="H274" s="214">
        <v>56.9</v>
      </c>
      <c r="I274" s="215"/>
      <c r="J274" s="211"/>
      <c r="K274" s="211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131</v>
      </c>
      <c r="AU274" s="220" t="s">
        <v>77</v>
      </c>
      <c r="AV274" s="11" t="s">
        <v>77</v>
      </c>
      <c r="AW274" s="11" t="s">
        <v>32</v>
      </c>
      <c r="AX274" s="11" t="s">
        <v>75</v>
      </c>
      <c r="AY274" s="220" t="s">
        <v>120</v>
      </c>
    </row>
    <row r="275" spans="2:65" s="1" customFormat="1" ht="20.4" customHeight="1">
      <c r="B275" s="35"/>
      <c r="C275" s="195" t="s">
        <v>487</v>
      </c>
      <c r="D275" s="195" t="s">
        <v>122</v>
      </c>
      <c r="E275" s="196" t="s">
        <v>488</v>
      </c>
      <c r="F275" s="197" t="s">
        <v>489</v>
      </c>
      <c r="G275" s="198" t="s">
        <v>155</v>
      </c>
      <c r="H275" s="199">
        <v>6</v>
      </c>
      <c r="I275" s="200"/>
      <c r="J275" s="201">
        <f>ROUND(I275*H275,2)</f>
        <v>0</v>
      </c>
      <c r="K275" s="197" t="s">
        <v>126</v>
      </c>
      <c r="L275" s="40"/>
      <c r="M275" s="202" t="s">
        <v>1</v>
      </c>
      <c r="N275" s="203" t="s">
        <v>41</v>
      </c>
      <c r="O275" s="76"/>
      <c r="P275" s="204">
        <f>O275*H275</f>
        <v>0</v>
      </c>
      <c r="Q275" s="204">
        <v>0</v>
      </c>
      <c r="R275" s="204">
        <f>Q275*H275</f>
        <v>0</v>
      </c>
      <c r="S275" s="204">
        <v>0.00394</v>
      </c>
      <c r="T275" s="205">
        <f>S275*H275</f>
        <v>0.02364</v>
      </c>
      <c r="AR275" s="14" t="s">
        <v>220</v>
      </c>
      <c r="AT275" s="14" t="s">
        <v>122</v>
      </c>
      <c r="AU275" s="14" t="s">
        <v>77</v>
      </c>
      <c r="AY275" s="14" t="s">
        <v>120</v>
      </c>
      <c r="BE275" s="206">
        <f>IF(N275="základní",J275,0)</f>
        <v>0</v>
      </c>
      <c r="BF275" s="206">
        <f>IF(N275="snížená",J275,0)</f>
        <v>0</v>
      </c>
      <c r="BG275" s="206">
        <f>IF(N275="zákl. přenesená",J275,0)</f>
        <v>0</v>
      </c>
      <c r="BH275" s="206">
        <f>IF(N275="sníž. přenesená",J275,0)</f>
        <v>0</v>
      </c>
      <c r="BI275" s="206">
        <f>IF(N275="nulová",J275,0)</f>
        <v>0</v>
      </c>
      <c r="BJ275" s="14" t="s">
        <v>75</v>
      </c>
      <c r="BK275" s="206">
        <f>ROUND(I275*H275,2)</f>
        <v>0</v>
      </c>
      <c r="BL275" s="14" t="s">
        <v>220</v>
      </c>
      <c r="BM275" s="14" t="s">
        <v>490</v>
      </c>
    </row>
    <row r="276" spans="2:47" s="1" customFormat="1" ht="12">
      <c r="B276" s="35"/>
      <c r="C276" s="36"/>
      <c r="D276" s="207" t="s">
        <v>129</v>
      </c>
      <c r="E276" s="36"/>
      <c r="F276" s="208" t="s">
        <v>491</v>
      </c>
      <c r="G276" s="36"/>
      <c r="H276" s="36"/>
      <c r="I276" s="122"/>
      <c r="J276" s="36"/>
      <c r="K276" s="36"/>
      <c r="L276" s="40"/>
      <c r="M276" s="209"/>
      <c r="N276" s="76"/>
      <c r="O276" s="76"/>
      <c r="P276" s="76"/>
      <c r="Q276" s="76"/>
      <c r="R276" s="76"/>
      <c r="S276" s="76"/>
      <c r="T276" s="77"/>
      <c r="AT276" s="14" t="s">
        <v>129</v>
      </c>
      <c r="AU276" s="14" t="s">
        <v>77</v>
      </c>
    </row>
    <row r="277" spans="2:65" s="1" customFormat="1" ht="20.4" customHeight="1">
      <c r="B277" s="35"/>
      <c r="C277" s="195" t="s">
        <v>492</v>
      </c>
      <c r="D277" s="195" t="s">
        <v>122</v>
      </c>
      <c r="E277" s="196" t="s">
        <v>493</v>
      </c>
      <c r="F277" s="197" t="s">
        <v>494</v>
      </c>
      <c r="G277" s="198" t="s">
        <v>142</v>
      </c>
      <c r="H277" s="199">
        <v>193.611</v>
      </c>
      <c r="I277" s="200"/>
      <c r="J277" s="201">
        <f>ROUND(I277*H277,2)</f>
        <v>0</v>
      </c>
      <c r="K277" s="197" t="s">
        <v>126</v>
      </c>
      <c r="L277" s="40"/>
      <c r="M277" s="202" t="s">
        <v>1</v>
      </c>
      <c r="N277" s="203" t="s">
        <v>41</v>
      </c>
      <c r="O277" s="76"/>
      <c r="P277" s="204">
        <f>O277*H277</f>
        <v>0</v>
      </c>
      <c r="Q277" s="204">
        <v>0.0065</v>
      </c>
      <c r="R277" s="204">
        <f>Q277*H277</f>
        <v>1.2584715</v>
      </c>
      <c r="S277" s="204">
        <v>0</v>
      </c>
      <c r="T277" s="205">
        <f>S277*H277</f>
        <v>0</v>
      </c>
      <c r="AR277" s="14" t="s">
        <v>220</v>
      </c>
      <c r="AT277" s="14" t="s">
        <v>122</v>
      </c>
      <c r="AU277" s="14" t="s">
        <v>77</v>
      </c>
      <c r="AY277" s="14" t="s">
        <v>120</v>
      </c>
      <c r="BE277" s="206">
        <f>IF(N277="základní",J277,0)</f>
        <v>0</v>
      </c>
      <c r="BF277" s="206">
        <f>IF(N277="snížená",J277,0)</f>
        <v>0</v>
      </c>
      <c r="BG277" s="206">
        <f>IF(N277="zákl. přenesená",J277,0)</f>
        <v>0</v>
      </c>
      <c r="BH277" s="206">
        <f>IF(N277="sníž. přenesená",J277,0)</f>
        <v>0</v>
      </c>
      <c r="BI277" s="206">
        <f>IF(N277="nulová",J277,0)</f>
        <v>0</v>
      </c>
      <c r="BJ277" s="14" t="s">
        <v>75</v>
      </c>
      <c r="BK277" s="206">
        <f>ROUND(I277*H277,2)</f>
        <v>0</v>
      </c>
      <c r="BL277" s="14" t="s">
        <v>220</v>
      </c>
      <c r="BM277" s="14" t="s">
        <v>495</v>
      </c>
    </row>
    <row r="278" spans="2:47" s="1" customFormat="1" ht="12">
      <c r="B278" s="35"/>
      <c r="C278" s="36"/>
      <c r="D278" s="207" t="s">
        <v>129</v>
      </c>
      <c r="E278" s="36"/>
      <c r="F278" s="208" t="s">
        <v>496</v>
      </c>
      <c r="G278" s="36"/>
      <c r="H278" s="36"/>
      <c r="I278" s="122"/>
      <c r="J278" s="36"/>
      <c r="K278" s="36"/>
      <c r="L278" s="40"/>
      <c r="M278" s="209"/>
      <c r="N278" s="76"/>
      <c r="O278" s="76"/>
      <c r="P278" s="76"/>
      <c r="Q278" s="76"/>
      <c r="R278" s="76"/>
      <c r="S278" s="76"/>
      <c r="T278" s="77"/>
      <c r="AT278" s="14" t="s">
        <v>129</v>
      </c>
      <c r="AU278" s="14" t="s">
        <v>77</v>
      </c>
    </row>
    <row r="279" spans="2:51" s="11" customFormat="1" ht="12">
      <c r="B279" s="210"/>
      <c r="C279" s="211"/>
      <c r="D279" s="207" t="s">
        <v>131</v>
      </c>
      <c r="E279" s="212" t="s">
        <v>1</v>
      </c>
      <c r="F279" s="213" t="s">
        <v>497</v>
      </c>
      <c r="G279" s="211"/>
      <c r="H279" s="214">
        <v>24.633</v>
      </c>
      <c r="I279" s="215"/>
      <c r="J279" s="211"/>
      <c r="K279" s="211"/>
      <c r="L279" s="216"/>
      <c r="M279" s="217"/>
      <c r="N279" s="218"/>
      <c r="O279" s="218"/>
      <c r="P279" s="218"/>
      <c r="Q279" s="218"/>
      <c r="R279" s="218"/>
      <c r="S279" s="218"/>
      <c r="T279" s="219"/>
      <c r="AT279" s="220" t="s">
        <v>131</v>
      </c>
      <c r="AU279" s="220" t="s">
        <v>77</v>
      </c>
      <c r="AV279" s="11" t="s">
        <v>77</v>
      </c>
      <c r="AW279" s="11" t="s">
        <v>32</v>
      </c>
      <c r="AX279" s="11" t="s">
        <v>70</v>
      </c>
      <c r="AY279" s="220" t="s">
        <v>120</v>
      </c>
    </row>
    <row r="280" spans="2:51" s="11" customFormat="1" ht="12">
      <c r="B280" s="210"/>
      <c r="C280" s="211"/>
      <c r="D280" s="207" t="s">
        <v>131</v>
      </c>
      <c r="E280" s="212" t="s">
        <v>1</v>
      </c>
      <c r="F280" s="213" t="s">
        <v>498</v>
      </c>
      <c r="G280" s="211"/>
      <c r="H280" s="214">
        <v>71.121</v>
      </c>
      <c r="I280" s="215"/>
      <c r="J280" s="211"/>
      <c r="K280" s="211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131</v>
      </c>
      <c r="AU280" s="220" t="s">
        <v>77</v>
      </c>
      <c r="AV280" s="11" t="s">
        <v>77</v>
      </c>
      <c r="AW280" s="11" t="s">
        <v>32</v>
      </c>
      <c r="AX280" s="11" t="s">
        <v>70</v>
      </c>
      <c r="AY280" s="220" t="s">
        <v>120</v>
      </c>
    </row>
    <row r="281" spans="2:51" s="11" customFormat="1" ht="12">
      <c r="B281" s="210"/>
      <c r="C281" s="211"/>
      <c r="D281" s="207" t="s">
        <v>131</v>
      </c>
      <c r="E281" s="212" t="s">
        <v>1</v>
      </c>
      <c r="F281" s="213" t="s">
        <v>499</v>
      </c>
      <c r="G281" s="211"/>
      <c r="H281" s="214">
        <v>65.883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131</v>
      </c>
      <c r="AU281" s="220" t="s">
        <v>77</v>
      </c>
      <c r="AV281" s="11" t="s">
        <v>77</v>
      </c>
      <c r="AW281" s="11" t="s">
        <v>32</v>
      </c>
      <c r="AX281" s="11" t="s">
        <v>70</v>
      </c>
      <c r="AY281" s="220" t="s">
        <v>120</v>
      </c>
    </row>
    <row r="282" spans="2:51" s="11" customFormat="1" ht="12">
      <c r="B282" s="210"/>
      <c r="C282" s="211"/>
      <c r="D282" s="207" t="s">
        <v>131</v>
      </c>
      <c r="E282" s="212" t="s">
        <v>1</v>
      </c>
      <c r="F282" s="213" t="s">
        <v>500</v>
      </c>
      <c r="G282" s="211"/>
      <c r="H282" s="214">
        <v>31.974</v>
      </c>
      <c r="I282" s="215"/>
      <c r="J282" s="211"/>
      <c r="K282" s="211"/>
      <c r="L282" s="216"/>
      <c r="M282" s="217"/>
      <c r="N282" s="218"/>
      <c r="O282" s="218"/>
      <c r="P282" s="218"/>
      <c r="Q282" s="218"/>
      <c r="R282" s="218"/>
      <c r="S282" s="218"/>
      <c r="T282" s="219"/>
      <c r="AT282" s="220" t="s">
        <v>131</v>
      </c>
      <c r="AU282" s="220" t="s">
        <v>77</v>
      </c>
      <c r="AV282" s="11" t="s">
        <v>77</v>
      </c>
      <c r="AW282" s="11" t="s">
        <v>32</v>
      </c>
      <c r="AX282" s="11" t="s">
        <v>70</v>
      </c>
      <c r="AY282" s="220" t="s">
        <v>120</v>
      </c>
    </row>
    <row r="283" spans="2:51" s="12" customFormat="1" ht="12">
      <c r="B283" s="231"/>
      <c r="C283" s="232"/>
      <c r="D283" s="207" t="s">
        <v>131</v>
      </c>
      <c r="E283" s="233" t="s">
        <v>1</v>
      </c>
      <c r="F283" s="234" t="s">
        <v>199</v>
      </c>
      <c r="G283" s="232"/>
      <c r="H283" s="235">
        <v>193.611</v>
      </c>
      <c r="I283" s="236"/>
      <c r="J283" s="232"/>
      <c r="K283" s="232"/>
      <c r="L283" s="237"/>
      <c r="M283" s="238"/>
      <c r="N283" s="239"/>
      <c r="O283" s="239"/>
      <c r="P283" s="239"/>
      <c r="Q283" s="239"/>
      <c r="R283" s="239"/>
      <c r="S283" s="239"/>
      <c r="T283" s="240"/>
      <c r="AT283" s="241" t="s">
        <v>131</v>
      </c>
      <c r="AU283" s="241" t="s">
        <v>77</v>
      </c>
      <c r="AV283" s="12" t="s">
        <v>127</v>
      </c>
      <c r="AW283" s="12" t="s">
        <v>32</v>
      </c>
      <c r="AX283" s="12" t="s">
        <v>75</v>
      </c>
      <c r="AY283" s="241" t="s">
        <v>120</v>
      </c>
    </row>
    <row r="284" spans="2:65" s="1" customFormat="1" ht="20.4" customHeight="1">
      <c r="B284" s="35"/>
      <c r="C284" s="195" t="s">
        <v>501</v>
      </c>
      <c r="D284" s="195" t="s">
        <v>122</v>
      </c>
      <c r="E284" s="196" t="s">
        <v>502</v>
      </c>
      <c r="F284" s="197" t="s">
        <v>503</v>
      </c>
      <c r="G284" s="198" t="s">
        <v>142</v>
      </c>
      <c r="H284" s="199">
        <v>1.4</v>
      </c>
      <c r="I284" s="200"/>
      <c r="J284" s="201">
        <f>ROUND(I284*H284,2)</f>
        <v>0</v>
      </c>
      <c r="K284" s="197" t="s">
        <v>126</v>
      </c>
      <c r="L284" s="40"/>
      <c r="M284" s="202" t="s">
        <v>1</v>
      </c>
      <c r="N284" s="203" t="s">
        <v>41</v>
      </c>
      <c r="O284" s="76"/>
      <c r="P284" s="204">
        <f>O284*H284</f>
        <v>0</v>
      </c>
      <c r="Q284" s="204">
        <v>0.0067</v>
      </c>
      <c r="R284" s="204">
        <f>Q284*H284</f>
        <v>0.00938</v>
      </c>
      <c r="S284" s="204">
        <v>0</v>
      </c>
      <c r="T284" s="205">
        <f>S284*H284</f>
        <v>0</v>
      </c>
      <c r="AR284" s="14" t="s">
        <v>220</v>
      </c>
      <c r="AT284" s="14" t="s">
        <v>122</v>
      </c>
      <c r="AU284" s="14" t="s">
        <v>77</v>
      </c>
      <c r="AY284" s="14" t="s">
        <v>120</v>
      </c>
      <c r="BE284" s="206">
        <f>IF(N284="základní",J284,0)</f>
        <v>0</v>
      </c>
      <c r="BF284" s="206">
        <f>IF(N284="snížená",J284,0)</f>
        <v>0</v>
      </c>
      <c r="BG284" s="206">
        <f>IF(N284="zákl. přenesená",J284,0)</f>
        <v>0</v>
      </c>
      <c r="BH284" s="206">
        <f>IF(N284="sníž. přenesená",J284,0)</f>
        <v>0</v>
      </c>
      <c r="BI284" s="206">
        <f>IF(N284="nulová",J284,0)</f>
        <v>0</v>
      </c>
      <c r="BJ284" s="14" t="s">
        <v>75</v>
      </c>
      <c r="BK284" s="206">
        <f>ROUND(I284*H284,2)</f>
        <v>0</v>
      </c>
      <c r="BL284" s="14" t="s">
        <v>220</v>
      </c>
      <c r="BM284" s="14" t="s">
        <v>504</v>
      </c>
    </row>
    <row r="285" spans="2:47" s="1" customFormat="1" ht="12">
      <c r="B285" s="35"/>
      <c r="C285" s="36"/>
      <c r="D285" s="207" t="s">
        <v>129</v>
      </c>
      <c r="E285" s="36"/>
      <c r="F285" s="208" t="s">
        <v>505</v>
      </c>
      <c r="G285" s="36"/>
      <c r="H285" s="36"/>
      <c r="I285" s="122"/>
      <c r="J285" s="36"/>
      <c r="K285" s="36"/>
      <c r="L285" s="40"/>
      <c r="M285" s="209"/>
      <c r="N285" s="76"/>
      <c r="O285" s="76"/>
      <c r="P285" s="76"/>
      <c r="Q285" s="76"/>
      <c r="R285" s="76"/>
      <c r="S285" s="76"/>
      <c r="T285" s="77"/>
      <c r="AT285" s="14" t="s">
        <v>129</v>
      </c>
      <c r="AU285" s="14" t="s">
        <v>77</v>
      </c>
    </row>
    <row r="286" spans="2:65" s="1" customFormat="1" ht="20.4" customHeight="1">
      <c r="B286" s="35"/>
      <c r="C286" s="195" t="s">
        <v>506</v>
      </c>
      <c r="D286" s="195" t="s">
        <v>122</v>
      </c>
      <c r="E286" s="196" t="s">
        <v>507</v>
      </c>
      <c r="F286" s="197" t="s">
        <v>508</v>
      </c>
      <c r="G286" s="198" t="s">
        <v>142</v>
      </c>
      <c r="H286" s="199">
        <v>6.4</v>
      </c>
      <c r="I286" s="200"/>
      <c r="J286" s="201">
        <f>ROUND(I286*H286,2)</f>
        <v>0</v>
      </c>
      <c r="K286" s="197" t="s">
        <v>126</v>
      </c>
      <c r="L286" s="40"/>
      <c r="M286" s="202" t="s">
        <v>1</v>
      </c>
      <c r="N286" s="203" t="s">
        <v>41</v>
      </c>
      <c r="O286" s="76"/>
      <c r="P286" s="204">
        <f>O286*H286</f>
        <v>0</v>
      </c>
      <c r="Q286" s="204">
        <v>0.0067</v>
      </c>
      <c r="R286" s="204">
        <f>Q286*H286</f>
        <v>0.04288</v>
      </c>
      <c r="S286" s="204">
        <v>0</v>
      </c>
      <c r="T286" s="205">
        <f>S286*H286</f>
        <v>0</v>
      </c>
      <c r="AR286" s="14" t="s">
        <v>220</v>
      </c>
      <c r="AT286" s="14" t="s">
        <v>122</v>
      </c>
      <c r="AU286" s="14" t="s">
        <v>77</v>
      </c>
      <c r="AY286" s="14" t="s">
        <v>120</v>
      </c>
      <c r="BE286" s="206">
        <f>IF(N286="základní",J286,0)</f>
        <v>0</v>
      </c>
      <c r="BF286" s="206">
        <f>IF(N286="snížená",J286,0)</f>
        <v>0</v>
      </c>
      <c r="BG286" s="206">
        <f>IF(N286="zákl. přenesená",J286,0)</f>
        <v>0</v>
      </c>
      <c r="BH286" s="206">
        <f>IF(N286="sníž. přenesená",J286,0)</f>
        <v>0</v>
      </c>
      <c r="BI286" s="206">
        <f>IF(N286="nulová",J286,0)</f>
        <v>0</v>
      </c>
      <c r="BJ286" s="14" t="s">
        <v>75</v>
      </c>
      <c r="BK286" s="206">
        <f>ROUND(I286*H286,2)</f>
        <v>0</v>
      </c>
      <c r="BL286" s="14" t="s">
        <v>220</v>
      </c>
      <c r="BM286" s="14" t="s">
        <v>509</v>
      </c>
    </row>
    <row r="287" spans="2:47" s="1" customFormat="1" ht="12">
      <c r="B287" s="35"/>
      <c r="C287" s="36"/>
      <c r="D287" s="207" t="s">
        <v>129</v>
      </c>
      <c r="E287" s="36"/>
      <c r="F287" s="208" t="s">
        <v>510</v>
      </c>
      <c r="G287" s="36"/>
      <c r="H287" s="36"/>
      <c r="I287" s="122"/>
      <c r="J287" s="36"/>
      <c r="K287" s="36"/>
      <c r="L287" s="40"/>
      <c r="M287" s="209"/>
      <c r="N287" s="76"/>
      <c r="O287" s="76"/>
      <c r="P287" s="76"/>
      <c r="Q287" s="76"/>
      <c r="R287" s="76"/>
      <c r="S287" s="76"/>
      <c r="T287" s="77"/>
      <c r="AT287" s="14" t="s">
        <v>129</v>
      </c>
      <c r="AU287" s="14" t="s">
        <v>77</v>
      </c>
    </row>
    <row r="288" spans="2:65" s="1" customFormat="1" ht="20.4" customHeight="1">
      <c r="B288" s="35"/>
      <c r="C288" s="195" t="s">
        <v>511</v>
      </c>
      <c r="D288" s="195" t="s">
        <v>122</v>
      </c>
      <c r="E288" s="196" t="s">
        <v>512</v>
      </c>
      <c r="F288" s="197" t="s">
        <v>513</v>
      </c>
      <c r="G288" s="198" t="s">
        <v>142</v>
      </c>
      <c r="H288" s="199">
        <v>25.14</v>
      </c>
      <c r="I288" s="200"/>
      <c r="J288" s="201">
        <f>ROUND(I288*H288,2)</f>
        <v>0</v>
      </c>
      <c r="K288" s="197" t="s">
        <v>126</v>
      </c>
      <c r="L288" s="40"/>
      <c r="M288" s="202" t="s">
        <v>1</v>
      </c>
      <c r="N288" s="203" t="s">
        <v>41</v>
      </c>
      <c r="O288" s="76"/>
      <c r="P288" s="204">
        <f>O288*H288</f>
        <v>0</v>
      </c>
      <c r="Q288" s="204">
        <v>0.00682</v>
      </c>
      <c r="R288" s="204">
        <f>Q288*H288</f>
        <v>0.1714548</v>
      </c>
      <c r="S288" s="204">
        <v>0</v>
      </c>
      <c r="T288" s="205">
        <f>S288*H288</f>
        <v>0</v>
      </c>
      <c r="AR288" s="14" t="s">
        <v>220</v>
      </c>
      <c r="AT288" s="14" t="s">
        <v>122</v>
      </c>
      <c r="AU288" s="14" t="s">
        <v>77</v>
      </c>
      <c r="AY288" s="14" t="s">
        <v>120</v>
      </c>
      <c r="BE288" s="206">
        <f>IF(N288="základní",J288,0)</f>
        <v>0</v>
      </c>
      <c r="BF288" s="206">
        <f>IF(N288="snížená",J288,0)</f>
        <v>0</v>
      </c>
      <c r="BG288" s="206">
        <f>IF(N288="zákl. přenesená",J288,0)</f>
        <v>0</v>
      </c>
      <c r="BH288" s="206">
        <f>IF(N288="sníž. přenesená",J288,0)</f>
        <v>0</v>
      </c>
      <c r="BI288" s="206">
        <f>IF(N288="nulová",J288,0)</f>
        <v>0</v>
      </c>
      <c r="BJ288" s="14" t="s">
        <v>75</v>
      </c>
      <c r="BK288" s="206">
        <f>ROUND(I288*H288,2)</f>
        <v>0</v>
      </c>
      <c r="BL288" s="14" t="s">
        <v>220</v>
      </c>
      <c r="BM288" s="14" t="s">
        <v>514</v>
      </c>
    </row>
    <row r="289" spans="2:47" s="1" customFormat="1" ht="12">
      <c r="B289" s="35"/>
      <c r="C289" s="36"/>
      <c r="D289" s="207" t="s">
        <v>129</v>
      </c>
      <c r="E289" s="36"/>
      <c r="F289" s="208" t="s">
        <v>515</v>
      </c>
      <c r="G289" s="36"/>
      <c r="H289" s="36"/>
      <c r="I289" s="122"/>
      <c r="J289" s="36"/>
      <c r="K289" s="36"/>
      <c r="L289" s="40"/>
      <c r="M289" s="209"/>
      <c r="N289" s="76"/>
      <c r="O289" s="76"/>
      <c r="P289" s="76"/>
      <c r="Q289" s="76"/>
      <c r="R289" s="76"/>
      <c r="S289" s="76"/>
      <c r="T289" s="77"/>
      <c r="AT289" s="14" t="s">
        <v>129</v>
      </c>
      <c r="AU289" s="14" t="s">
        <v>77</v>
      </c>
    </row>
    <row r="290" spans="2:51" s="11" customFormat="1" ht="12">
      <c r="B290" s="210"/>
      <c r="C290" s="211"/>
      <c r="D290" s="207" t="s">
        <v>131</v>
      </c>
      <c r="E290" s="212" t="s">
        <v>1</v>
      </c>
      <c r="F290" s="213" t="s">
        <v>516</v>
      </c>
      <c r="G290" s="211"/>
      <c r="H290" s="214">
        <v>25.14</v>
      </c>
      <c r="I290" s="215"/>
      <c r="J290" s="211"/>
      <c r="K290" s="211"/>
      <c r="L290" s="216"/>
      <c r="M290" s="217"/>
      <c r="N290" s="218"/>
      <c r="O290" s="218"/>
      <c r="P290" s="218"/>
      <c r="Q290" s="218"/>
      <c r="R290" s="218"/>
      <c r="S290" s="218"/>
      <c r="T290" s="219"/>
      <c r="AT290" s="220" t="s">
        <v>131</v>
      </c>
      <c r="AU290" s="220" t="s">
        <v>77</v>
      </c>
      <c r="AV290" s="11" t="s">
        <v>77</v>
      </c>
      <c r="AW290" s="11" t="s">
        <v>32</v>
      </c>
      <c r="AX290" s="11" t="s">
        <v>75</v>
      </c>
      <c r="AY290" s="220" t="s">
        <v>120</v>
      </c>
    </row>
    <row r="291" spans="2:65" s="1" customFormat="1" ht="20.4" customHeight="1">
      <c r="B291" s="35"/>
      <c r="C291" s="195" t="s">
        <v>517</v>
      </c>
      <c r="D291" s="195" t="s">
        <v>122</v>
      </c>
      <c r="E291" s="196" t="s">
        <v>518</v>
      </c>
      <c r="F291" s="197" t="s">
        <v>519</v>
      </c>
      <c r="G291" s="198" t="s">
        <v>155</v>
      </c>
      <c r="H291" s="199">
        <v>57.8</v>
      </c>
      <c r="I291" s="200"/>
      <c r="J291" s="201">
        <f>ROUND(I291*H291,2)</f>
        <v>0</v>
      </c>
      <c r="K291" s="197" t="s">
        <v>126</v>
      </c>
      <c r="L291" s="40"/>
      <c r="M291" s="202" t="s">
        <v>1</v>
      </c>
      <c r="N291" s="203" t="s">
        <v>41</v>
      </c>
      <c r="O291" s="76"/>
      <c r="P291" s="204">
        <f>O291*H291</f>
        <v>0</v>
      </c>
      <c r="Q291" s="204">
        <v>0.00258</v>
      </c>
      <c r="R291" s="204">
        <f>Q291*H291</f>
        <v>0.14912399999999998</v>
      </c>
      <c r="S291" s="204">
        <v>0</v>
      </c>
      <c r="T291" s="205">
        <f>S291*H291</f>
        <v>0</v>
      </c>
      <c r="AR291" s="14" t="s">
        <v>220</v>
      </c>
      <c r="AT291" s="14" t="s">
        <v>122</v>
      </c>
      <c r="AU291" s="14" t="s">
        <v>77</v>
      </c>
      <c r="AY291" s="14" t="s">
        <v>120</v>
      </c>
      <c r="BE291" s="206">
        <f>IF(N291="základní",J291,0)</f>
        <v>0</v>
      </c>
      <c r="BF291" s="206">
        <f>IF(N291="snížená",J291,0)</f>
        <v>0</v>
      </c>
      <c r="BG291" s="206">
        <f>IF(N291="zákl. přenesená",J291,0)</f>
        <v>0</v>
      </c>
      <c r="BH291" s="206">
        <f>IF(N291="sníž. přenesená",J291,0)</f>
        <v>0</v>
      </c>
      <c r="BI291" s="206">
        <f>IF(N291="nulová",J291,0)</f>
        <v>0</v>
      </c>
      <c r="BJ291" s="14" t="s">
        <v>75</v>
      </c>
      <c r="BK291" s="206">
        <f>ROUND(I291*H291,2)</f>
        <v>0</v>
      </c>
      <c r="BL291" s="14" t="s">
        <v>220</v>
      </c>
      <c r="BM291" s="14" t="s">
        <v>520</v>
      </c>
    </row>
    <row r="292" spans="2:47" s="1" customFormat="1" ht="12">
      <c r="B292" s="35"/>
      <c r="C292" s="36"/>
      <c r="D292" s="207" t="s">
        <v>129</v>
      </c>
      <c r="E292" s="36"/>
      <c r="F292" s="208" t="s">
        <v>521</v>
      </c>
      <c r="G292" s="36"/>
      <c r="H292" s="36"/>
      <c r="I292" s="122"/>
      <c r="J292" s="36"/>
      <c r="K292" s="36"/>
      <c r="L292" s="40"/>
      <c r="M292" s="209"/>
      <c r="N292" s="76"/>
      <c r="O292" s="76"/>
      <c r="P292" s="76"/>
      <c r="Q292" s="76"/>
      <c r="R292" s="76"/>
      <c r="S292" s="76"/>
      <c r="T292" s="77"/>
      <c r="AT292" s="14" t="s">
        <v>129</v>
      </c>
      <c r="AU292" s="14" t="s">
        <v>77</v>
      </c>
    </row>
    <row r="293" spans="2:51" s="11" customFormat="1" ht="12">
      <c r="B293" s="210"/>
      <c r="C293" s="211"/>
      <c r="D293" s="207" t="s">
        <v>131</v>
      </c>
      <c r="E293" s="212" t="s">
        <v>1</v>
      </c>
      <c r="F293" s="213" t="s">
        <v>522</v>
      </c>
      <c r="G293" s="211"/>
      <c r="H293" s="214">
        <v>57.8</v>
      </c>
      <c r="I293" s="215"/>
      <c r="J293" s="211"/>
      <c r="K293" s="211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131</v>
      </c>
      <c r="AU293" s="220" t="s">
        <v>77</v>
      </c>
      <c r="AV293" s="11" t="s">
        <v>77</v>
      </c>
      <c r="AW293" s="11" t="s">
        <v>32</v>
      </c>
      <c r="AX293" s="11" t="s">
        <v>75</v>
      </c>
      <c r="AY293" s="220" t="s">
        <v>120</v>
      </c>
    </row>
    <row r="294" spans="2:65" s="1" customFormat="1" ht="20.4" customHeight="1">
      <c r="B294" s="35"/>
      <c r="C294" s="195" t="s">
        <v>523</v>
      </c>
      <c r="D294" s="195" t="s">
        <v>122</v>
      </c>
      <c r="E294" s="196" t="s">
        <v>524</v>
      </c>
      <c r="F294" s="197" t="s">
        <v>525</v>
      </c>
      <c r="G294" s="198" t="s">
        <v>155</v>
      </c>
      <c r="H294" s="199">
        <v>19.16</v>
      </c>
      <c r="I294" s="200"/>
      <c r="J294" s="201">
        <f>ROUND(I294*H294,2)</f>
        <v>0</v>
      </c>
      <c r="K294" s="197" t="s">
        <v>126</v>
      </c>
      <c r="L294" s="40"/>
      <c r="M294" s="202" t="s">
        <v>1</v>
      </c>
      <c r="N294" s="203" t="s">
        <v>41</v>
      </c>
      <c r="O294" s="76"/>
      <c r="P294" s="204">
        <f>O294*H294</f>
        <v>0</v>
      </c>
      <c r="Q294" s="204">
        <v>0.00227</v>
      </c>
      <c r="R294" s="204">
        <f>Q294*H294</f>
        <v>0.043493199999999996</v>
      </c>
      <c r="S294" s="204">
        <v>0</v>
      </c>
      <c r="T294" s="205">
        <f>S294*H294</f>
        <v>0</v>
      </c>
      <c r="AR294" s="14" t="s">
        <v>220</v>
      </c>
      <c r="AT294" s="14" t="s">
        <v>122</v>
      </c>
      <c r="AU294" s="14" t="s">
        <v>77</v>
      </c>
      <c r="AY294" s="14" t="s">
        <v>120</v>
      </c>
      <c r="BE294" s="206">
        <f>IF(N294="základní",J294,0)</f>
        <v>0</v>
      </c>
      <c r="BF294" s="206">
        <f>IF(N294="snížená",J294,0)</f>
        <v>0</v>
      </c>
      <c r="BG294" s="206">
        <f>IF(N294="zákl. přenesená",J294,0)</f>
        <v>0</v>
      </c>
      <c r="BH294" s="206">
        <f>IF(N294="sníž. přenesená",J294,0)</f>
        <v>0</v>
      </c>
      <c r="BI294" s="206">
        <f>IF(N294="nulová",J294,0)</f>
        <v>0</v>
      </c>
      <c r="BJ294" s="14" t="s">
        <v>75</v>
      </c>
      <c r="BK294" s="206">
        <f>ROUND(I294*H294,2)</f>
        <v>0</v>
      </c>
      <c r="BL294" s="14" t="s">
        <v>220</v>
      </c>
      <c r="BM294" s="14" t="s">
        <v>526</v>
      </c>
    </row>
    <row r="295" spans="2:47" s="1" customFormat="1" ht="12">
      <c r="B295" s="35"/>
      <c r="C295" s="36"/>
      <c r="D295" s="207" t="s">
        <v>129</v>
      </c>
      <c r="E295" s="36"/>
      <c r="F295" s="208" t="s">
        <v>527</v>
      </c>
      <c r="G295" s="36"/>
      <c r="H295" s="36"/>
      <c r="I295" s="122"/>
      <c r="J295" s="36"/>
      <c r="K295" s="36"/>
      <c r="L295" s="40"/>
      <c r="M295" s="209"/>
      <c r="N295" s="76"/>
      <c r="O295" s="76"/>
      <c r="P295" s="76"/>
      <c r="Q295" s="76"/>
      <c r="R295" s="76"/>
      <c r="S295" s="76"/>
      <c r="T295" s="77"/>
      <c r="AT295" s="14" t="s">
        <v>129</v>
      </c>
      <c r="AU295" s="14" t="s">
        <v>77</v>
      </c>
    </row>
    <row r="296" spans="2:65" s="1" customFormat="1" ht="20.4" customHeight="1">
      <c r="B296" s="35"/>
      <c r="C296" s="195" t="s">
        <v>528</v>
      </c>
      <c r="D296" s="195" t="s">
        <v>122</v>
      </c>
      <c r="E296" s="196" t="s">
        <v>529</v>
      </c>
      <c r="F296" s="197" t="s">
        <v>530</v>
      </c>
      <c r="G296" s="198" t="s">
        <v>155</v>
      </c>
      <c r="H296" s="199">
        <v>3.6</v>
      </c>
      <c r="I296" s="200"/>
      <c r="J296" s="201">
        <f>ROUND(I296*H296,2)</f>
        <v>0</v>
      </c>
      <c r="K296" s="197" t="s">
        <v>126</v>
      </c>
      <c r="L296" s="40"/>
      <c r="M296" s="202" t="s">
        <v>1</v>
      </c>
      <c r="N296" s="203" t="s">
        <v>41</v>
      </c>
      <c r="O296" s="76"/>
      <c r="P296" s="204">
        <f>O296*H296</f>
        <v>0</v>
      </c>
      <c r="Q296" s="204">
        <v>0.00148</v>
      </c>
      <c r="R296" s="204">
        <f>Q296*H296</f>
        <v>0.005328</v>
      </c>
      <c r="S296" s="204">
        <v>0</v>
      </c>
      <c r="T296" s="205">
        <f>S296*H296</f>
        <v>0</v>
      </c>
      <c r="AR296" s="14" t="s">
        <v>220</v>
      </c>
      <c r="AT296" s="14" t="s">
        <v>122</v>
      </c>
      <c r="AU296" s="14" t="s">
        <v>77</v>
      </c>
      <c r="AY296" s="14" t="s">
        <v>120</v>
      </c>
      <c r="BE296" s="206">
        <f>IF(N296="základní",J296,0)</f>
        <v>0</v>
      </c>
      <c r="BF296" s="206">
        <f>IF(N296="snížená",J296,0)</f>
        <v>0</v>
      </c>
      <c r="BG296" s="206">
        <f>IF(N296="zákl. přenesená",J296,0)</f>
        <v>0</v>
      </c>
      <c r="BH296" s="206">
        <f>IF(N296="sníž. přenesená",J296,0)</f>
        <v>0</v>
      </c>
      <c r="BI296" s="206">
        <f>IF(N296="nulová",J296,0)</f>
        <v>0</v>
      </c>
      <c r="BJ296" s="14" t="s">
        <v>75</v>
      </c>
      <c r="BK296" s="206">
        <f>ROUND(I296*H296,2)</f>
        <v>0</v>
      </c>
      <c r="BL296" s="14" t="s">
        <v>220</v>
      </c>
      <c r="BM296" s="14" t="s">
        <v>531</v>
      </c>
    </row>
    <row r="297" spans="2:47" s="1" customFormat="1" ht="12">
      <c r="B297" s="35"/>
      <c r="C297" s="36"/>
      <c r="D297" s="207" t="s">
        <v>129</v>
      </c>
      <c r="E297" s="36"/>
      <c r="F297" s="208" t="s">
        <v>532</v>
      </c>
      <c r="G297" s="36"/>
      <c r="H297" s="36"/>
      <c r="I297" s="122"/>
      <c r="J297" s="36"/>
      <c r="K297" s="36"/>
      <c r="L297" s="40"/>
      <c r="M297" s="209"/>
      <c r="N297" s="76"/>
      <c r="O297" s="76"/>
      <c r="P297" s="76"/>
      <c r="Q297" s="76"/>
      <c r="R297" s="76"/>
      <c r="S297" s="76"/>
      <c r="T297" s="77"/>
      <c r="AT297" s="14" t="s">
        <v>129</v>
      </c>
      <c r="AU297" s="14" t="s">
        <v>77</v>
      </c>
    </row>
    <row r="298" spans="2:65" s="1" customFormat="1" ht="20.4" customHeight="1">
      <c r="B298" s="35"/>
      <c r="C298" s="195" t="s">
        <v>533</v>
      </c>
      <c r="D298" s="195" t="s">
        <v>122</v>
      </c>
      <c r="E298" s="196" t="s">
        <v>534</v>
      </c>
      <c r="F298" s="197" t="s">
        <v>535</v>
      </c>
      <c r="G298" s="198" t="s">
        <v>155</v>
      </c>
      <c r="H298" s="199">
        <v>8</v>
      </c>
      <c r="I298" s="200"/>
      <c r="J298" s="201">
        <f>ROUND(I298*H298,2)</f>
        <v>0</v>
      </c>
      <c r="K298" s="197" t="s">
        <v>126</v>
      </c>
      <c r="L298" s="40"/>
      <c r="M298" s="202" t="s">
        <v>1</v>
      </c>
      <c r="N298" s="203" t="s">
        <v>41</v>
      </c>
      <c r="O298" s="76"/>
      <c r="P298" s="204">
        <f>O298*H298</f>
        <v>0</v>
      </c>
      <c r="Q298" s="204">
        <v>0.00242</v>
      </c>
      <c r="R298" s="204">
        <f>Q298*H298</f>
        <v>0.01936</v>
      </c>
      <c r="S298" s="204">
        <v>0</v>
      </c>
      <c r="T298" s="205">
        <f>S298*H298</f>
        <v>0</v>
      </c>
      <c r="AR298" s="14" t="s">
        <v>220</v>
      </c>
      <c r="AT298" s="14" t="s">
        <v>122</v>
      </c>
      <c r="AU298" s="14" t="s">
        <v>77</v>
      </c>
      <c r="AY298" s="14" t="s">
        <v>120</v>
      </c>
      <c r="BE298" s="206">
        <f>IF(N298="základní",J298,0)</f>
        <v>0</v>
      </c>
      <c r="BF298" s="206">
        <f>IF(N298="snížená",J298,0)</f>
        <v>0</v>
      </c>
      <c r="BG298" s="206">
        <f>IF(N298="zákl. přenesená",J298,0)</f>
        <v>0</v>
      </c>
      <c r="BH298" s="206">
        <f>IF(N298="sníž. přenesená",J298,0)</f>
        <v>0</v>
      </c>
      <c r="BI298" s="206">
        <f>IF(N298="nulová",J298,0)</f>
        <v>0</v>
      </c>
      <c r="BJ298" s="14" t="s">
        <v>75</v>
      </c>
      <c r="BK298" s="206">
        <f>ROUND(I298*H298,2)</f>
        <v>0</v>
      </c>
      <c r="BL298" s="14" t="s">
        <v>220</v>
      </c>
      <c r="BM298" s="14" t="s">
        <v>536</v>
      </c>
    </row>
    <row r="299" spans="2:47" s="1" customFormat="1" ht="12">
      <c r="B299" s="35"/>
      <c r="C299" s="36"/>
      <c r="D299" s="207" t="s">
        <v>129</v>
      </c>
      <c r="E299" s="36"/>
      <c r="F299" s="208" t="s">
        <v>537</v>
      </c>
      <c r="G299" s="36"/>
      <c r="H299" s="36"/>
      <c r="I299" s="122"/>
      <c r="J299" s="36"/>
      <c r="K299" s="36"/>
      <c r="L299" s="40"/>
      <c r="M299" s="209"/>
      <c r="N299" s="76"/>
      <c r="O299" s="76"/>
      <c r="P299" s="76"/>
      <c r="Q299" s="76"/>
      <c r="R299" s="76"/>
      <c r="S299" s="76"/>
      <c r="T299" s="77"/>
      <c r="AT299" s="14" t="s">
        <v>129</v>
      </c>
      <c r="AU299" s="14" t="s">
        <v>77</v>
      </c>
    </row>
    <row r="300" spans="2:51" s="11" customFormat="1" ht="12">
      <c r="B300" s="210"/>
      <c r="C300" s="211"/>
      <c r="D300" s="207" t="s">
        <v>131</v>
      </c>
      <c r="E300" s="212" t="s">
        <v>1</v>
      </c>
      <c r="F300" s="213" t="s">
        <v>171</v>
      </c>
      <c r="G300" s="211"/>
      <c r="H300" s="214">
        <v>8</v>
      </c>
      <c r="I300" s="215"/>
      <c r="J300" s="211"/>
      <c r="K300" s="211"/>
      <c r="L300" s="216"/>
      <c r="M300" s="217"/>
      <c r="N300" s="218"/>
      <c r="O300" s="218"/>
      <c r="P300" s="218"/>
      <c r="Q300" s="218"/>
      <c r="R300" s="218"/>
      <c r="S300" s="218"/>
      <c r="T300" s="219"/>
      <c r="AT300" s="220" t="s">
        <v>131</v>
      </c>
      <c r="AU300" s="220" t="s">
        <v>77</v>
      </c>
      <c r="AV300" s="11" t="s">
        <v>77</v>
      </c>
      <c r="AW300" s="11" t="s">
        <v>32</v>
      </c>
      <c r="AX300" s="11" t="s">
        <v>75</v>
      </c>
      <c r="AY300" s="220" t="s">
        <v>120</v>
      </c>
    </row>
    <row r="301" spans="2:65" s="1" customFormat="1" ht="20.4" customHeight="1">
      <c r="B301" s="35"/>
      <c r="C301" s="195" t="s">
        <v>538</v>
      </c>
      <c r="D301" s="195" t="s">
        <v>122</v>
      </c>
      <c r="E301" s="196" t="s">
        <v>539</v>
      </c>
      <c r="F301" s="197" t="s">
        <v>540</v>
      </c>
      <c r="G301" s="198" t="s">
        <v>155</v>
      </c>
      <c r="H301" s="199">
        <v>18.44</v>
      </c>
      <c r="I301" s="200"/>
      <c r="J301" s="201">
        <f>ROUND(I301*H301,2)</f>
        <v>0</v>
      </c>
      <c r="K301" s="197" t="s">
        <v>126</v>
      </c>
      <c r="L301" s="40"/>
      <c r="M301" s="202" t="s">
        <v>1</v>
      </c>
      <c r="N301" s="203" t="s">
        <v>41</v>
      </c>
      <c r="O301" s="76"/>
      <c r="P301" s="204">
        <f>O301*H301</f>
        <v>0</v>
      </c>
      <c r="Q301" s="204">
        <v>0.00436</v>
      </c>
      <c r="R301" s="204">
        <f>Q301*H301</f>
        <v>0.08039840000000001</v>
      </c>
      <c r="S301" s="204">
        <v>0</v>
      </c>
      <c r="T301" s="205">
        <f>S301*H301</f>
        <v>0</v>
      </c>
      <c r="AR301" s="14" t="s">
        <v>220</v>
      </c>
      <c r="AT301" s="14" t="s">
        <v>122</v>
      </c>
      <c r="AU301" s="14" t="s">
        <v>77</v>
      </c>
      <c r="AY301" s="14" t="s">
        <v>120</v>
      </c>
      <c r="BE301" s="206">
        <f>IF(N301="základní",J301,0)</f>
        <v>0</v>
      </c>
      <c r="BF301" s="206">
        <f>IF(N301="snížená",J301,0)</f>
        <v>0</v>
      </c>
      <c r="BG301" s="206">
        <f>IF(N301="zákl. přenesená",J301,0)</f>
        <v>0</v>
      </c>
      <c r="BH301" s="206">
        <f>IF(N301="sníž. přenesená",J301,0)</f>
        <v>0</v>
      </c>
      <c r="BI301" s="206">
        <f>IF(N301="nulová",J301,0)</f>
        <v>0</v>
      </c>
      <c r="BJ301" s="14" t="s">
        <v>75</v>
      </c>
      <c r="BK301" s="206">
        <f>ROUND(I301*H301,2)</f>
        <v>0</v>
      </c>
      <c r="BL301" s="14" t="s">
        <v>220</v>
      </c>
      <c r="BM301" s="14" t="s">
        <v>541</v>
      </c>
    </row>
    <row r="302" spans="2:47" s="1" customFormat="1" ht="12">
      <c r="B302" s="35"/>
      <c r="C302" s="36"/>
      <c r="D302" s="207" t="s">
        <v>129</v>
      </c>
      <c r="E302" s="36"/>
      <c r="F302" s="208" t="s">
        <v>542</v>
      </c>
      <c r="G302" s="36"/>
      <c r="H302" s="36"/>
      <c r="I302" s="122"/>
      <c r="J302" s="36"/>
      <c r="K302" s="36"/>
      <c r="L302" s="40"/>
      <c r="M302" s="209"/>
      <c r="N302" s="76"/>
      <c r="O302" s="76"/>
      <c r="P302" s="76"/>
      <c r="Q302" s="76"/>
      <c r="R302" s="76"/>
      <c r="S302" s="76"/>
      <c r="T302" s="77"/>
      <c r="AT302" s="14" t="s">
        <v>129</v>
      </c>
      <c r="AU302" s="14" t="s">
        <v>77</v>
      </c>
    </row>
    <row r="303" spans="2:65" s="1" customFormat="1" ht="20.4" customHeight="1">
      <c r="B303" s="35"/>
      <c r="C303" s="195" t="s">
        <v>543</v>
      </c>
      <c r="D303" s="195" t="s">
        <v>122</v>
      </c>
      <c r="E303" s="196" t="s">
        <v>544</v>
      </c>
      <c r="F303" s="197" t="s">
        <v>545</v>
      </c>
      <c r="G303" s="198" t="s">
        <v>155</v>
      </c>
      <c r="H303" s="199">
        <v>8.11</v>
      </c>
      <c r="I303" s="200"/>
      <c r="J303" s="201">
        <f>ROUND(I303*H303,2)</f>
        <v>0</v>
      </c>
      <c r="K303" s="197" t="s">
        <v>126</v>
      </c>
      <c r="L303" s="40"/>
      <c r="M303" s="202" t="s">
        <v>1</v>
      </c>
      <c r="N303" s="203" t="s">
        <v>41</v>
      </c>
      <c r="O303" s="76"/>
      <c r="P303" s="204">
        <f>O303*H303</f>
        <v>0</v>
      </c>
      <c r="Q303" s="204">
        <v>0.00149</v>
      </c>
      <c r="R303" s="204">
        <f>Q303*H303</f>
        <v>0.0120839</v>
      </c>
      <c r="S303" s="204">
        <v>0</v>
      </c>
      <c r="T303" s="205">
        <f>S303*H303</f>
        <v>0</v>
      </c>
      <c r="AR303" s="14" t="s">
        <v>220</v>
      </c>
      <c r="AT303" s="14" t="s">
        <v>122</v>
      </c>
      <c r="AU303" s="14" t="s">
        <v>77</v>
      </c>
      <c r="AY303" s="14" t="s">
        <v>120</v>
      </c>
      <c r="BE303" s="206">
        <f>IF(N303="základní",J303,0)</f>
        <v>0</v>
      </c>
      <c r="BF303" s="206">
        <f>IF(N303="snížená",J303,0)</f>
        <v>0</v>
      </c>
      <c r="BG303" s="206">
        <f>IF(N303="zákl. přenesená",J303,0)</f>
        <v>0</v>
      </c>
      <c r="BH303" s="206">
        <f>IF(N303="sníž. přenesená",J303,0)</f>
        <v>0</v>
      </c>
      <c r="BI303" s="206">
        <f>IF(N303="nulová",J303,0)</f>
        <v>0</v>
      </c>
      <c r="BJ303" s="14" t="s">
        <v>75</v>
      </c>
      <c r="BK303" s="206">
        <f>ROUND(I303*H303,2)</f>
        <v>0</v>
      </c>
      <c r="BL303" s="14" t="s">
        <v>220</v>
      </c>
      <c r="BM303" s="14" t="s">
        <v>546</v>
      </c>
    </row>
    <row r="304" spans="2:47" s="1" customFormat="1" ht="12">
      <c r="B304" s="35"/>
      <c r="C304" s="36"/>
      <c r="D304" s="207" t="s">
        <v>129</v>
      </c>
      <c r="E304" s="36"/>
      <c r="F304" s="208" t="s">
        <v>547</v>
      </c>
      <c r="G304" s="36"/>
      <c r="H304" s="36"/>
      <c r="I304" s="122"/>
      <c r="J304" s="36"/>
      <c r="K304" s="36"/>
      <c r="L304" s="40"/>
      <c r="M304" s="209"/>
      <c r="N304" s="76"/>
      <c r="O304" s="76"/>
      <c r="P304" s="76"/>
      <c r="Q304" s="76"/>
      <c r="R304" s="76"/>
      <c r="S304" s="76"/>
      <c r="T304" s="77"/>
      <c r="AT304" s="14" t="s">
        <v>129</v>
      </c>
      <c r="AU304" s="14" t="s">
        <v>77</v>
      </c>
    </row>
    <row r="305" spans="2:65" s="1" customFormat="1" ht="20.4" customHeight="1">
      <c r="B305" s="35"/>
      <c r="C305" s="195" t="s">
        <v>548</v>
      </c>
      <c r="D305" s="195" t="s">
        <v>122</v>
      </c>
      <c r="E305" s="196" t="s">
        <v>549</v>
      </c>
      <c r="F305" s="197" t="s">
        <v>550</v>
      </c>
      <c r="G305" s="198" t="s">
        <v>155</v>
      </c>
      <c r="H305" s="199">
        <v>6.64</v>
      </c>
      <c r="I305" s="200"/>
      <c r="J305" s="201">
        <f>ROUND(I305*H305,2)</f>
        <v>0</v>
      </c>
      <c r="K305" s="197" t="s">
        <v>126</v>
      </c>
      <c r="L305" s="40"/>
      <c r="M305" s="202" t="s">
        <v>1</v>
      </c>
      <c r="N305" s="203" t="s">
        <v>41</v>
      </c>
      <c r="O305" s="76"/>
      <c r="P305" s="204">
        <f>O305*H305</f>
        <v>0</v>
      </c>
      <c r="Q305" s="204">
        <v>0.00213</v>
      </c>
      <c r="R305" s="204">
        <f>Q305*H305</f>
        <v>0.014143199999999998</v>
      </c>
      <c r="S305" s="204">
        <v>0</v>
      </c>
      <c r="T305" s="205">
        <f>S305*H305</f>
        <v>0</v>
      </c>
      <c r="AR305" s="14" t="s">
        <v>220</v>
      </c>
      <c r="AT305" s="14" t="s">
        <v>122</v>
      </c>
      <c r="AU305" s="14" t="s">
        <v>77</v>
      </c>
      <c r="AY305" s="14" t="s">
        <v>120</v>
      </c>
      <c r="BE305" s="206">
        <f>IF(N305="základní",J305,0)</f>
        <v>0</v>
      </c>
      <c r="BF305" s="206">
        <f>IF(N305="snížená",J305,0)</f>
        <v>0</v>
      </c>
      <c r="BG305" s="206">
        <f>IF(N305="zákl. přenesená",J305,0)</f>
        <v>0</v>
      </c>
      <c r="BH305" s="206">
        <f>IF(N305="sníž. přenesená",J305,0)</f>
        <v>0</v>
      </c>
      <c r="BI305" s="206">
        <f>IF(N305="nulová",J305,0)</f>
        <v>0</v>
      </c>
      <c r="BJ305" s="14" t="s">
        <v>75</v>
      </c>
      <c r="BK305" s="206">
        <f>ROUND(I305*H305,2)</f>
        <v>0</v>
      </c>
      <c r="BL305" s="14" t="s">
        <v>220</v>
      </c>
      <c r="BM305" s="14" t="s">
        <v>551</v>
      </c>
    </row>
    <row r="306" spans="2:47" s="1" customFormat="1" ht="12">
      <c r="B306" s="35"/>
      <c r="C306" s="36"/>
      <c r="D306" s="207" t="s">
        <v>129</v>
      </c>
      <c r="E306" s="36"/>
      <c r="F306" s="208" t="s">
        <v>552</v>
      </c>
      <c r="G306" s="36"/>
      <c r="H306" s="36"/>
      <c r="I306" s="122"/>
      <c r="J306" s="36"/>
      <c r="K306" s="36"/>
      <c r="L306" s="40"/>
      <c r="M306" s="209"/>
      <c r="N306" s="76"/>
      <c r="O306" s="76"/>
      <c r="P306" s="76"/>
      <c r="Q306" s="76"/>
      <c r="R306" s="76"/>
      <c r="S306" s="76"/>
      <c r="T306" s="77"/>
      <c r="AT306" s="14" t="s">
        <v>129</v>
      </c>
      <c r="AU306" s="14" t="s">
        <v>77</v>
      </c>
    </row>
    <row r="307" spans="2:65" s="1" customFormat="1" ht="20.4" customHeight="1">
      <c r="B307" s="35"/>
      <c r="C307" s="195" t="s">
        <v>553</v>
      </c>
      <c r="D307" s="195" t="s">
        <v>122</v>
      </c>
      <c r="E307" s="196" t="s">
        <v>554</v>
      </c>
      <c r="F307" s="197" t="s">
        <v>555</v>
      </c>
      <c r="G307" s="198" t="s">
        <v>155</v>
      </c>
      <c r="H307" s="199">
        <v>65.13</v>
      </c>
      <c r="I307" s="200"/>
      <c r="J307" s="201">
        <f>ROUND(I307*H307,2)</f>
        <v>0</v>
      </c>
      <c r="K307" s="197" t="s">
        <v>126</v>
      </c>
      <c r="L307" s="40"/>
      <c r="M307" s="202" t="s">
        <v>1</v>
      </c>
      <c r="N307" s="203" t="s">
        <v>41</v>
      </c>
      <c r="O307" s="76"/>
      <c r="P307" s="204">
        <f>O307*H307</f>
        <v>0</v>
      </c>
      <c r="Q307" s="204">
        <v>0.00286</v>
      </c>
      <c r="R307" s="204">
        <f>Q307*H307</f>
        <v>0.1862718</v>
      </c>
      <c r="S307" s="204">
        <v>0</v>
      </c>
      <c r="T307" s="205">
        <f>S307*H307</f>
        <v>0</v>
      </c>
      <c r="AR307" s="14" t="s">
        <v>220</v>
      </c>
      <c r="AT307" s="14" t="s">
        <v>122</v>
      </c>
      <c r="AU307" s="14" t="s">
        <v>77</v>
      </c>
      <c r="AY307" s="14" t="s">
        <v>120</v>
      </c>
      <c r="BE307" s="206">
        <f>IF(N307="základní",J307,0)</f>
        <v>0</v>
      </c>
      <c r="BF307" s="206">
        <f>IF(N307="snížená",J307,0)</f>
        <v>0</v>
      </c>
      <c r="BG307" s="206">
        <f>IF(N307="zákl. přenesená",J307,0)</f>
        <v>0</v>
      </c>
      <c r="BH307" s="206">
        <f>IF(N307="sníž. přenesená",J307,0)</f>
        <v>0</v>
      </c>
      <c r="BI307" s="206">
        <f>IF(N307="nulová",J307,0)</f>
        <v>0</v>
      </c>
      <c r="BJ307" s="14" t="s">
        <v>75</v>
      </c>
      <c r="BK307" s="206">
        <f>ROUND(I307*H307,2)</f>
        <v>0</v>
      </c>
      <c r="BL307" s="14" t="s">
        <v>220</v>
      </c>
      <c r="BM307" s="14" t="s">
        <v>556</v>
      </c>
    </row>
    <row r="308" spans="2:47" s="1" customFormat="1" ht="12">
      <c r="B308" s="35"/>
      <c r="C308" s="36"/>
      <c r="D308" s="207" t="s">
        <v>129</v>
      </c>
      <c r="E308" s="36"/>
      <c r="F308" s="208" t="s">
        <v>557</v>
      </c>
      <c r="G308" s="36"/>
      <c r="H308" s="36"/>
      <c r="I308" s="122"/>
      <c r="J308" s="36"/>
      <c r="K308" s="36"/>
      <c r="L308" s="40"/>
      <c r="M308" s="209"/>
      <c r="N308" s="76"/>
      <c r="O308" s="76"/>
      <c r="P308" s="76"/>
      <c r="Q308" s="76"/>
      <c r="R308" s="76"/>
      <c r="S308" s="76"/>
      <c r="T308" s="77"/>
      <c r="AT308" s="14" t="s">
        <v>129</v>
      </c>
      <c r="AU308" s="14" t="s">
        <v>77</v>
      </c>
    </row>
    <row r="309" spans="2:51" s="11" customFormat="1" ht="12">
      <c r="B309" s="210"/>
      <c r="C309" s="211"/>
      <c r="D309" s="207" t="s">
        <v>131</v>
      </c>
      <c r="E309" s="212" t="s">
        <v>1</v>
      </c>
      <c r="F309" s="213" t="s">
        <v>558</v>
      </c>
      <c r="G309" s="211"/>
      <c r="H309" s="214">
        <v>65.13</v>
      </c>
      <c r="I309" s="215"/>
      <c r="J309" s="211"/>
      <c r="K309" s="211"/>
      <c r="L309" s="216"/>
      <c r="M309" s="217"/>
      <c r="N309" s="218"/>
      <c r="O309" s="218"/>
      <c r="P309" s="218"/>
      <c r="Q309" s="218"/>
      <c r="R309" s="218"/>
      <c r="S309" s="218"/>
      <c r="T309" s="219"/>
      <c r="AT309" s="220" t="s">
        <v>131</v>
      </c>
      <c r="AU309" s="220" t="s">
        <v>77</v>
      </c>
      <c r="AV309" s="11" t="s">
        <v>77</v>
      </c>
      <c r="AW309" s="11" t="s">
        <v>32</v>
      </c>
      <c r="AX309" s="11" t="s">
        <v>75</v>
      </c>
      <c r="AY309" s="220" t="s">
        <v>120</v>
      </c>
    </row>
    <row r="310" spans="2:65" s="1" customFormat="1" ht="20.4" customHeight="1">
      <c r="B310" s="35"/>
      <c r="C310" s="195" t="s">
        <v>559</v>
      </c>
      <c r="D310" s="195" t="s">
        <v>122</v>
      </c>
      <c r="E310" s="196" t="s">
        <v>560</v>
      </c>
      <c r="F310" s="197" t="s">
        <v>561</v>
      </c>
      <c r="G310" s="198" t="s">
        <v>137</v>
      </c>
      <c r="H310" s="199">
        <v>10</v>
      </c>
      <c r="I310" s="200"/>
      <c r="J310" s="201">
        <f>ROUND(I310*H310,2)</f>
        <v>0</v>
      </c>
      <c r="K310" s="197" t="s">
        <v>126</v>
      </c>
      <c r="L310" s="40"/>
      <c r="M310" s="202" t="s">
        <v>1</v>
      </c>
      <c r="N310" s="203" t="s">
        <v>41</v>
      </c>
      <c r="O310" s="76"/>
      <c r="P310" s="204">
        <f>O310*H310</f>
        <v>0</v>
      </c>
      <c r="Q310" s="204">
        <v>0.00048</v>
      </c>
      <c r="R310" s="204">
        <f>Q310*H310</f>
        <v>0.0048000000000000004</v>
      </c>
      <c r="S310" s="204">
        <v>0</v>
      </c>
      <c r="T310" s="205">
        <f>S310*H310</f>
        <v>0</v>
      </c>
      <c r="AR310" s="14" t="s">
        <v>220</v>
      </c>
      <c r="AT310" s="14" t="s">
        <v>122</v>
      </c>
      <c r="AU310" s="14" t="s">
        <v>77</v>
      </c>
      <c r="AY310" s="14" t="s">
        <v>120</v>
      </c>
      <c r="BE310" s="206">
        <f>IF(N310="základní",J310,0)</f>
        <v>0</v>
      </c>
      <c r="BF310" s="206">
        <f>IF(N310="snížená",J310,0)</f>
        <v>0</v>
      </c>
      <c r="BG310" s="206">
        <f>IF(N310="zákl. přenesená",J310,0)</f>
        <v>0</v>
      </c>
      <c r="BH310" s="206">
        <f>IF(N310="sníž. přenesená",J310,0)</f>
        <v>0</v>
      </c>
      <c r="BI310" s="206">
        <f>IF(N310="nulová",J310,0)</f>
        <v>0</v>
      </c>
      <c r="BJ310" s="14" t="s">
        <v>75</v>
      </c>
      <c r="BK310" s="206">
        <f>ROUND(I310*H310,2)</f>
        <v>0</v>
      </c>
      <c r="BL310" s="14" t="s">
        <v>220</v>
      </c>
      <c r="BM310" s="14" t="s">
        <v>562</v>
      </c>
    </row>
    <row r="311" spans="2:47" s="1" customFormat="1" ht="12">
      <c r="B311" s="35"/>
      <c r="C311" s="36"/>
      <c r="D311" s="207" t="s">
        <v>129</v>
      </c>
      <c r="E311" s="36"/>
      <c r="F311" s="208" t="s">
        <v>563</v>
      </c>
      <c r="G311" s="36"/>
      <c r="H311" s="36"/>
      <c r="I311" s="122"/>
      <c r="J311" s="36"/>
      <c r="K311" s="36"/>
      <c r="L311" s="40"/>
      <c r="M311" s="209"/>
      <c r="N311" s="76"/>
      <c r="O311" s="76"/>
      <c r="P311" s="76"/>
      <c r="Q311" s="76"/>
      <c r="R311" s="76"/>
      <c r="S311" s="76"/>
      <c r="T311" s="77"/>
      <c r="AT311" s="14" t="s">
        <v>129</v>
      </c>
      <c r="AU311" s="14" t="s">
        <v>77</v>
      </c>
    </row>
    <row r="312" spans="2:65" s="1" customFormat="1" ht="20.4" customHeight="1">
      <c r="B312" s="35"/>
      <c r="C312" s="195" t="s">
        <v>564</v>
      </c>
      <c r="D312" s="195" t="s">
        <v>122</v>
      </c>
      <c r="E312" s="196" t="s">
        <v>565</v>
      </c>
      <c r="F312" s="197" t="s">
        <v>566</v>
      </c>
      <c r="G312" s="198" t="s">
        <v>155</v>
      </c>
      <c r="H312" s="199">
        <v>36.6</v>
      </c>
      <c r="I312" s="200"/>
      <c r="J312" s="201">
        <f>ROUND(I312*H312,2)</f>
        <v>0</v>
      </c>
      <c r="K312" s="197" t="s">
        <v>126</v>
      </c>
      <c r="L312" s="40"/>
      <c r="M312" s="202" t="s">
        <v>1</v>
      </c>
      <c r="N312" s="203" t="s">
        <v>41</v>
      </c>
      <c r="O312" s="76"/>
      <c r="P312" s="204">
        <f>O312*H312</f>
        <v>0</v>
      </c>
      <c r="Q312" s="204">
        <v>0.00236</v>
      </c>
      <c r="R312" s="204">
        <f>Q312*H312</f>
        <v>0.08637600000000001</v>
      </c>
      <c r="S312" s="204">
        <v>0</v>
      </c>
      <c r="T312" s="205">
        <f>S312*H312</f>
        <v>0</v>
      </c>
      <c r="AR312" s="14" t="s">
        <v>220</v>
      </c>
      <c r="AT312" s="14" t="s">
        <v>122</v>
      </c>
      <c r="AU312" s="14" t="s">
        <v>77</v>
      </c>
      <c r="AY312" s="14" t="s">
        <v>120</v>
      </c>
      <c r="BE312" s="206">
        <f>IF(N312="základní",J312,0)</f>
        <v>0</v>
      </c>
      <c r="BF312" s="206">
        <f>IF(N312="snížená",J312,0)</f>
        <v>0</v>
      </c>
      <c r="BG312" s="206">
        <f>IF(N312="zákl. přenesená",J312,0)</f>
        <v>0</v>
      </c>
      <c r="BH312" s="206">
        <f>IF(N312="sníž. přenesená",J312,0)</f>
        <v>0</v>
      </c>
      <c r="BI312" s="206">
        <f>IF(N312="nulová",J312,0)</f>
        <v>0</v>
      </c>
      <c r="BJ312" s="14" t="s">
        <v>75</v>
      </c>
      <c r="BK312" s="206">
        <f>ROUND(I312*H312,2)</f>
        <v>0</v>
      </c>
      <c r="BL312" s="14" t="s">
        <v>220</v>
      </c>
      <c r="BM312" s="14" t="s">
        <v>567</v>
      </c>
    </row>
    <row r="313" spans="2:47" s="1" customFormat="1" ht="12">
      <c r="B313" s="35"/>
      <c r="C313" s="36"/>
      <c r="D313" s="207" t="s">
        <v>129</v>
      </c>
      <c r="E313" s="36"/>
      <c r="F313" s="208" t="s">
        <v>568</v>
      </c>
      <c r="G313" s="36"/>
      <c r="H313" s="36"/>
      <c r="I313" s="122"/>
      <c r="J313" s="36"/>
      <c r="K313" s="36"/>
      <c r="L313" s="40"/>
      <c r="M313" s="209"/>
      <c r="N313" s="76"/>
      <c r="O313" s="76"/>
      <c r="P313" s="76"/>
      <c r="Q313" s="76"/>
      <c r="R313" s="76"/>
      <c r="S313" s="76"/>
      <c r="T313" s="77"/>
      <c r="AT313" s="14" t="s">
        <v>129</v>
      </c>
      <c r="AU313" s="14" t="s">
        <v>77</v>
      </c>
    </row>
    <row r="314" spans="2:51" s="11" customFormat="1" ht="12">
      <c r="B314" s="210"/>
      <c r="C314" s="211"/>
      <c r="D314" s="207" t="s">
        <v>131</v>
      </c>
      <c r="E314" s="212" t="s">
        <v>1</v>
      </c>
      <c r="F314" s="213" t="s">
        <v>569</v>
      </c>
      <c r="G314" s="211"/>
      <c r="H314" s="214">
        <v>36.6</v>
      </c>
      <c r="I314" s="215"/>
      <c r="J314" s="211"/>
      <c r="K314" s="211"/>
      <c r="L314" s="216"/>
      <c r="M314" s="217"/>
      <c r="N314" s="218"/>
      <c r="O314" s="218"/>
      <c r="P314" s="218"/>
      <c r="Q314" s="218"/>
      <c r="R314" s="218"/>
      <c r="S314" s="218"/>
      <c r="T314" s="219"/>
      <c r="AT314" s="220" t="s">
        <v>131</v>
      </c>
      <c r="AU314" s="220" t="s">
        <v>77</v>
      </c>
      <c r="AV314" s="11" t="s">
        <v>77</v>
      </c>
      <c r="AW314" s="11" t="s">
        <v>32</v>
      </c>
      <c r="AX314" s="11" t="s">
        <v>75</v>
      </c>
      <c r="AY314" s="220" t="s">
        <v>120</v>
      </c>
    </row>
    <row r="315" spans="2:65" s="1" customFormat="1" ht="20.4" customHeight="1">
      <c r="B315" s="35"/>
      <c r="C315" s="195" t="s">
        <v>570</v>
      </c>
      <c r="D315" s="195" t="s">
        <v>122</v>
      </c>
      <c r="E315" s="196" t="s">
        <v>571</v>
      </c>
      <c r="F315" s="197" t="s">
        <v>572</v>
      </c>
      <c r="G315" s="198" t="s">
        <v>175</v>
      </c>
      <c r="H315" s="199">
        <v>2.084</v>
      </c>
      <c r="I315" s="200"/>
      <c r="J315" s="201">
        <f>ROUND(I315*H315,2)</f>
        <v>0</v>
      </c>
      <c r="K315" s="197" t="s">
        <v>126</v>
      </c>
      <c r="L315" s="40"/>
      <c r="M315" s="202" t="s">
        <v>1</v>
      </c>
      <c r="N315" s="203" t="s">
        <v>41</v>
      </c>
      <c r="O315" s="76"/>
      <c r="P315" s="204">
        <f>O315*H315</f>
        <v>0</v>
      </c>
      <c r="Q315" s="204">
        <v>0</v>
      </c>
      <c r="R315" s="204">
        <f>Q315*H315</f>
        <v>0</v>
      </c>
      <c r="S315" s="204">
        <v>0</v>
      </c>
      <c r="T315" s="205">
        <f>S315*H315</f>
        <v>0</v>
      </c>
      <c r="AR315" s="14" t="s">
        <v>220</v>
      </c>
      <c r="AT315" s="14" t="s">
        <v>122</v>
      </c>
      <c r="AU315" s="14" t="s">
        <v>77</v>
      </c>
      <c r="AY315" s="14" t="s">
        <v>120</v>
      </c>
      <c r="BE315" s="206">
        <f>IF(N315="základní",J315,0)</f>
        <v>0</v>
      </c>
      <c r="BF315" s="206">
        <f>IF(N315="snížená",J315,0)</f>
        <v>0</v>
      </c>
      <c r="BG315" s="206">
        <f>IF(N315="zákl. přenesená",J315,0)</f>
        <v>0</v>
      </c>
      <c r="BH315" s="206">
        <f>IF(N315="sníž. přenesená",J315,0)</f>
        <v>0</v>
      </c>
      <c r="BI315" s="206">
        <f>IF(N315="nulová",J315,0)</f>
        <v>0</v>
      </c>
      <c r="BJ315" s="14" t="s">
        <v>75</v>
      </c>
      <c r="BK315" s="206">
        <f>ROUND(I315*H315,2)</f>
        <v>0</v>
      </c>
      <c r="BL315" s="14" t="s">
        <v>220</v>
      </c>
      <c r="BM315" s="14" t="s">
        <v>573</v>
      </c>
    </row>
    <row r="316" spans="2:47" s="1" customFormat="1" ht="12">
      <c r="B316" s="35"/>
      <c r="C316" s="36"/>
      <c r="D316" s="207" t="s">
        <v>129</v>
      </c>
      <c r="E316" s="36"/>
      <c r="F316" s="208" t="s">
        <v>574</v>
      </c>
      <c r="G316" s="36"/>
      <c r="H316" s="36"/>
      <c r="I316" s="122"/>
      <c r="J316" s="36"/>
      <c r="K316" s="36"/>
      <c r="L316" s="40"/>
      <c r="M316" s="209"/>
      <c r="N316" s="76"/>
      <c r="O316" s="76"/>
      <c r="P316" s="76"/>
      <c r="Q316" s="76"/>
      <c r="R316" s="76"/>
      <c r="S316" s="76"/>
      <c r="T316" s="77"/>
      <c r="AT316" s="14" t="s">
        <v>129</v>
      </c>
      <c r="AU316" s="14" t="s">
        <v>77</v>
      </c>
    </row>
    <row r="317" spans="2:63" s="10" customFormat="1" ht="22.8" customHeight="1">
      <c r="B317" s="179"/>
      <c r="C317" s="180"/>
      <c r="D317" s="181" t="s">
        <v>69</v>
      </c>
      <c r="E317" s="193" t="s">
        <v>575</v>
      </c>
      <c r="F317" s="193" t="s">
        <v>576</v>
      </c>
      <c r="G317" s="180"/>
      <c r="H317" s="180"/>
      <c r="I317" s="183"/>
      <c r="J317" s="194">
        <f>BK317</f>
        <v>0</v>
      </c>
      <c r="K317" s="180"/>
      <c r="L317" s="185"/>
      <c r="M317" s="186"/>
      <c r="N317" s="187"/>
      <c r="O317" s="187"/>
      <c r="P317" s="188">
        <f>SUM(P318:P332)</f>
        <v>0</v>
      </c>
      <c r="Q317" s="187"/>
      <c r="R317" s="188">
        <f>SUM(R318:R332)</f>
        <v>0</v>
      </c>
      <c r="S317" s="187"/>
      <c r="T317" s="189">
        <f>SUM(T318:T332)</f>
        <v>1.8393045</v>
      </c>
      <c r="AR317" s="190" t="s">
        <v>77</v>
      </c>
      <c r="AT317" s="191" t="s">
        <v>69</v>
      </c>
      <c r="AU317" s="191" t="s">
        <v>75</v>
      </c>
      <c r="AY317" s="190" t="s">
        <v>120</v>
      </c>
      <c r="BK317" s="192">
        <f>SUM(BK318:BK332)</f>
        <v>0</v>
      </c>
    </row>
    <row r="318" spans="2:65" s="1" customFormat="1" ht="20.4" customHeight="1">
      <c r="B318" s="35"/>
      <c r="C318" s="195" t="s">
        <v>577</v>
      </c>
      <c r="D318" s="195" t="s">
        <v>122</v>
      </c>
      <c r="E318" s="196" t="s">
        <v>578</v>
      </c>
      <c r="F318" s="197" t="s">
        <v>579</v>
      </c>
      <c r="G318" s="198" t="s">
        <v>142</v>
      </c>
      <c r="H318" s="199">
        <v>193.611</v>
      </c>
      <c r="I318" s="200"/>
      <c r="J318" s="201">
        <f>ROUND(I318*H318,2)</f>
        <v>0</v>
      </c>
      <c r="K318" s="197" t="s">
        <v>126</v>
      </c>
      <c r="L318" s="40"/>
      <c r="M318" s="202" t="s">
        <v>1</v>
      </c>
      <c r="N318" s="203" t="s">
        <v>41</v>
      </c>
      <c r="O318" s="76"/>
      <c r="P318" s="204">
        <f>O318*H318</f>
        <v>0</v>
      </c>
      <c r="Q318" s="204">
        <v>0</v>
      </c>
      <c r="R318" s="204">
        <f>Q318*H318</f>
        <v>0</v>
      </c>
      <c r="S318" s="204">
        <v>0.0095</v>
      </c>
      <c r="T318" s="205">
        <f>S318*H318</f>
        <v>1.8393045</v>
      </c>
      <c r="AR318" s="14" t="s">
        <v>220</v>
      </c>
      <c r="AT318" s="14" t="s">
        <v>122</v>
      </c>
      <c r="AU318" s="14" t="s">
        <v>77</v>
      </c>
      <c r="AY318" s="14" t="s">
        <v>120</v>
      </c>
      <c r="BE318" s="206">
        <f>IF(N318="základní",J318,0)</f>
        <v>0</v>
      </c>
      <c r="BF318" s="206">
        <f>IF(N318="snížená",J318,0)</f>
        <v>0</v>
      </c>
      <c r="BG318" s="206">
        <f>IF(N318="zákl. přenesená",J318,0)</f>
        <v>0</v>
      </c>
      <c r="BH318" s="206">
        <f>IF(N318="sníž. přenesená",J318,0)</f>
        <v>0</v>
      </c>
      <c r="BI318" s="206">
        <f>IF(N318="nulová",J318,0)</f>
        <v>0</v>
      </c>
      <c r="BJ318" s="14" t="s">
        <v>75</v>
      </c>
      <c r="BK318" s="206">
        <f>ROUND(I318*H318,2)</f>
        <v>0</v>
      </c>
      <c r="BL318" s="14" t="s">
        <v>220</v>
      </c>
      <c r="BM318" s="14" t="s">
        <v>580</v>
      </c>
    </row>
    <row r="319" spans="2:47" s="1" customFormat="1" ht="12">
      <c r="B319" s="35"/>
      <c r="C319" s="36"/>
      <c r="D319" s="207" t="s">
        <v>129</v>
      </c>
      <c r="E319" s="36"/>
      <c r="F319" s="208" t="s">
        <v>581</v>
      </c>
      <c r="G319" s="36"/>
      <c r="H319" s="36"/>
      <c r="I319" s="122"/>
      <c r="J319" s="36"/>
      <c r="K319" s="36"/>
      <c r="L319" s="40"/>
      <c r="M319" s="209"/>
      <c r="N319" s="76"/>
      <c r="O319" s="76"/>
      <c r="P319" s="76"/>
      <c r="Q319" s="76"/>
      <c r="R319" s="76"/>
      <c r="S319" s="76"/>
      <c r="T319" s="77"/>
      <c r="AT319" s="14" t="s">
        <v>129</v>
      </c>
      <c r="AU319" s="14" t="s">
        <v>77</v>
      </c>
    </row>
    <row r="320" spans="2:51" s="11" customFormat="1" ht="12">
      <c r="B320" s="210"/>
      <c r="C320" s="211"/>
      <c r="D320" s="207" t="s">
        <v>131</v>
      </c>
      <c r="E320" s="212" t="s">
        <v>1</v>
      </c>
      <c r="F320" s="213" t="s">
        <v>497</v>
      </c>
      <c r="G320" s="211"/>
      <c r="H320" s="214">
        <v>24.633</v>
      </c>
      <c r="I320" s="215"/>
      <c r="J320" s="211"/>
      <c r="K320" s="211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131</v>
      </c>
      <c r="AU320" s="220" t="s">
        <v>77</v>
      </c>
      <c r="AV320" s="11" t="s">
        <v>77</v>
      </c>
      <c r="AW320" s="11" t="s">
        <v>32</v>
      </c>
      <c r="AX320" s="11" t="s">
        <v>70</v>
      </c>
      <c r="AY320" s="220" t="s">
        <v>120</v>
      </c>
    </row>
    <row r="321" spans="2:51" s="11" customFormat="1" ht="12">
      <c r="B321" s="210"/>
      <c r="C321" s="211"/>
      <c r="D321" s="207" t="s">
        <v>131</v>
      </c>
      <c r="E321" s="212" t="s">
        <v>1</v>
      </c>
      <c r="F321" s="213" t="s">
        <v>498</v>
      </c>
      <c r="G321" s="211"/>
      <c r="H321" s="214">
        <v>71.121</v>
      </c>
      <c r="I321" s="215"/>
      <c r="J321" s="211"/>
      <c r="K321" s="211"/>
      <c r="L321" s="216"/>
      <c r="M321" s="217"/>
      <c r="N321" s="218"/>
      <c r="O321" s="218"/>
      <c r="P321" s="218"/>
      <c r="Q321" s="218"/>
      <c r="R321" s="218"/>
      <c r="S321" s="218"/>
      <c r="T321" s="219"/>
      <c r="AT321" s="220" t="s">
        <v>131</v>
      </c>
      <c r="AU321" s="220" t="s">
        <v>77</v>
      </c>
      <c r="AV321" s="11" t="s">
        <v>77</v>
      </c>
      <c r="AW321" s="11" t="s">
        <v>32</v>
      </c>
      <c r="AX321" s="11" t="s">
        <v>70</v>
      </c>
      <c r="AY321" s="220" t="s">
        <v>120</v>
      </c>
    </row>
    <row r="322" spans="2:51" s="11" customFormat="1" ht="12">
      <c r="B322" s="210"/>
      <c r="C322" s="211"/>
      <c r="D322" s="207" t="s">
        <v>131</v>
      </c>
      <c r="E322" s="212" t="s">
        <v>1</v>
      </c>
      <c r="F322" s="213" t="s">
        <v>499</v>
      </c>
      <c r="G322" s="211"/>
      <c r="H322" s="214">
        <v>65.883</v>
      </c>
      <c r="I322" s="215"/>
      <c r="J322" s="211"/>
      <c r="K322" s="211"/>
      <c r="L322" s="216"/>
      <c r="M322" s="217"/>
      <c r="N322" s="218"/>
      <c r="O322" s="218"/>
      <c r="P322" s="218"/>
      <c r="Q322" s="218"/>
      <c r="R322" s="218"/>
      <c r="S322" s="218"/>
      <c r="T322" s="219"/>
      <c r="AT322" s="220" t="s">
        <v>131</v>
      </c>
      <c r="AU322" s="220" t="s">
        <v>77</v>
      </c>
      <c r="AV322" s="11" t="s">
        <v>77</v>
      </c>
      <c r="AW322" s="11" t="s">
        <v>32</v>
      </c>
      <c r="AX322" s="11" t="s">
        <v>70</v>
      </c>
      <c r="AY322" s="220" t="s">
        <v>120</v>
      </c>
    </row>
    <row r="323" spans="2:51" s="11" customFormat="1" ht="12">
      <c r="B323" s="210"/>
      <c r="C323" s="211"/>
      <c r="D323" s="207" t="s">
        <v>131</v>
      </c>
      <c r="E323" s="212" t="s">
        <v>1</v>
      </c>
      <c r="F323" s="213" t="s">
        <v>500</v>
      </c>
      <c r="G323" s="211"/>
      <c r="H323" s="214">
        <v>31.974</v>
      </c>
      <c r="I323" s="215"/>
      <c r="J323" s="211"/>
      <c r="K323" s="211"/>
      <c r="L323" s="216"/>
      <c r="M323" s="217"/>
      <c r="N323" s="218"/>
      <c r="O323" s="218"/>
      <c r="P323" s="218"/>
      <c r="Q323" s="218"/>
      <c r="R323" s="218"/>
      <c r="S323" s="218"/>
      <c r="T323" s="219"/>
      <c r="AT323" s="220" t="s">
        <v>131</v>
      </c>
      <c r="AU323" s="220" t="s">
        <v>77</v>
      </c>
      <c r="AV323" s="11" t="s">
        <v>77</v>
      </c>
      <c r="AW323" s="11" t="s">
        <v>32</v>
      </c>
      <c r="AX323" s="11" t="s">
        <v>70</v>
      </c>
      <c r="AY323" s="220" t="s">
        <v>120</v>
      </c>
    </row>
    <row r="324" spans="2:51" s="12" customFormat="1" ht="12">
      <c r="B324" s="231"/>
      <c r="C324" s="232"/>
      <c r="D324" s="207" t="s">
        <v>131</v>
      </c>
      <c r="E324" s="233" t="s">
        <v>1</v>
      </c>
      <c r="F324" s="234" t="s">
        <v>199</v>
      </c>
      <c r="G324" s="232"/>
      <c r="H324" s="235">
        <v>193.611</v>
      </c>
      <c r="I324" s="236"/>
      <c r="J324" s="232"/>
      <c r="K324" s="232"/>
      <c r="L324" s="237"/>
      <c r="M324" s="238"/>
      <c r="N324" s="239"/>
      <c r="O324" s="239"/>
      <c r="P324" s="239"/>
      <c r="Q324" s="239"/>
      <c r="R324" s="239"/>
      <c r="S324" s="239"/>
      <c r="T324" s="240"/>
      <c r="AT324" s="241" t="s">
        <v>131</v>
      </c>
      <c r="AU324" s="241" t="s">
        <v>77</v>
      </c>
      <c r="AV324" s="12" t="s">
        <v>127</v>
      </c>
      <c r="AW324" s="12" t="s">
        <v>32</v>
      </c>
      <c r="AX324" s="12" t="s">
        <v>75</v>
      </c>
      <c r="AY324" s="241" t="s">
        <v>120</v>
      </c>
    </row>
    <row r="325" spans="2:65" s="1" customFormat="1" ht="20.4" customHeight="1">
      <c r="B325" s="35"/>
      <c r="C325" s="195" t="s">
        <v>582</v>
      </c>
      <c r="D325" s="195" t="s">
        <v>122</v>
      </c>
      <c r="E325" s="196" t="s">
        <v>583</v>
      </c>
      <c r="F325" s="197" t="s">
        <v>584</v>
      </c>
      <c r="G325" s="198" t="s">
        <v>155</v>
      </c>
      <c r="H325" s="199">
        <v>57.8</v>
      </c>
      <c r="I325" s="200"/>
      <c r="J325" s="201">
        <f>ROUND(I325*H325,2)</f>
        <v>0</v>
      </c>
      <c r="K325" s="197" t="s">
        <v>126</v>
      </c>
      <c r="L325" s="40"/>
      <c r="M325" s="202" t="s">
        <v>1</v>
      </c>
      <c r="N325" s="203" t="s">
        <v>41</v>
      </c>
      <c r="O325" s="76"/>
      <c r="P325" s="204">
        <f>O325*H325</f>
        <v>0</v>
      </c>
      <c r="Q325" s="204">
        <v>0</v>
      </c>
      <c r="R325" s="204">
        <f>Q325*H325</f>
        <v>0</v>
      </c>
      <c r="S325" s="204">
        <v>0</v>
      </c>
      <c r="T325" s="205">
        <f>S325*H325</f>
        <v>0</v>
      </c>
      <c r="AR325" s="14" t="s">
        <v>220</v>
      </c>
      <c r="AT325" s="14" t="s">
        <v>122</v>
      </c>
      <c r="AU325" s="14" t="s">
        <v>77</v>
      </c>
      <c r="AY325" s="14" t="s">
        <v>120</v>
      </c>
      <c r="BE325" s="206">
        <f>IF(N325="základní",J325,0)</f>
        <v>0</v>
      </c>
      <c r="BF325" s="206">
        <f>IF(N325="snížená",J325,0)</f>
        <v>0</v>
      </c>
      <c r="BG325" s="206">
        <f>IF(N325="zákl. přenesená",J325,0)</f>
        <v>0</v>
      </c>
      <c r="BH325" s="206">
        <f>IF(N325="sníž. přenesená",J325,0)</f>
        <v>0</v>
      </c>
      <c r="BI325" s="206">
        <f>IF(N325="nulová",J325,0)</f>
        <v>0</v>
      </c>
      <c r="BJ325" s="14" t="s">
        <v>75</v>
      </c>
      <c r="BK325" s="206">
        <f>ROUND(I325*H325,2)</f>
        <v>0</v>
      </c>
      <c r="BL325" s="14" t="s">
        <v>220</v>
      </c>
      <c r="BM325" s="14" t="s">
        <v>585</v>
      </c>
    </row>
    <row r="326" spans="2:47" s="1" customFormat="1" ht="12">
      <c r="B326" s="35"/>
      <c r="C326" s="36"/>
      <c r="D326" s="207" t="s">
        <v>129</v>
      </c>
      <c r="E326" s="36"/>
      <c r="F326" s="208" t="s">
        <v>586</v>
      </c>
      <c r="G326" s="36"/>
      <c r="H326" s="36"/>
      <c r="I326" s="122"/>
      <c r="J326" s="36"/>
      <c r="K326" s="36"/>
      <c r="L326" s="40"/>
      <c r="M326" s="209"/>
      <c r="N326" s="76"/>
      <c r="O326" s="76"/>
      <c r="P326" s="76"/>
      <c r="Q326" s="76"/>
      <c r="R326" s="76"/>
      <c r="S326" s="76"/>
      <c r="T326" s="77"/>
      <c r="AT326" s="14" t="s">
        <v>129</v>
      </c>
      <c r="AU326" s="14" t="s">
        <v>77</v>
      </c>
    </row>
    <row r="327" spans="2:51" s="11" customFormat="1" ht="12">
      <c r="B327" s="210"/>
      <c r="C327" s="211"/>
      <c r="D327" s="207" t="s">
        <v>131</v>
      </c>
      <c r="E327" s="212" t="s">
        <v>1</v>
      </c>
      <c r="F327" s="213" t="s">
        <v>522</v>
      </c>
      <c r="G327" s="211"/>
      <c r="H327" s="214">
        <v>57.8</v>
      </c>
      <c r="I327" s="215"/>
      <c r="J327" s="211"/>
      <c r="K327" s="211"/>
      <c r="L327" s="216"/>
      <c r="M327" s="217"/>
      <c r="N327" s="218"/>
      <c r="O327" s="218"/>
      <c r="P327" s="218"/>
      <c r="Q327" s="218"/>
      <c r="R327" s="218"/>
      <c r="S327" s="218"/>
      <c r="T327" s="219"/>
      <c r="AT327" s="220" t="s">
        <v>131</v>
      </c>
      <c r="AU327" s="220" t="s">
        <v>77</v>
      </c>
      <c r="AV327" s="11" t="s">
        <v>77</v>
      </c>
      <c r="AW327" s="11" t="s">
        <v>32</v>
      </c>
      <c r="AX327" s="11" t="s">
        <v>75</v>
      </c>
      <c r="AY327" s="220" t="s">
        <v>120</v>
      </c>
    </row>
    <row r="328" spans="2:65" s="1" customFormat="1" ht="20.4" customHeight="1">
      <c r="B328" s="35"/>
      <c r="C328" s="195" t="s">
        <v>587</v>
      </c>
      <c r="D328" s="195" t="s">
        <v>122</v>
      </c>
      <c r="E328" s="196" t="s">
        <v>588</v>
      </c>
      <c r="F328" s="197" t="s">
        <v>589</v>
      </c>
      <c r="G328" s="198" t="s">
        <v>142</v>
      </c>
      <c r="H328" s="199">
        <v>245.747</v>
      </c>
      <c r="I328" s="200"/>
      <c r="J328" s="201">
        <f>ROUND(I328*H328,2)</f>
        <v>0</v>
      </c>
      <c r="K328" s="197" t="s">
        <v>126</v>
      </c>
      <c r="L328" s="40"/>
      <c r="M328" s="202" t="s">
        <v>1</v>
      </c>
      <c r="N328" s="203" t="s">
        <v>41</v>
      </c>
      <c r="O328" s="76"/>
      <c r="P328" s="204">
        <f>O328*H328</f>
        <v>0</v>
      </c>
      <c r="Q328" s="204">
        <v>0</v>
      </c>
      <c r="R328" s="204">
        <f>Q328*H328</f>
        <v>0</v>
      </c>
      <c r="S328" s="204">
        <v>0</v>
      </c>
      <c r="T328" s="205">
        <f>S328*H328</f>
        <v>0</v>
      </c>
      <c r="AR328" s="14" t="s">
        <v>220</v>
      </c>
      <c r="AT328" s="14" t="s">
        <v>122</v>
      </c>
      <c r="AU328" s="14" t="s">
        <v>77</v>
      </c>
      <c r="AY328" s="14" t="s">
        <v>120</v>
      </c>
      <c r="BE328" s="206">
        <f>IF(N328="základní",J328,0)</f>
        <v>0</v>
      </c>
      <c r="BF328" s="206">
        <f>IF(N328="snížená",J328,0)</f>
        <v>0</v>
      </c>
      <c r="BG328" s="206">
        <f>IF(N328="zákl. přenesená",J328,0)</f>
        <v>0</v>
      </c>
      <c r="BH328" s="206">
        <f>IF(N328="sníž. přenesená",J328,0)</f>
        <v>0</v>
      </c>
      <c r="BI328" s="206">
        <f>IF(N328="nulová",J328,0)</f>
        <v>0</v>
      </c>
      <c r="BJ328" s="14" t="s">
        <v>75</v>
      </c>
      <c r="BK328" s="206">
        <f>ROUND(I328*H328,2)</f>
        <v>0</v>
      </c>
      <c r="BL328" s="14" t="s">
        <v>220</v>
      </c>
      <c r="BM328" s="14" t="s">
        <v>590</v>
      </c>
    </row>
    <row r="329" spans="2:47" s="1" customFormat="1" ht="12">
      <c r="B329" s="35"/>
      <c r="C329" s="36"/>
      <c r="D329" s="207" t="s">
        <v>129</v>
      </c>
      <c r="E329" s="36"/>
      <c r="F329" s="208" t="s">
        <v>591</v>
      </c>
      <c r="G329" s="36"/>
      <c r="H329" s="36"/>
      <c r="I329" s="122"/>
      <c r="J329" s="36"/>
      <c r="K329" s="36"/>
      <c r="L329" s="40"/>
      <c r="M329" s="209"/>
      <c r="N329" s="76"/>
      <c r="O329" s="76"/>
      <c r="P329" s="76"/>
      <c r="Q329" s="76"/>
      <c r="R329" s="76"/>
      <c r="S329" s="76"/>
      <c r="T329" s="77"/>
      <c r="AT329" s="14" t="s">
        <v>129</v>
      </c>
      <c r="AU329" s="14" t="s">
        <v>77</v>
      </c>
    </row>
    <row r="330" spans="2:51" s="11" customFormat="1" ht="12">
      <c r="B330" s="210"/>
      <c r="C330" s="211"/>
      <c r="D330" s="207" t="s">
        <v>131</v>
      </c>
      <c r="E330" s="212" t="s">
        <v>1</v>
      </c>
      <c r="F330" s="213" t="s">
        <v>592</v>
      </c>
      <c r="G330" s="211"/>
      <c r="H330" s="214">
        <v>245.747</v>
      </c>
      <c r="I330" s="215"/>
      <c r="J330" s="211"/>
      <c r="K330" s="211"/>
      <c r="L330" s="216"/>
      <c r="M330" s="217"/>
      <c r="N330" s="218"/>
      <c r="O330" s="218"/>
      <c r="P330" s="218"/>
      <c r="Q330" s="218"/>
      <c r="R330" s="218"/>
      <c r="S330" s="218"/>
      <c r="T330" s="219"/>
      <c r="AT330" s="220" t="s">
        <v>131</v>
      </c>
      <c r="AU330" s="220" t="s">
        <v>77</v>
      </c>
      <c r="AV330" s="11" t="s">
        <v>77</v>
      </c>
      <c r="AW330" s="11" t="s">
        <v>32</v>
      </c>
      <c r="AX330" s="11" t="s">
        <v>75</v>
      </c>
      <c r="AY330" s="220" t="s">
        <v>120</v>
      </c>
    </row>
    <row r="331" spans="2:65" s="1" customFormat="1" ht="20.4" customHeight="1">
      <c r="B331" s="35"/>
      <c r="C331" s="195" t="s">
        <v>593</v>
      </c>
      <c r="D331" s="195" t="s">
        <v>122</v>
      </c>
      <c r="E331" s="196" t="s">
        <v>594</v>
      </c>
      <c r="F331" s="197" t="s">
        <v>595</v>
      </c>
      <c r="G331" s="198" t="s">
        <v>155</v>
      </c>
      <c r="H331" s="199">
        <v>57.8</v>
      </c>
      <c r="I331" s="200"/>
      <c r="J331" s="201">
        <f>ROUND(I331*H331,2)</f>
        <v>0</v>
      </c>
      <c r="K331" s="197" t="s">
        <v>126</v>
      </c>
      <c r="L331" s="40"/>
      <c r="M331" s="202" t="s">
        <v>1</v>
      </c>
      <c r="N331" s="203" t="s">
        <v>41</v>
      </c>
      <c r="O331" s="76"/>
      <c r="P331" s="204">
        <f>O331*H331</f>
        <v>0</v>
      </c>
      <c r="Q331" s="204">
        <v>0</v>
      </c>
      <c r="R331" s="204">
        <f>Q331*H331</f>
        <v>0</v>
      </c>
      <c r="S331" s="204">
        <v>0</v>
      </c>
      <c r="T331" s="205">
        <f>S331*H331</f>
        <v>0</v>
      </c>
      <c r="AR331" s="14" t="s">
        <v>220</v>
      </c>
      <c r="AT331" s="14" t="s">
        <v>122</v>
      </c>
      <c r="AU331" s="14" t="s">
        <v>77</v>
      </c>
      <c r="AY331" s="14" t="s">
        <v>120</v>
      </c>
      <c r="BE331" s="206">
        <f>IF(N331="základní",J331,0)</f>
        <v>0</v>
      </c>
      <c r="BF331" s="206">
        <f>IF(N331="snížená",J331,0)</f>
        <v>0</v>
      </c>
      <c r="BG331" s="206">
        <f>IF(N331="zákl. přenesená",J331,0)</f>
        <v>0</v>
      </c>
      <c r="BH331" s="206">
        <f>IF(N331="sníž. přenesená",J331,0)</f>
        <v>0</v>
      </c>
      <c r="BI331" s="206">
        <f>IF(N331="nulová",J331,0)</f>
        <v>0</v>
      </c>
      <c r="BJ331" s="14" t="s">
        <v>75</v>
      </c>
      <c r="BK331" s="206">
        <f>ROUND(I331*H331,2)</f>
        <v>0</v>
      </c>
      <c r="BL331" s="14" t="s">
        <v>220</v>
      </c>
      <c r="BM331" s="14" t="s">
        <v>596</v>
      </c>
    </row>
    <row r="332" spans="2:47" s="1" customFormat="1" ht="12">
      <c r="B332" s="35"/>
      <c r="C332" s="36"/>
      <c r="D332" s="207" t="s">
        <v>129</v>
      </c>
      <c r="E332" s="36"/>
      <c r="F332" s="208" t="s">
        <v>597</v>
      </c>
      <c r="G332" s="36"/>
      <c r="H332" s="36"/>
      <c r="I332" s="122"/>
      <c r="J332" s="36"/>
      <c r="K332" s="36"/>
      <c r="L332" s="40"/>
      <c r="M332" s="209"/>
      <c r="N332" s="76"/>
      <c r="O332" s="76"/>
      <c r="P332" s="76"/>
      <c r="Q332" s="76"/>
      <c r="R332" s="76"/>
      <c r="S332" s="76"/>
      <c r="T332" s="77"/>
      <c r="AT332" s="14" t="s">
        <v>129</v>
      </c>
      <c r="AU332" s="14" t="s">
        <v>77</v>
      </c>
    </row>
    <row r="333" spans="2:63" s="10" customFormat="1" ht="22.8" customHeight="1">
      <c r="B333" s="179"/>
      <c r="C333" s="180"/>
      <c r="D333" s="181" t="s">
        <v>69</v>
      </c>
      <c r="E333" s="193" t="s">
        <v>598</v>
      </c>
      <c r="F333" s="193" t="s">
        <v>599</v>
      </c>
      <c r="G333" s="180"/>
      <c r="H333" s="180"/>
      <c r="I333" s="183"/>
      <c r="J333" s="194">
        <f>BK333</f>
        <v>0</v>
      </c>
      <c r="K333" s="180"/>
      <c r="L333" s="185"/>
      <c r="M333" s="186"/>
      <c r="N333" s="187"/>
      <c r="O333" s="187"/>
      <c r="P333" s="188">
        <f>SUM(P334:P393)</f>
        <v>0</v>
      </c>
      <c r="Q333" s="187"/>
      <c r="R333" s="188">
        <f>SUM(R334:R393)</f>
        <v>0.39462449999999993</v>
      </c>
      <c r="S333" s="187"/>
      <c r="T333" s="189">
        <f>SUM(T334:T393)</f>
        <v>0</v>
      </c>
      <c r="AR333" s="190" t="s">
        <v>77</v>
      </c>
      <c r="AT333" s="191" t="s">
        <v>69</v>
      </c>
      <c r="AU333" s="191" t="s">
        <v>75</v>
      </c>
      <c r="AY333" s="190" t="s">
        <v>120</v>
      </c>
      <c r="BK333" s="192">
        <f>SUM(BK334:BK393)</f>
        <v>0</v>
      </c>
    </row>
    <row r="334" spans="2:65" s="1" customFormat="1" ht="20.4" customHeight="1">
      <c r="B334" s="35"/>
      <c r="C334" s="195" t="s">
        <v>600</v>
      </c>
      <c r="D334" s="195" t="s">
        <v>122</v>
      </c>
      <c r="E334" s="196" t="s">
        <v>601</v>
      </c>
      <c r="F334" s="197" t="s">
        <v>602</v>
      </c>
      <c r="G334" s="198" t="s">
        <v>137</v>
      </c>
      <c r="H334" s="199">
        <v>1</v>
      </c>
      <c r="I334" s="200"/>
      <c r="J334" s="201">
        <f>ROUND(I334*H334,2)</f>
        <v>0</v>
      </c>
      <c r="K334" s="197" t="s">
        <v>126</v>
      </c>
      <c r="L334" s="40"/>
      <c r="M334" s="202" t="s">
        <v>1</v>
      </c>
      <c r="N334" s="203" t="s">
        <v>41</v>
      </c>
      <c r="O334" s="76"/>
      <c r="P334" s="204">
        <f>O334*H334</f>
        <v>0</v>
      </c>
      <c r="Q334" s="204">
        <v>0.00044</v>
      </c>
      <c r="R334" s="204">
        <f>Q334*H334</f>
        <v>0.00044</v>
      </c>
      <c r="S334" s="204">
        <v>0</v>
      </c>
      <c r="T334" s="205">
        <f>S334*H334</f>
        <v>0</v>
      </c>
      <c r="AR334" s="14" t="s">
        <v>220</v>
      </c>
      <c r="AT334" s="14" t="s">
        <v>122</v>
      </c>
      <c r="AU334" s="14" t="s">
        <v>77</v>
      </c>
      <c r="AY334" s="14" t="s">
        <v>120</v>
      </c>
      <c r="BE334" s="206">
        <f>IF(N334="základní",J334,0)</f>
        <v>0</v>
      </c>
      <c r="BF334" s="206">
        <f>IF(N334="snížená",J334,0)</f>
        <v>0</v>
      </c>
      <c r="BG334" s="206">
        <f>IF(N334="zákl. přenesená",J334,0)</f>
        <v>0</v>
      </c>
      <c r="BH334" s="206">
        <f>IF(N334="sníž. přenesená",J334,0)</f>
        <v>0</v>
      </c>
      <c r="BI334" s="206">
        <f>IF(N334="nulová",J334,0)</f>
        <v>0</v>
      </c>
      <c r="BJ334" s="14" t="s">
        <v>75</v>
      </c>
      <c r="BK334" s="206">
        <f>ROUND(I334*H334,2)</f>
        <v>0</v>
      </c>
      <c r="BL334" s="14" t="s">
        <v>220</v>
      </c>
      <c r="BM334" s="14" t="s">
        <v>603</v>
      </c>
    </row>
    <row r="335" spans="2:47" s="1" customFormat="1" ht="12">
      <c r="B335" s="35"/>
      <c r="C335" s="36"/>
      <c r="D335" s="207" t="s">
        <v>129</v>
      </c>
      <c r="E335" s="36"/>
      <c r="F335" s="208" t="s">
        <v>604</v>
      </c>
      <c r="G335" s="36"/>
      <c r="H335" s="36"/>
      <c r="I335" s="122"/>
      <c r="J335" s="36"/>
      <c r="K335" s="36"/>
      <c r="L335" s="40"/>
      <c r="M335" s="209"/>
      <c r="N335" s="76"/>
      <c r="O335" s="76"/>
      <c r="P335" s="76"/>
      <c r="Q335" s="76"/>
      <c r="R335" s="76"/>
      <c r="S335" s="76"/>
      <c r="T335" s="77"/>
      <c r="AT335" s="14" t="s">
        <v>129</v>
      </c>
      <c r="AU335" s="14" t="s">
        <v>77</v>
      </c>
    </row>
    <row r="336" spans="2:65" s="1" customFormat="1" ht="14.4" customHeight="1">
      <c r="B336" s="35"/>
      <c r="C336" s="221" t="s">
        <v>605</v>
      </c>
      <c r="D336" s="221" t="s">
        <v>172</v>
      </c>
      <c r="E336" s="222" t="s">
        <v>606</v>
      </c>
      <c r="F336" s="223" t="s">
        <v>607</v>
      </c>
      <c r="G336" s="224" t="s">
        <v>137</v>
      </c>
      <c r="H336" s="225">
        <v>1</v>
      </c>
      <c r="I336" s="226"/>
      <c r="J336" s="227">
        <f>ROUND(I336*H336,2)</f>
        <v>0</v>
      </c>
      <c r="K336" s="223" t="s">
        <v>1</v>
      </c>
      <c r="L336" s="228"/>
      <c r="M336" s="229" t="s">
        <v>1</v>
      </c>
      <c r="N336" s="230" t="s">
        <v>41</v>
      </c>
      <c r="O336" s="76"/>
      <c r="P336" s="204">
        <f>O336*H336</f>
        <v>0</v>
      </c>
      <c r="Q336" s="204">
        <v>0.03</v>
      </c>
      <c r="R336" s="204">
        <f>Q336*H336</f>
        <v>0.03</v>
      </c>
      <c r="S336" s="204">
        <v>0</v>
      </c>
      <c r="T336" s="205">
        <f>S336*H336</f>
        <v>0</v>
      </c>
      <c r="AR336" s="14" t="s">
        <v>308</v>
      </c>
      <c r="AT336" s="14" t="s">
        <v>172</v>
      </c>
      <c r="AU336" s="14" t="s">
        <v>77</v>
      </c>
      <c r="AY336" s="14" t="s">
        <v>120</v>
      </c>
      <c r="BE336" s="206">
        <f>IF(N336="základní",J336,0)</f>
        <v>0</v>
      </c>
      <c r="BF336" s="206">
        <f>IF(N336="snížená",J336,0)</f>
        <v>0</v>
      </c>
      <c r="BG336" s="206">
        <f>IF(N336="zákl. přenesená",J336,0)</f>
        <v>0</v>
      </c>
      <c r="BH336" s="206">
        <f>IF(N336="sníž. přenesená",J336,0)</f>
        <v>0</v>
      </c>
      <c r="BI336" s="206">
        <f>IF(N336="nulová",J336,0)</f>
        <v>0</v>
      </c>
      <c r="BJ336" s="14" t="s">
        <v>75</v>
      </c>
      <c r="BK336" s="206">
        <f>ROUND(I336*H336,2)</f>
        <v>0</v>
      </c>
      <c r="BL336" s="14" t="s">
        <v>220</v>
      </c>
      <c r="BM336" s="14" t="s">
        <v>608</v>
      </c>
    </row>
    <row r="337" spans="2:47" s="1" customFormat="1" ht="12">
      <c r="B337" s="35"/>
      <c r="C337" s="36"/>
      <c r="D337" s="207" t="s">
        <v>129</v>
      </c>
      <c r="E337" s="36"/>
      <c r="F337" s="208" t="s">
        <v>607</v>
      </c>
      <c r="G337" s="36"/>
      <c r="H337" s="36"/>
      <c r="I337" s="122"/>
      <c r="J337" s="36"/>
      <c r="K337" s="36"/>
      <c r="L337" s="40"/>
      <c r="M337" s="209"/>
      <c r="N337" s="76"/>
      <c r="O337" s="76"/>
      <c r="P337" s="76"/>
      <c r="Q337" s="76"/>
      <c r="R337" s="76"/>
      <c r="S337" s="76"/>
      <c r="T337" s="77"/>
      <c r="AT337" s="14" t="s">
        <v>129</v>
      </c>
      <c r="AU337" s="14" t="s">
        <v>77</v>
      </c>
    </row>
    <row r="338" spans="2:65" s="1" customFormat="1" ht="20.4" customHeight="1">
      <c r="B338" s="35"/>
      <c r="C338" s="195" t="s">
        <v>609</v>
      </c>
      <c r="D338" s="195" t="s">
        <v>122</v>
      </c>
      <c r="E338" s="196" t="s">
        <v>610</v>
      </c>
      <c r="F338" s="197" t="s">
        <v>611</v>
      </c>
      <c r="G338" s="198" t="s">
        <v>142</v>
      </c>
      <c r="H338" s="199">
        <v>12.36</v>
      </c>
      <c r="I338" s="200"/>
      <c r="J338" s="201">
        <f>ROUND(I338*H338,2)</f>
        <v>0</v>
      </c>
      <c r="K338" s="197" t="s">
        <v>126</v>
      </c>
      <c r="L338" s="40"/>
      <c r="M338" s="202" t="s">
        <v>1</v>
      </c>
      <c r="N338" s="203" t="s">
        <v>41</v>
      </c>
      <c r="O338" s="76"/>
      <c r="P338" s="204">
        <f>O338*H338</f>
        <v>0</v>
      </c>
      <c r="Q338" s="204">
        <v>0.00026</v>
      </c>
      <c r="R338" s="204">
        <f>Q338*H338</f>
        <v>0.0032135999999999996</v>
      </c>
      <c r="S338" s="204">
        <v>0</v>
      </c>
      <c r="T338" s="205">
        <f>S338*H338</f>
        <v>0</v>
      </c>
      <c r="AR338" s="14" t="s">
        <v>220</v>
      </c>
      <c r="AT338" s="14" t="s">
        <v>122</v>
      </c>
      <c r="AU338" s="14" t="s">
        <v>77</v>
      </c>
      <c r="AY338" s="14" t="s">
        <v>120</v>
      </c>
      <c r="BE338" s="206">
        <f>IF(N338="základní",J338,0)</f>
        <v>0</v>
      </c>
      <c r="BF338" s="206">
        <f>IF(N338="snížená",J338,0)</f>
        <v>0</v>
      </c>
      <c r="BG338" s="206">
        <f>IF(N338="zákl. přenesená",J338,0)</f>
        <v>0</v>
      </c>
      <c r="BH338" s="206">
        <f>IF(N338="sníž. přenesená",J338,0)</f>
        <v>0</v>
      </c>
      <c r="BI338" s="206">
        <f>IF(N338="nulová",J338,0)</f>
        <v>0</v>
      </c>
      <c r="BJ338" s="14" t="s">
        <v>75</v>
      </c>
      <c r="BK338" s="206">
        <f>ROUND(I338*H338,2)</f>
        <v>0</v>
      </c>
      <c r="BL338" s="14" t="s">
        <v>220</v>
      </c>
      <c r="BM338" s="14" t="s">
        <v>612</v>
      </c>
    </row>
    <row r="339" spans="2:47" s="1" customFormat="1" ht="12">
      <c r="B339" s="35"/>
      <c r="C339" s="36"/>
      <c r="D339" s="207" t="s">
        <v>129</v>
      </c>
      <c r="E339" s="36"/>
      <c r="F339" s="208" t="s">
        <v>613</v>
      </c>
      <c r="G339" s="36"/>
      <c r="H339" s="36"/>
      <c r="I339" s="122"/>
      <c r="J339" s="36"/>
      <c r="K339" s="36"/>
      <c r="L339" s="40"/>
      <c r="M339" s="209"/>
      <c r="N339" s="76"/>
      <c r="O339" s="76"/>
      <c r="P339" s="76"/>
      <c r="Q339" s="76"/>
      <c r="R339" s="76"/>
      <c r="S339" s="76"/>
      <c r="T339" s="77"/>
      <c r="AT339" s="14" t="s">
        <v>129</v>
      </c>
      <c r="AU339" s="14" t="s">
        <v>77</v>
      </c>
    </row>
    <row r="340" spans="2:51" s="11" customFormat="1" ht="12">
      <c r="B340" s="210"/>
      <c r="C340" s="211"/>
      <c r="D340" s="207" t="s">
        <v>131</v>
      </c>
      <c r="E340" s="212" t="s">
        <v>1</v>
      </c>
      <c r="F340" s="213" t="s">
        <v>614</v>
      </c>
      <c r="G340" s="211"/>
      <c r="H340" s="214">
        <v>9.375</v>
      </c>
      <c r="I340" s="215"/>
      <c r="J340" s="211"/>
      <c r="K340" s="211"/>
      <c r="L340" s="216"/>
      <c r="M340" s="217"/>
      <c r="N340" s="218"/>
      <c r="O340" s="218"/>
      <c r="P340" s="218"/>
      <c r="Q340" s="218"/>
      <c r="R340" s="218"/>
      <c r="S340" s="218"/>
      <c r="T340" s="219"/>
      <c r="AT340" s="220" t="s">
        <v>131</v>
      </c>
      <c r="AU340" s="220" t="s">
        <v>77</v>
      </c>
      <c r="AV340" s="11" t="s">
        <v>77</v>
      </c>
      <c r="AW340" s="11" t="s">
        <v>32</v>
      </c>
      <c r="AX340" s="11" t="s">
        <v>70</v>
      </c>
      <c r="AY340" s="220" t="s">
        <v>120</v>
      </c>
    </row>
    <row r="341" spans="2:51" s="11" customFormat="1" ht="12">
      <c r="B341" s="210"/>
      <c r="C341" s="211"/>
      <c r="D341" s="207" t="s">
        <v>131</v>
      </c>
      <c r="E341" s="212" t="s">
        <v>1</v>
      </c>
      <c r="F341" s="213" t="s">
        <v>615</v>
      </c>
      <c r="G341" s="211"/>
      <c r="H341" s="214">
        <v>2.04</v>
      </c>
      <c r="I341" s="215"/>
      <c r="J341" s="211"/>
      <c r="K341" s="211"/>
      <c r="L341" s="216"/>
      <c r="M341" s="217"/>
      <c r="N341" s="218"/>
      <c r="O341" s="218"/>
      <c r="P341" s="218"/>
      <c r="Q341" s="218"/>
      <c r="R341" s="218"/>
      <c r="S341" s="218"/>
      <c r="T341" s="219"/>
      <c r="AT341" s="220" t="s">
        <v>131</v>
      </c>
      <c r="AU341" s="220" t="s">
        <v>77</v>
      </c>
      <c r="AV341" s="11" t="s">
        <v>77</v>
      </c>
      <c r="AW341" s="11" t="s">
        <v>32</v>
      </c>
      <c r="AX341" s="11" t="s">
        <v>70</v>
      </c>
      <c r="AY341" s="220" t="s">
        <v>120</v>
      </c>
    </row>
    <row r="342" spans="2:51" s="11" customFormat="1" ht="12">
      <c r="B342" s="210"/>
      <c r="C342" s="211"/>
      <c r="D342" s="207" t="s">
        <v>131</v>
      </c>
      <c r="E342" s="212" t="s">
        <v>1</v>
      </c>
      <c r="F342" s="213" t="s">
        <v>616</v>
      </c>
      <c r="G342" s="211"/>
      <c r="H342" s="214">
        <v>0.945</v>
      </c>
      <c r="I342" s="215"/>
      <c r="J342" s="211"/>
      <c r="K342" s="211"/>
      <c r="L342" s="216"/>
      <c r="M342" s="217"/>
      <c r="N342" s="218"/>
      <c r="O342" s="218"/>
      <c r="P342" s="218"/>
      <c r="Q342" s="218"/>
      <c r="R342" s="218"/>
      <c r="S342" s="218"/>
      <c r="T342" s="219"/>
      <c r="AT342" s="220" t="s">
        <v>131</v>
      </c>
      <c r="AU342" s="220" t="s">
        <v>77</v>
      </c>
      <c r="AV342" s="11" t="s">
        <v>77</v>
      </c>
      <c r="AW342" s="11" t="s">
        <v>32</v>
      </c>
      <c r="AX342" s="11" t="s">
        <v>70</v>
      </c>
      <c r="AY342" s="220" t="s">
        <v>120</v>
      </c>
    </row>
    <row r="343" spans="2:51" s="12" customFormat="1" ht="12">
      <c r="B343" s="231"/>
      <c r="C343" s="232"/>
      <c r="D343" s="207" t="s">
        <v>131</v>
      </c>
      <c r="E343" s="233" t="s">
        <v>1</v>
      </c>
      <c r="F343" s="234" t="s">
        <v>199</v>
      </c>
      <c r="G343" s="232"/>
      <c r="H343" s="235">
        <v>12.36</v>
      </c>
      <c r="I343" s="236"/>
      <c r="J343" s="232"/>
      <c r="K343" s="232"/>
      <c r="L343" s="237"/>
      <c r="M343" s="238"/>
      <c r="N343" s="239"/>
      <c r="O343" s="239"/>
      <c r="P343" s="239"/>
      <c r="Q343" s="239"/>
      <c r="R343" s="239"/>
      <c r="S343" s="239"/>
      <c r="T343" s="240"/>
      <c r="AT343" s="241" t="s">
        <v>131</v>
      </c>
      <c r="AU343" s="241" t="s">
        <v>77</v>
      </c>
      <c r="AV343" s="12" t="s">
        <v>127</v>
      </c>
      <c r="AW343" s="12" t="s">
        <v>32</v>
      </c>
      <c r="AX343" s="12" t="s">
        <v>75</v>
      </c>
      <c r="AY343" s="241" t="s">
        <v>120</v>
      </c>
    </row>
    <row r="344" spans="2:65" s="1" customFormat="1" ht="14.4" customHeight="1">
      <c r="B344" s="35"/>
      <c r="C344" s="221" t="s">
        <v>617</v>
      </c>
      <c r="D344" s="221" t="s">
        <v>172</v>
      </c>
      <c r="E344" s="222" t="s">
        <v>618</v>
      </c>
      <c r="F344" s="223" t="s">
        <v>619</v>
      </c>
      <c r="G344" s="224" t="s">
        <v>137</v>
      </c>
      <c r="H344" s="225">
        <v>25</v>
      </c>
      <c r="I344" s="226"/>
      <c r="J344" s="227">
        <f>ROUND(I344*H344,2)</f>
        <v>0</v>
      </c>
      <c r="K344" s="223" t="s">
        <v>1</v>
      </c>
      <c r="L344" s="228"/>
      <c r="M344" s="229" t="s">
        <v>1</v>
      </c>
      <c r="N344" s="230" t="s">
        <v>41</v>
      </c>
      <c r="O344" s="76"/>
      <c r="P344" s="204">
        <f>O344*H344</f>
        <v>0</v>
      </c>
      <c r="Q344" s="204">
        <v>0.0072</v>
      </c>
      <c r="R344" s="204">
        <f>Q344*H344</f>
        <v>0.18</v>
      </c>
      <c r="S344" s="204">
        <v>0</v>
      </c>
      <c r="T344" s="205">
        <f>S344*H344</f>
        <v>0</v>
      </c>
      <c r="AR344" s="14" t="s">
        <v>308</v>
      </c>
      <c r="AT344" s="14" t="s">
        <v>172</v>
      </c>
      <c r="AU344" s="14" t="s">
        <v>77</v>
      </c>
      <c r="AY344" s="14" t="s">
        <v>120</v>
      </c>
      <c r="BE344" s="206">
        <f>IF(N344="základní",J344,0)</f>
        <v>0</v>
      </c>
      <c r="BF344" s="206">
        <f>IF(N344="snížená",J344,0)</f>
        <v>0</v>
      </c>
      <c r="BG344" s="206">
        <f>IF(N344="zákl. přenesená",J344,0)</f>
        <v>0</v>
      </c>
      <c r="BH344" s="206">
        <f>IF(N344="sníž. přenesená",J344,0)</f>
        <v>0</v>
      </c>
      <c r="BI344" s="206">
        <f>IF(N344="nulová",J344,0)</f>
        <v>0</v>
      </c>
      <c r="BJ344" s="14" t="s">
        <v>75</v>
      </c>
      <c r="BK344" s="206">
        <f>ROUND(I344*H344,2)</f>
        <v>0</v>
      </c>
      <c r="BL344" s="14" t="s">
        <v>220</v>
      </c>
      <c r="BM344" s="14" t="s">
        <v>620</v>
      </c>
    </row>
    <row r="345" spans="2:47" s="1" customFormat="1" ht="12">
      <c r="B345" s="35"/>
      <c r="C345" s="36"/>
      <c r="D345" s="207" t="s">
        <v>129</v>
      </c>
      <c r="E345" s="36"/>
      <c r="F345" s="208" t="s">
        <v>619</v>
      </c>
      <c r="G345" s="36"/>
      <c r="H345" s="36"/>
      <c r="I345" s="122"/>
      <c r="J345" s="36"/>
      <c r="K345" s="36"/>
      <c r="L345" s="40"/>
      <c r="M345" s="209"/>
      <c r="N345" s="76"/>
      <c r="O345" s="76"/>
      <c r="P345" s="76"/>
      <c r="Q345" s="76"/>
      <c r="R345" s="76"/>
      <c r="S345" s="76"/>
      <c r="T345" s="77"/>
      <c r="AT345" s="14" t="s">
        <v>129</v>
      </c>
      <c r="AU345" s="14" t="s">
        <v>77</v>
      </c>
    </row>
    <row r="346" spans="2:65" s="1" customFormat="1" ht="14.4" customHeight="1">
      <c r="B346" s="35"/>
      <c r="C346" s="221" t="s">
        <v>621</v>
      </c>
      <c r="D346" s="221" t="s">
        <v>172</v>
      </c>
      <c r="E346" s="222" t="s">
        <v>622</v>
      </c>
      <c r="F346" s="223" t="s">
        <v>623</v>
      </c>
      <c r="G346" s="224" t="s">
        <v>137</v>
      </c>
      <c r="H346" s="225">
        <v>2</v>
      </c>
      <c r="I346" s="226"/>
      <c r="J346" s="227">
        <f>ROUND(I346*H346,2)</f>
        <v>0</v>
      </c>
      <c r="K346" s="223" t="s">
        <v>1</v>
      </c>
      <c r="L346" s="228"/>
      <c r="M346" s="229" t="s">
        <v>1</v>
      </c>
      <c r="N346" s="230" t="s">
        <v>41</v>
      </c>
      <c r="O346" s="76"/>
      <c r="P346" s="204">
        <f>O346*H346</f>
        <v>0</v>
      </c>
      <c r="Q346" s="204">
        <v>0.0072</v>
      </c>
      <c r="R346" s="204">
        <f>Q346*H346</f>
        <v>0.0144</v>
      </c>
      <c r="S346" s="204">
        <v>0</v>
      </c>
      <c r="T346" s="205">
        <f>S346*H346</f>
        <v>0</v>
      </c>
      <c r="AR346" s="14" t="s">
        <v>308</v>
      </c>
      <c r="AT346" s="14" t="s">
        <v>172</v>
      </c>
      <c r="AU346" s="14" t="s">
        <v>77</v>
      </c>
      <c r="AY346" s="14" t="s">
        <v>120</v>
      </c>
      <c r="BE346" s="206">
        <f>IF(N346="základní",J346,0)</f>
        <v>0</v>
      </c>
      <c r="BF346" s="206">
        <f>IF(N346="snížená",J346,0)</f>
        <v>0</v>
      </c>
      <c r="BG346" s="206">
        <f>IF(N346="zákl. přenesená",J346,0)</f>
        <v>0</v>
      </c>
      <c r="BH346" s="206">
        <f>IF(N346="sníž. přenesená",J346,0)</f>
        <v>0</v>
      </c>
      <c r="BI346" s="206">
        <f>IF(N346="nulová",J346,0)</f>
        <v>0</v>
      </c>
      <c r="BJ346" s="14" t="s">
        <v>75</v>
      </c>
      <c r="BK346" s="206">
        <f>ROUND(I346*H346,2)</f>
        <v>0</v>
      </c>
      <c r="BL346" s="14" t="s">
        <v>220</v>
      </c>
      <c r="BM346" s="14" t="s">
        <v>624</v>
      </c>
    </row>
    <row r="347" spans="2:47" s="1" customFormat="1" ht="12">
      <c r="B347" s="35"/>
      <c r="C347" s="36"/>
      <c r="D347" s="207" t="s">
        <v>129</v>
      </c>
      <c r="E347" s="36"/>
      <c r="F347" s="208" t="s">
        <v>623</v>
      </c>
      <c r="G347" s="36"/>
      <c r="H347" s="36"/>
      <c r="I347" s="122"/>
      <c r="J347" s="36"/>
      <c r="K347" s="36"/>
      <c r="L347" s="40"/>
      <c r="M347" s="209"/>
      <c r="N347" s="76"/>
      <c r="O347" s="76"/>
      <c r="P347" s="76"/>
      <c r="Q347" s="76"/>
      <c r="R347" s="76"/>
      <c r="S347" s="76"/>
      <c r="T347" s="77"/>
      <c r="AT347" s="14" t="s">
        <v>129</v>
      </c>
      <c r="AU347" s="14" t="s">
        <v>77</v>
      </c>
    </row>
    <row r="348" spans="2:65" s="1" customFormat="1" ht="14.4" customHeight="1">
      <c r="B348" s="35"/>
      <c r="C348" s="221" t="s">
        <v>625</v>
      </c>
      <c r="D348" s="221" t="s">
        <v>172</v>
      </c>
      <c r="E348" s="222" t="s">
        <v>626</v>
      </c>
      <c r="F348" s="223" t="s">
        <v>627</v>
      </c>
      <c r="G348" s="224" t="s">
        <v>137</v>
      </c>
      <c r="H348" s="225">
        <v>1</v>
      </c>
      <c r="I348" s="226"/>
      <c r="J348" s="227">
        <f>ROUND(I348*H348,2)</f>
        <v>0</v>
      </c>
      <c r="K348" s="223" t="s">
        <v>1</v>
      </c>
      <c r="L348" s="228"/>
      <c r="M348" s="229" t="s">
        <v>1</v>
      </c>
      <c r="N348" s="230" t="s">
        <v>41</v>
      </c>
      <c r="O348" s="76"/>
      <c r="P348" s="204">
        <f>O348*H348</f>
        <v>0</v>
      </c>
      <c r="Q348" s="204">
        <v>0.0072</v>
      </c>
      <c r="R348" s="204">
        <f>Q348*H348</f>
        <v>0.0072</v>
      </c>
      <c r="S348" s="204">
        <v>0</v>
      </c>
      <c r="T348" s="205">
        <f>S348*H348</f>
        <v>0</v>
      </c>
      <c r="AR348" s="14" t="s">
        <v>308</v>
      </c>
      <c r="AT348" s="14" t="s">
        <v>172</v>
      </c>
      <c r="AU348" s="14" t="s">
        <v>77</v>
      </c>
      <c r="AY348" s="14" t="s">
        <v>120</v>
      </c>
      <c r="BE348" s="206">
        <f>IF(N348="základní",J348,0)</f>
        <v>0</v>
      </c>
      <c r="BF348" s="206">
        <f>IF(N348="snížená",J348,0)</f>
        <v>0</v>
      </c>
      <c r="BG348" s="206">
        <f>IF(N348="zákl. přenesená",J348,0)</f>
        <v>0</v>
      </c>
      <c r="BH348" s="206">
        <f>IF(N348="sníž. přenesená",J348,0)</f>
        <v>0</v>
      </c>
      <c r="BI348" s="206">
        <f>IF(N348="nulová",J348,0)</f>
        <v>0</v>
      </c>
      <c r="BJ348" s="14" t="s">
        <v>75</v>
      </c>
      <c r="BK348" s="206">
        <f>ROUND(I348*H348,2)</f>
        <v>0</v>
      </c>
      <c r="BL348" s="14" t="s">
        <v>220</v>
      </c>
      <c r="BM348" s="14" t="s">
        <v>628</v>
      </c>
    </row>
    <row r="349" spans="2:47" s="1" customFormat="1" ht="12">
      <c r="B349" s="35"/>
      <c r="C349" s="36"/>
      <c r="D349" s="207" t="s">
        <v>129</v>
      </c>
      <c r="E349" s="36"/>
      <c r="F349" s="208" t="s">
        <v>627</v>
      </c>
      <c r="G349" s="36"/>
      <c r="H349" s="36"/>
      <c r="I349" s="122"/>
      <c r="J349" s="36"/>
      <c r="K349" s="36"/>
      <c r="L349" s="40"/>
      <c r="M349" s="209"/>
      <c r="N349" s="76"/>
      <c r="O349" s="76"/>
      <c r="P349" s="76"/>
      <c r="Q349" s="76"/>
      <c r="R349" s="76"/>
      <c r="S349" s="76"/>
      <c r="T349" s="77"/>
      <c r="AT349" s="14" t="s">
        <v>129</v>
      </c>
      <c r="AU349" s="14" t="s">
        <v>77</v>
      </c>
    </row>
    <row r="350" spans="2:65" s="1" customFormat="1" ht="20.4" customHeight="1">
      <c r="B350" s="35"/>
      <c r="C350" s="195" t="s">
        <v>629</v>
      </c>
      <c r="D350" s="195" t="s">
        <v>122</v>
      </c>
      <c r="E350" s="196" t="s">
        <v>630</v>
      </c>
      <c r="F350" s="197" t="s">
        <v>631</v>
      </c>
      <c r="G350" s="198" t="s">
        <v>142</v>
      </c>
      <c r="H350" s="199">
        <v>3.465</v>
      </c>
      <c r="I350" s="200"/>
      <c r="J350" s="201">
        <f>ROUND(I350*H350,2)</f>
        <v>0</v>
      </c>
      <c r="K350" s="197" t="s">
        <v>126</v>
      </c>
      <c r="L350" s="40"/>
      <c r="M350" s="202" t="s">
        <v>1</v>
      </c>
      <c r="N350" s="203" t="s">
        <v>41</v>
      </c>
      <c r="O350" s="76"/>
      <c r="P350" s="204">
        <f>O350*H350</f>
        <v>0</v>
      </c>
      <c r="Q350" s="204">
        <v>0.00026</v>
      </c>
      <c r="R350" s="204">
        <f>Q350*H350</f>
        <v>0.0009008999999999998</v>
      </c>
      <c r="S350" s="204">
        <v>0</v>
      </c>
      <c r="T350" s="205">
        <f>S350*H350</f>
        <v>0</v>
      </c>
      <c r="AR350" s="14" t="s">
        <v>220</v>
      </c>
      <c r="AT350" s="14" t="s">
        <v>122</v>
      </c>
      <c r="AU350" s="14" t="s">
        <v>77</v>
      </c>
      <c r="AY350" s="14" t="s">
        <v>120</v>
      </c>
      <c r="BE350" s="206">
        <f>IF(N350="základní",J350,0)</f>
        <v>0</v>
      </c>
      <c r="BF350" s="206">
        <f>IF(N350="snížená",J350,0)</f>
        <v>0</v>
      </c>
      <c r="BG350" s="206">
        <f>IF(N350="zákl. přenesená",J350,0)</f>
        <v>0</v>
      </c>
      <c r="BH350" s="206">
        <f>IF(N350="sníž. přenesená",J350,0)</f>
        <v>0</v>
      </c>
      <c r="BI350" s="206">
        <f>IF(N350="nulová",J350,0)</f>
        <v>0</v>
      </c>
      <c r="BJ350" s="14" t="s">
        <v>75</v>
      </c>
      <c r="BK350" s="206">
        <f>ROUND(I350*H350,2)</f>
        <v>0</v>
      </c>
      <c r="BL350" s="14" t="s">
        <v>220</v>
      </c>
      <c r="BM350" s="14" t="s">
        <v>632</v>
      </c>
    </row>
    <row r="351" spans="2:47" s="1" customFormat="1" ht="12">
      <c r="B351" s="35"/>
      <c r="C351" s="36"/>
      <c r="D351" s="207" t="s">
        <v>129</v>
      </c>
      <c r="E351" s="36"/>
      <c r="F351" s="208" t="s">
        <v>633</v>
      </c>
      <c r="G351" s="36"/>
      <c r="H351" s="36"/>
      <c r="I351" s="122"/>
      <c r="J351" s="36"/>
      <c r="K351" s="36"/>
      <c r="L351" s="40"/>
      <c r="M351" s="209"/>
      <c r="N351" s="76"/>
      <c r="O351" s="76"/>
      <c r="P351" s="76"/>
      <c r="Q351" s="76"/>
      <c r="R351" s="76"/>
      <c r="S351" s="76"/>
      <c r="T351" s="77"/>
      <c r="AT351" s="14" t="s">
        <v>129</v>
      </c>
      <c r="AU351" s="14" t="s">
        <v>77</v>
      </c>
    </row>
    <row r="352" spans="2:51" s="11" customFormat="1" ht="12">
      <c r="B352" s="210"/>
      <c r="C352" s="211"/>
      <c r="D352" s="207" t="s">
        <v>131</v>
      </c>
      <c r="E352" s="212" t="s">
        <v>1</v>
      </c>
      <c r="F352" s="213" t="s">
        <v>331</v>
      </c>
      <c r="G352" s="211"/>
      <c r="H352" s="214">
        <v>3.465</v>
      </c>
      <c r="I352" s="215"/>
      <c r="J352" s="211"/>
      <c r="K352" s="211"/>
      <c r="L352" s="216"/>
      <c r="M352" s="217"/>
      <c r="N352" s="218"/>
      <c r="O352" s="218"/>
      <c r="P352" s="218"/>
      <c r="Q352" s="218"/>
      <c r="R352" s="218"/>
      <c r="S352" s="218"/>
      <c r="T352" s="219"/>
      <c r="AT352" s="220" t="s">
        <v>131</v>
      </c>
      <c r="AU352" s="220" t="s">
        <v>77</v>
      </c>
      <c r="AV352" s="11" t="s">
        <v>77</v>
      </c>
      <c r="AW352" s="11" t="s">
        <v>32</v>
      </c>
      <c r="AX352" s="11" t="s">
        <v>75</v>
      </c>
      <c r="AY352" s="220" t="s">
        <v>120</v>
      </c>
    </row>
    <row r="353" spans="2:65" s="1" customFormat="1" ht="14.4" customHeight="1">
      <c r="B353" s="35"/>
      <c r="C353" s="221" t="s">
        <v>634</v>
      </c>
      <c r="D353" s="221" t="s">
        <v>172</v>
      </c>
      <c r="E353" s="222" t="s">
        <v>635</v>
      </c>
      <c r="F353" s="223" t="s">
        <v>636</v>
      </c>
      <c r="G353" s="224" t="s">
        <v>137</v>
      </c>
      <c r="H353" s="225">
        <v>3</v>
      </c>
      <c r="I353" s="226"/>
      <c r="J353" s="227">
        <f>ROUND(I353*H353,2)</f>
        <v>0</v>
      </c>
      <c r="K353" s="223" t="s">
        <v>1</v>
      </c>
      <c r="L353" s="228"/>
      <c r="M353" s="229" t="s">
        <v>1</v>
      </c>
      <c r="N353" s="230" t="s">
        <v>41</v>
      </c>
      <c r="O353" s="76"/>
      <c r="P353" s="204">
        <f>O353*H353</f>
        <v>0</v>
      </c>
      <c r="Q353" s="204">
        <v>0.0072</v>
      </c>
      <c r="R353" s="204">
        <f>Q353*H353</f>
        <v>0.0216</v>
      </c>
      <c r="S353" s="204">
        <v>0</v>
      </c>
      <c r="T353" s="205">
        <f>S353*H353</f>
        <v>0</v>
      </c>
      <c r="AR353" s="14" t="s">
        <v>308</v>
      </c>
      <c r="AT353" s="14" t="s">
        <v>172</v>
      </c>
      <c r="AU353" s="14" t="s">
        <v>77</v>
      </c>
      <c r="AY353" s="14" t="s">
        <v>120</v>
      </c>
      <c r="BE353" s="206">
        <f>IF(N353="základní",J353,0)</f>
        <v>0</v>
      </c>
      <c r="BF353" s="206">
        <f>IF(N353="snížená",J353,0)</f>
        <v>0</v>
      </c>
      <c r="BG353" s="206">
        <f>IF(N353="zákl. přenesená",J353,0)</f>
        <v>0</v>
      </c>
      <c r="BH353" s="206">
        <f>IF(N353="sníž. přenesená",J353,0)</f>
        <v>0</v>
      </c>
      <c r="BI353" s="206">
        <f>IF(N353="nulová",J353,0)</f>
        <v>0</v>
      </c>
      <c r="BJ353" s="14" t="s">
        <v>75</v>
      </c>
      <c r="BK353" s="206">
        <f>ROUND(I353*H353,2)</f>
        <v>0</v>
      </c>
      <c r="BL353" s="14" t="s">
        <v>220</v>
      </c>
      <c r="BM353" s="14" t="s">
        <v>637</v>
      </c>
    </row>
    <row r="354" spans="2:47" s="1" customFormat="1" ht="12">
      <c r="B354" s="35"/>
      <c r="C354" s="36"/>
      <c r="D354" s="207" t="s">
        <v>129</v>
      </c>
      <c r="E354" s="36"/>
      <c r="F354" s="208" t="s">
        <v>636</v>
      </c>
      <c r="G354" s="36"/>
      <c r="H354" s="36"/>
      <c r="I354" s="122"/>
      <c r="J354" s="36"/>
      <c r="K354" s="36"/>
      <c r="L354" s="40"/>
      <c r="M354" s="209"/>
      <c r="N354" s="76"/>
      <c r="O354" s="76"/>
      <c r="P354" s="76"/>
      <c r="Q354" s="76"/>
      <c r="R354" s="76"/>
      <c r="S354" s="76"/>
      <c r="T354" s="77"/>
      <c r="AT354" s="14" t="s">
        <v>129</v>
      </c>
      <c r="AU354" s="14" t="s">
        <v>77</v>
      </c>
    </row>
    <row r="355" spans="2:51" s="11" customFormat="1" ht="12">
      <c r="B355" s="210"/>
      <c r="C355" s="211"/>
      <c r="D355" s="207" t="s">
        <v>131</v>
      </c>
      <c r="E355" s="212" t="s">
        <v>1</v>
      </c>
      <c r="F355" s="213" t="s">
        <v>133</v>
      </c>
      <c r="G355" s="211"/>
      <c r="H355" s="214">
        <v>3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131</v>
      </c>
      <c r="AU355" s="220" t="s">
        <v>77</v>
      </c>
      <c r="AV355" s="11" t="s">
        <v>77</v>
      </c>
      <c r="AW355" s="11" t="s">
        <v>32</v>
      </c>
      <c r="AX355" s="11" t="s">
        <v>75</v>
      </c>
      <c r="AY355" s="220" t="s">
        <v>120</v>
      </c>
    </row>
    <row r="356" spans="2:65" s="1" customFormat="1" ht="20.4" customHeight="1">
      <c r="B356" s="35"/>
      <c r="C356" s="195" t="s">
        <v>638</v>
      </c>
      <c r="D356" s="195" t="s">
        <v>122</v>
      </c>
      <c r="E356" s="196" t="s">
        <v>639</v>
      </c>
      <c r="F356" s="197" t="s">
        <v>640</v>
      </c>
      <c r="G356" s="198" t="s">
        <v>137</v>
      </c>
      <c r="H356" s="199">
        <v>1</v>
      </c>
      <c r="I356" s="200"/>
      <c r="J356" s="201">
        <f>ROUND(I356*H356,2)</f>
        <v>0</v>
      </c>
      <c r="K356" s="197" t="s">
        <v>126</v>
      </c>
      <c r="L356" s="40"/>
      <c r="M356" s="202" t="s">
        <v>1</v>
      </c>
      <c r="N356" s="203" t="s">
        <v>41</v>
      </c>
      <c r="O356" s="76"/>
      <c r="P356" s="204">
        <f>O356*H356</f>
        <v>0</v>
      </c>
      <c r="Q356" s="204">
        <v>0</v>
      </c>
      <c r="R356" s="204">
        <f>Q356*H356</f>
        <v>0</v>
      </c>
      <c r="S356" s="204">
        <v>0</v>
      </c>
      <c r="T356" s="205">
        <f>S356*H356</f>
        <v>0</v>
      </c>
      <c r="AR356" s="14" t="s">
        <v>220</v>
      </c>
      <c r="AT356" s="14" t="s">
        <v>122</v>
      </c>
      <c r="AU356" s="14" t="s">
        <v>77</v>
      </c>
      <c r="AY356" s="14" t="s">
        <v>120</v>
      </c>
      <c r="BE356" s="206">
        <f>IF(N356="základní",J356,0)</f>
        <v>0</v>
      </c>
      <c r="BF356" s="206">
        <f>IF(N356="snížená",J356,0)</f>
        <v>0</v>
      </c>
      <c r="BG356" s="206">
        <f>IF(N356="zákl. přenesená",J356,0)</f>
        <v>0</v>
      </c>
      <c r="BH356" s="206">
        <f>IF(N356="sníž. přenesená",J356,0)</f>
        <v>0</v>
      </c>
      <c r="BI356" s="206">
        <f>IF(N356="nulová",J356,0)</f>
        <v>0</v>
      </c>
      <c r="BJ356" s="14" t="s">
        <v>75</v>
      </c>
      <c r="BK356" s="206">
        <f>ROUND(I356*H356,2)</f>
        <v>0</v>
      </c>
      <c r="BL356" s="14" t="s">
        <v>220</v>
      </c>
      <c r="BM356" s="14" t="s">
        <v>641</v>
      </c>
    </row>
    <row r="357" spans="2:47" s="1" customFormat="1" ht="12">
      <c r="B357" s="35"/>
      <c r="C357" s="36"/>
      <c r="D357" s="207" t="s">
        <v>129</v>
      </c>
      <c r="E357" s="36"/>
      <c r="F357" s="208" t="s">
        <v>642</v>
      </c>
      <c r="G357" s="36"/>
      <c r="H357" s="36"/>
      <c r="I357" s="122"/>
      <c r="J357" s="36"/>
      <c r="K357" s="36"/>
      <c r="L357" s="40"/>
      <c r="M357" s="209"/>
      <c r="N357" s="76"/>
      <c r="O357" s="76"/>
      <c r="P357" s="76"/>
      <c r="Q357" s="76"/>
      <c r="R357" s="76"/>
      <c r="S357" s="76"/>
      <c r="T357" s="77"/>
      <c r="AT357" s="14" t="s">
        <v>129</v>
      </c>
      <c r="AU357" s="14" t="s">
        <v>77</v>
      </c>
    </row>
    <row r="358" spans="2:65" s="1" customFormat="1" ht="20.4" customHeight="1">
      <c r="B358" s="35"/>
      <c r="C358" s="221" t="s">
        <v>643</v>
      </c>
      <c r="D358" s="221" t="s">
        <v>172</v>
      </c>
      <c r="E358" s="222" t="s">
        <v>644</v>
      </c>
      <c r="F358" s="223" t="s">
        <v>645</v>
      </c>
      <c r="G358" s="224" t="s">
        <v>137</v>
      </c>
      <c r="H358" s="225">
        <v>1</v>
      </c>
      <c r="I358" s="226"/>
      <c r="J358" s="227">
        <f>ROUND(I358*H358,2)</f>
        <v>0</v>
      </c>
      <c r="K358" s="223" t="s">
        <v>126</v>
      </c>
      <c r="L358" s="228"/>
      <c r="M358" s="229" t="s">
        <v>1</v>
      </c>
      <c r="N358" s="230" t="s">
        <v>41</v>
      </c>
      <c r="O358" s="76"/>
      <c r="P358" s="204">
        <f>O358*H358</f>
        <v>0</v>
      </c>
      <c r="Q358" s="204">
        <v>0.0185</v>
      </c>
      <c r="R358" s="204">
        <f>Q358*H358</f>
        <v>0.0185</v>
      </c>
      <c r="S358" s="204">
        <v>0</v>
      </c>
      <c r="T358" s="205">
        <f>S358*H358</f>
        <v>0</v>
      </c>
      <c r="AR358" s="14" t="s">
        <v>308</v>
      </c>
      <c r="AT358" s="14" t="s">
        <v>172</v>
      </c>
      <c r="AU358" s="14" t="s">
        <v>77</v>
      </c>
      <c r="AY358" s="14" t="s">
        <v>120</v>
      </c>
      <c r="BE358" s="206">
        <f>IF(N358="základní",J358,0)</f>
        <v>0</v>
      </c>
      <c r="BF358" s="206">
        <f>IF(N358="snížená",J358,0)</f>
        <v>0</v>
      </c>
      <c r="BG358" s="206">
        <f>IF(N358="zákl. přenesená",J358,0)</f>
        <v>0</v>
      </c>
      <c r="BH358" s="206">
        <f>IF(N358="sníž. přenesená",J358,0)</f>
        <v>0</v>
      </c>
      <c r="BI358" s="206">
        <f>IF(N358="nulová",J358,0)</f>
        <v>0</v>
      </c>
      <c r="BJ358" s="14" t="s">
        <v>75</v>
      </c>
      <c r="BK358" s="206">
        <f>ROUND(I358*H358,2)</f>
        <v>0</v>
      </c>
      <c r="BL358" s="14" t="s">
        <v>220</v>
      </c>
      <c r="BM358" s="14" t="s">
        <v>646</v>
      </c>
    </row>
    <row r="359" spans="2:47" s="1" customFormat="1" ht="12">
      <c r="B359" s="35"/>
      <c r="C359" s="36"/>
      <c r="D359" s="207" t="s">
        <v>129</v>
      </c>
      <c r="E359" s="36"/>
      <c r="F359" s="208" t="s">
        <v>645</v>
      </c>
      <c r="G359" s="36"/>
      <c r="H359" s="36"/>
      <c r="I359" s="122"/>
      <c r="J359" s="36"/>
      <c r="K359" s="36"/>
      <c r="L359" s="40"/>
      <c r="M359" s="209"/>
      <c r="N359" s="76"/>
      <c r="O359" s="76"/>
      <c r="P359" s="76"/>
      <c r="Q359" s="76"/>
      <c r="R359" s="76"/>
      <c r="S359" s="76"/>
      <c r="T359" s="77"/>
      <c r="AT359" s="14" t="s">
        <v>129</v>
      </c>
      <c r="AU359" s="14" t="s">
        <v>77</v>
      </c>
    </row>
    <row r="360" spans="2:65" s="1" customFormat="1" ht="20.4" customHeight="1">
      <c r="B360" s="35"/>
      <c r="C360" s="221" t="s">
        <v>647</v>
      </c>
      <c r="D360" s="221" t="s">
        <v>172</v>
      </c>
      <c r="E360" s="222" t="s">
        <v>648</v>
      </c>
      <c r="F360" s="223" t="s">
        <v>649</v>
      </c>
      <c r="G360" s="224" t="s">
        <v>137</v>
      </c>
      <c r="H360" s="225">
        <v>1</v>
      </c>
      <c r="I360" s="226"/>
      <c r="J360" s="227">
        <f>ROUND(I360*H360,2)</f>
        <v>0</v>
      </c>
      <c r="K360" s="223" t="s">
        <v>126</v>
      </c>
      <c r="L360" s="228"/>
      <c r="M360" s="229" t="s">
        <v>1</v>
      </c>
      <c r="N360" s="230" t="s">
        <v>41</v>
      </c>
      <c r="O360" s="76"/>
      <c r="P360" s="204">
        <f>O360*H360</f>
        <v>0</v>
      </c>
      <c r="Q360" s="204">
        <v>0.0012</v>
      </c>
      <c r="R360" s="204">
        <f>Q360*H360</f>
        <v>0.0012</v>
      </c>
      <c r="S360" s="204">
        <v>0</v>
      </c>
      <c r="T360" s="205">
        <f>S360*H360</f>
        <v>0</v>
      </c>
      <c r="AR360" s="14" t="s">
        <v>308</v>
      </c>
      <c r="AT360" s="14" t="s">
        <v>172</v>
      </c>
      <c r="AU360" s="14" t="s">
        <v>77</v>
      </c>
      <c r="AY360" s="14" t="s">
        <v>120</v>
      </c>
      <c r="BE360" s="206">
        <f>IF(N360="základní",J360,0)</f>
        <v>0</v>
      </c>
      <c r="BF360" s="206">
        <f>IF(N360="snížená",J360,0)</f>
        <v>0</v>
      </c>
      <c r="BG360" s="206">
        <f>IF(N360="zákl. přenesená",J360,0)</f>
        <v>0</v>
      </c>
      <c r="BH360" s="206">
        <f>IF(N360="sníž. přenesená",J360,0)</f>
        <v>0</v>
      </c>
      <c r="BI360" s="206">
        <f>IF(N360="nulová",J360,0)</f>
        <v>0</v>
      </c>
      <c r="BJ360" s="14" t="s">
        <v>75</v>
      </c>
      <c r="BK360" s="206">
        <f>ROUND(I360*H360,2)</f>
        <v>0</v>
      </c>
      <c r="BL360" s="14" t="s">
        <v>220</v>
      </c>
      <c r="BM360" s="14" t="s">
        <v>650</v>
      </c>
    </row>
    <row r="361" spans="2:47" s="1" customFormat="1" ht="12">
      <c r="B361" s="35"/>
      <c r="C361" s="36"/>
      <c r="D361" s="207" t="s">
        <v>129</v>
      </c>
      <c r="E361" s="36"/>
      <c r="F361" s="208" t="s">
        <v>651</v>
      </c>
      <c r="G361" s="36"/>
      <c r="H361" s="36"/>
      <c r="I361" s="122"/>
      <c r="J361" s="36"/>
      <c r="K361" s="36"/>
      <c r="L361" s="40"/>
      <c r="M361" s="209"/>
      <c r="N361" s="76"/>
      <c r="O361" s="76"/>
      <c r="P361" s="76"/>
      <c r="Q361" s="76"/>
      <c r="R361" s="76"/>
      <c r="S361" s="76"/>
      <c r="T361" s="77"/>
      <c r="AT361" s="14" t="s">
        <v>129</v>
      </c>
      <c r="AU361" s="14" t="s">
        <v>77</v>
      </c>
    </row>
    <row r="362" spans="2:65" s="1" customFormat="1" ht="20.4" customHeight="1">
      <c r="B362" s="35"/>
      <c r="C362" s="195" t="s">
        <v>652</v>
      </c>
      <c r="D362" s="195" t="s">
        <v>122</v>
      </c>
      <c r="E362" s="196" t="s">
        <v>653</v>
      </c>
      <c r="F362" s="197" t="s">
        <v>654</v>
      </c>
      <c r="G362" s="198" t="s">
        <v>137</v>
      </c>
      <c r="H362" s="199">
        <v>2</v>
      </c>
      <c r="I362" s="200"/>
      <c r="J362" s="201">
        <f>ROUND(I362*H362,2)</f>
        <v>0</v>
      </c>
      <c r="K362" s="197" t="s">
        <v>126</v>
      </c>
      <c r="L362" s="40"/>
      <c r="M362" s="202" t="s">
        <v>1</v>
      </c>
      <c r="N362" s="203" t="s">
        <v>41</v>
      </c>
      <c r="O362" s="76"/>
      <c r="P362" s="204">
        <f>O362*H362</f>
        <v>0</v>
      </c>
      <c r="Q362" s="204">
        <v>0</v>
      </c>
      <c r="R362" s="204">
        <f>Q362*H362</f>
        <v>0</v>
      </c>
      <c r="S362" s="204">
        <v>0</v>
      </c>
      <c r="T362" s="205">
        <f>S362*H362</f>
        <v>0</v>
      </c>
      <c r="AR362" s="14" t="s">
        <v>220</v>
      </c>
      <c r="AT362" s="14" t="s">
        <v>122</v>
      </c>
      <c r="AU362" s="14" t="s">
        <v>77</v>
      </c>
      <c r="AY362" s="14" t="s">
        <v>120</v>
      </c>
      <c r="BE362" s="206">
        <f>IF(N362="základní",J362,0)</f>
        <v>0</v>
      </c>
      <c r="BF362" s="206">
        <f>IF(N362="snížená",J362,0)</f>
        <v>0</v>
      </c>
      <c r="BG362" s="206">
        <f>IF(N362="zákl. přenesená",J362,0)</f>
        <v>0</v>
      </c>
      <c r="BH362" s="206">
        <f>IF(N362="sníž. přenesená",J362,0)</f>
        <v>0</v>
      </c>
      <c r="BI362" s="206">
        <f>IF(N362="nulová",J362,0)</f>
        <v>0</v>
      </c>
      <c r="BJ362" s="14" t="s">
        <v>75</v>
      </c>
      <c r="BK362" s="206">
        <f>ROUND(I362*H362,2)</f>
        <v>0</v>
      </c>
      <c r="BL362" s="14" t="s">
        <v>220</v>
      </c>
      <c r="BM362" s="14" t="s">
        <v>655</v>
      </c>
    </row>
    <row r="363" spans="2:47" s="1" customFormat="1" ht="12">
      <c r="B363" s="35"/>
      <c r="C363" s="36"/>
      <c r="D363" s="207" t="s">
        <v>129</v>
      </c>
      <c r="E363" s="36"/>
      <c r="F363" s="208" t="s">
        <v>656</v>
      </c>
      <c r="G363" s="36"/>
      <c r="H363" s="36"/>
      <c r="I363" s="122"/>
      <c r="J363" s="36"/>
      <c r="K363" s="36"/>
      <c r="L363" s="40"/>
      <c r="M363" s="209"/>
      <c r="N363" s="76"/>
      <c r="O363" s="76"/>
      <c r="P363" s="76"/>
      <c r="Q363" s="76"/>
      <c r="R363" s="76"/>
      <c r="S363" s="76"/>
      <c r="T363" s="77"/>
      <c r="AT363" s="14" t="s">
        <v>129</v>
      </c>
      <c r="AU363" s="14" t="s">
        <v>77</v>
      </c>
    </row>
    <row r="364" spans="2:65" s="1" customFormat="1" ht="14.4" customHeight="1">
      <c r="B364" s="35"/>
      <c r="C364" s="221" t="s">
        <v>657</v>
      </c>
      <c r="D364" s="221" t="s">
        <v>172</v>
      </c>
      <c r="E364" s="222" t="s">
        <v>658</v>
      </c>
      <c r="F364" s="223" t="s">
        <v>659</v>
      </c>
      <c r="G364" s="224" t="s">
        <v>137</v>
      </c>
      <c r="H364" s="225">
        <v>2</v>
      </c>
      <c r="I364" s="226"/>
      <c r="J364" s="227">
        <f>ROUND(I364*H364,2)</f>
        <v>0</v>
      </c>
      <c r="K364" s="223" t="s">
        <v>1</v>
      </c>
      <c r="L364" s="228"/>
      <c r="M364" s="229" t="s">
        <v>1</v>
      </c>
      <c r="N364" s="230" t="s">
        <v>41</v>
      </c>
      <c r="O364" s="76"/>
      <c r="P364" s="204">
        <f>O364*H364</f>
        <v>0</v>
      </c>
      <c r="Q364" s="204">
        <v>0.0138</v>
      </c>
      <c r="R364" s="204">
        <f>Q364*H364</f>
        <v>0.0276</v>
      </c>
      <c r="S364" s="204">
        <v>0</v>
      </c>
      <c r="T364" s="205">
        <f>S364*H364</f>
        <v>0</v>
      </c>
      <c r="AR364" s="14" t="s">
        <v>308</v>
      </c>
      <c r="AT364" s="14" t="s">
        <v>172</v>
      </c>
      <c r="AU364" s="14" t="s">
        <v>77</v>
      </c>
      <c r="AY364" s="14" t="s">
        <v>120</v>
      </c>
      <c r="BE364" s="206">
        <f>IF(N364="základní",J364,0)</f>
        <v>0</v>
      </c>
      <c r="BF364" s="206">
        <f>IF(N364="snížená",J364,0)</f>
        <v>0</v>
      </c>
      <c r="BG364" s="206">
        <f>IF(N364="zákl. přenesená",J364,0)</f>
        <v>0</v>
      </c>
      <c r="BH364" s="206">
        <f>IF(N364="sníž. přenesená",J364,0)</f>
        <v>0</v>
      </c>
      <c r="BI364" s="206">
        <f>IF(N364="nulová",J364,0)</f>
        <v>0</v>
      </c>
      <c r="BJ364" s="14" t="s">
        <v>75</v>
      </c>
      <c r="BK364" s="206">
        <f>ROUND(I364*H364,2)</f>
        <v>0</v>
      </c>
      <c r="BL364" s="14" t="s">
        <v>220</v>
      </c>
      <c r="BM364" s="14" t="s">
        <v>660</v>
      </c>
    </row>
    <row r="365" spans="2:47" s="1" customFormat="1" ht="12">
      <c r="B365" s="35"/>
      <c r="C365" s="36"/>
      <c r="D365" s="207" t="s">
        <v>129</v>
      </c>
      <c r="E365" s="36"/>
      <c r="F365" s="208" t="s">
        <v>659</v>
      </c>
      <c r="G365" s="36"/>
      <c r="H365" s="36"/>
      <c r="I365" s="122"/>
      <c r="J365" s="36"/>
      <c r="K365" s="36"/>
      <c r="L365" s="40"/>
      <c r="M365" s="209"/>
      <c r="N365" s="76"/>
      <c r="O365" s="76"/>
      <c r="P365" s="76"/>
      <c r="Q365" s="76"/>
      <c r="R365" s="76"/>
      <c r="S365" s="76"/>
      <c r="T365" s="77"/>
      <c r="AT365" s="14" t="s">
        <v>129</v>
      </c>
      <c r="AU365" s="14" t="s">
        <v>77</v>
      </c>
    </row>
    <row r="366" spans="2:65" s="1" customFormat="1" ht="20.4" customHeight="1">
      <c r="B366" s="35"/>
      <c r="C366" s="195" t="s">
        <v>661</v>
      </c>
      <c r="D366" s="195" t="s">
        <v>122</v>
      </c>
      <c r="E366" s="196" t="s">
        <v>662</v>
      </c>
      <c r="F366" s="197" t="s">
        <v>663</v>
      </c>
      <c r="G366" s="198" t="s">
        <v>137</v>
      </c>
      <c r="H366" s="199">
        <v>5</v>
      </c>
      <c r="I366" s="200"/>
      <c r="J366" s="201">
        <f>ROUND(I366*H366,2)</f>
        <v>0</v>
      </c>
      <c r="K366" s="197" t="s">
        <v>126</v>
      </c>
      <c r="L366" s="40"/>
      <c r="M366" s="202" t="s">
        <v>1</v>
      </c>
      <c r="N366" s="203" t="s">
        <v>41</v>
      </c>
      <c r="O366" s="76"/>
      <c r="P366" s="204">
        <f>O366*H366</f>
        <v>0</v>
      </c>
      <c r="Q366" s="204">
        <v>0</v>
      </c>
      <c r="R366" s="204">
        <f>Q366*H366</f>
        <v>0</v>
      </c>
      <c r="S366" s="204">
        <v>0</v>
      </c>
      <c r="T366" s="205">
        <f>S366*H366</f>
        <v>0</v>
      </c>
      <c r="AR366" s="14" t="s">
        <v>220</v>
      </c>
      <c r="AT366" s="14" t="s">
        <v>122</v>
      </c>
      <c r="AU366" s="14" t="s">
        <v>77</v>
      </c>
      <c r="AY366" s="14" t="s">
        <v>120</v>
      </c>
      <c r="BE366" s="206">
        <f>IF(N366="základní",J366,0)</f>
        <v>0</v>
      </c>
      <c r="BF366" s="206">
        <f>IF(N366="snížená",J366,0)</f>
        <v>0</v>
      </c>
      <c r="BG366" s="206">
        <f>IF(N366="zákl. přenesená",J366,0)</f>
        <v>0</v>
      </c>
      <c r="BH366" s="206">
        <f>IF(N366="sníž. přenesená",J366,0)</f>
        <v>0</v>
      </c>
      <c r="BI366" s="206">
        <f>IF(N366="nulová",J366,0)</f>
        <v>0</v>
      </c>
      <c r="BJ366" s="14" t="s">
        <v>75</v>
      </c>
      <c r="BK366" s="206">
        <f>ROUND(I366*H366,2)</f>
        <v>0</v>
      </c>
      <c r="BL366" s="14" t="s">
        <v>220</v>
      </c>
      <c r="BM366" s="14" t="s">
        <v>664</v>
      </c>
    </row>
    <row r="367" spans="2:47" s="1" customFormat="1" ht="12">
      <c r="B367" s="35"/>
      <c r="C367" s="36"/>
      <c r="D367" s="207" t="s">
        <v>129</v>
      </c>
      <c r="E367" s="36"/>
      <c r="F367" s="208" t="s">
        <v>665</v>
      </c>
      <c r="G367" s="36"/>
      <c r="H367" s="36"/>
      <c r="I367" s="122"/>
      <c r="J367" s="36"/>
      <c r="K367" s="36"/>
      <c r="L367" s="40"/>
      <c r="M367" s="209"/>
      <c r="N367" s="76"/>
      <c r="O367" s="76"/>
      <c r="P367" s="76"/>
      <c r="Q367" s="76"/>
      <c r="R367" s="76"/>
      <c r="S367" s="76"/>
      <c r="T367" s="77"/>
      <c r="AT367" s="14" t="s">
        <v>129</v>
      </c>
      <c r="AU367" s="14" t="s">
        <v>77</v>
      </c>
    </row>
    <row r="368" spans="2:65" s="1" customFormat="1" ht="14.4" customHeight="1">
      <c r="B368" s="35"/>
      <c r="C368" s="221" t="s">
        <v>666</v>
      </c>
      <c r="D368" s="221" t="s">
        <v>172</v>
      </c>
      <c r="E368" s="222" t="s">
        <v>667</v>
      </c>
      <c r="F368" s="223" t="s">
        <v>668</v>
      </c>
      <c r="G368" s="224" t="s">
        <v>137</v>
      </c>
      <c r="H368" s="225">
        <v>1</v>
      </c>
      <c r="I368" s="226"/>
      <c r="J368" s="227">
        <f>ROUND(I368*H368,2)</f>
        <v>0</v>
      </c>
      <c r="K368" s="223" t="s">
        <v>1</v>
      </c>
      <c r="L368" s="228"/>
      <c r="M368" s="229" t="s">
        <v>1</v>
      </c>
      <c r="N368" s="230" t="s">
        <v>41</v>
      </c>
      <c r="O368" s="76"/>
      <c r="P368" s="204">
        <f>O368*H368</f>
        <v>0</v>
      </c>
      <c r="Q368" s="204">
        <v>0.0138</v>
      </c>
      <c r="R368" s="204">
        <f>Q368*H368</f>
        <v>0.0138</v>
      </c>
      <c r="S368" s="204">
        <v>0</v>
      </c>
      <c r="T368" s="205">
        <f>S368*H368</f>
        <v>0</v>
      </c>
      <c r="AR368" s="14" t="s">
        <v>308</v>
      </c>
      <c r="AT368" s="14" t="s">
        <v>172</v>
      </c>
      <c r="AU368" s="14" t="s">
        <v>77</v>
      </c>
      <c r="AY368" s="14" t="s">
        <v>120</v>
      </c>
      <c r="BE368" s="206">
        <f>IF(N368="základní",J368,0)</f>
        <v>0</v>
      </c>
      <c r="BF368" s="206">
        <f>IF(N368="snížená",J368,0)</f>
        <v>0</v>
      </c>
      <c r="BG368" s="206">
        <f>IF(N368="zákl. přenesená",J368,0)</f>
        <v>0</v>
      </c>
      <c r="BH368" s="206">
        <f>IF(N368="sníž. přenesená",J368,0)</f>
        <v>0</v>
      </c>
      <c r="BI368" s="206">
        <f>IF(N368="nulová",J368,0)</f>
        <v>0</v>
      </c>
      <c r="BJ368" s="14" t="s">
        <v>75</v>
      </c>
      <c r="BK368" s="206">
        <f>ROUND(I368*H368,2)</f>
        <v>0</v>
      </c>
      <c r="BL368" s="14" t="s">
        <v>220</v>
      </c>
      <c r="BM368" s="14" t="s">
        <v>669</v>
      </c>
    </row>
    <row r="369" spans="2:47" s="1" customFormat="1" ht="12">
      <c r="B369" s="35"/>
      <c r="C369" s="36"/>
      <c r="D369" s="207" t="s">
        <v>129</v>
      </c>
      <c r="E369" s="36"/>
      <c r="F369" s="208" t="s">
        <v>668</v>
      </c>
      <c r="G369" s="36"/>
      <c r="H369" s="36"/>
      <c r="I369" s="122"/>
      <c r="J369" s="36"/>
      <c r="K369" s="36"/>
      <c r="L369" s="40"/>
      <c r="M369" s="209"/>
      <c r="N369" s="76"/>
      <c r="O369" s="76"/>
      <c r="P369" s="76"/>
      <c r="Q369" s="76"/>
      <c r="R369" s="76"/>
      <c r="S369" s="76"/>
      <c r="T369" s="77"/>
      <c r="AT369" s="14" t="s">
        <v>129</v>
      </c>
      <c r="AU369" s="14" t="s">
        <v>77</v>
      </c>
    </row>
    <row r="370" spans="2:65" s="1" customFormat="1" ht="14.4" customHeight="1">
      <c r="B370" s="35"/>
      <c r="C370" s="221" t="s">
        <v>670</v>
      </c>
      <c r="D370" s="221" t="s">
        <v>172</v>
      </c>
      <c r="E370" s="222" t="s">
        <v>671</v>
      </c>
      <c r="F370" s="223" t="s">
        <v>672</v>
      </c>
      <c r="G370" s="224" t="s">
        <v>137</v>
      </c>
      <c r="H370" s="225">
        <v>4</v>
      </c>
      <c r="I370" s="226"/>
      <c r="J370" s="227">
        <f>ROUND(I370*H370,2)</f>
        <v>0</v>
      </c>
      <c r="K370" s="223" t="s">
        <v>1</v>
      </c>
      <c r="L370" s="228"/>
      <c r="M370" s="229" t="s">
        <v>1</v>
      </c>
      <c r="N370" s="230" t="s">
        <v>41</v>
      </c>
      <c r="O370" s="76"/>
      <c r="P370" s="204">
        <f>O370*H370</f>
        <v>0</v>
      </c>
      <c r="Q370" s="204">
        <v>0.0138</v>
      </c>
      <c r="R370" s="204">
        <f>Q370*H370</f>
        <v>0.0552</v>
      </c>
      <c r="S370" s="204">
        <v>0</v>
      </c>
      <c r="T370" s="205">
        <f>S370*H370</f>
        <v>0</v>
      </c>
      <c r="AR370" s="14" t="s">
        <v>308</v>
      </c>
      <c r="AT370" s="14" t="s">
        <v>172</v>
      </c>
      <c r="AU370" s="14" t="s">
        <v>77</v>
      </c>
      <c r="AY370" s="14" t="s">
        <v>120</v>
      </c>
      <c r="BE370" s="206">
        <f>IF(N370="základní",J370,0)</f>
        <v>0</v>
      </c>
      <c r="BF370" s="206">
        <f>IF(N370="snížená",J370,0)</f>
        <v>0</v>
      </c>
      <c r="BG370" s="206">
        <f>IF(N370="zákl. přenesená",J370,0)</f>
        <v>0</v>
      </c>
      <c r="BH370" s="206">
        <f>IF(N370="sníž. přenesená",J370,0)</f>
        <v>0</v>
      </c>
      <c r="BI370" s="206">
        <f>IF(N370="nulová",J370,0)</f>
        <v>0</v>
      </c>
      <c r="BJ370" s="14" t="s">
        <v>75</v>
      </c>
      <c r="BK370" s="206">
        <f>ROUND(I370*H370,2)</f>
        <v>0</v>
      </c>
      <c r="BL370" s="14" t="s">
        <v>220</v>
      </c>
      <c r="BM370" s="14" t="s">
        <v>673</v>
      </c>
    </row>
    <row r="371" spans="2:47" s="1" customFormat="1" ht="12">
      <c r="B371" s="35"/>
      <c r="C371" s="36"/>
      <c r="D371" s="207" t="s">
        <v>129</v>
      </c>
      <c r="E371" s="36"/>
      <c r="F371" s="208" t="s">
        <v>672</v>
      </c>
      <c r="G371" s="36"/>
      <c r="H371" s="36"/>
      <c r="I371" s="122"/>
      <c r="J371" s="36"/>
      <c r="K371" s="36"/>
      <c r="L371" s="40"/>
      <c r="M371" s="209"/>
      <c r="N371" s="76"/>
      <c r="O371" s="76"/>
      <c r="P371" s="76"/>
      <c r="Q371" s="76"/>
      <c r="R371" s="76"/>
      <c r="S371" s="76"/>
      <c r="T371" s="77"/>
      <c r="AT371" s="14" t="s">
        <v>129</v>
      </c>
      <c r="AU371" s="14" t="s">
        <v>77</v>
      </c>
    </row>
    <row r="372" spans="2:65" s="1" customFormat="1" ht="20.4" customHeight="1">
      <c r="B372" s="35"/>
      <c r="C372" s="195" t="s">
        <v>674</v>
      </c>
      <c r="D372" s="195" t="s">
        <v>122</v>
      </c>
      <c r="E372" s="196" t="s">
        <v>675</v>
      </c>
      <c r="F372" s="197" t="s">
        <v>676</v>
      </c>
      <c r="G372" s="198" t="s">
        <v>137</v>
      </c>
      <c r="H372" s="199">
        <v>1</v>
      </c>
      <c r="I372" s="200"/>
      <c r="J372" s="201">
        <f>ROUND(I372*H372,2)</f>
        <v>0</v>
      </c>
      <c r="K372" s="197" t="s">
        <v>126</v>
      </c>
      <c r="L372" s="40"/>
      <c r="M372" s="202" t="s">
        <v>1</v>
      </c>
      <c r="N372" s="203" t="s">
        <v>41</v>
      </c>
      <c r="O372" s="76"/>
      <c r="P372" s="204">
        <f>O372*H372</f>
        <v>0</v>
      </c>
      <c r="Q372" s="204">
        <v>0</v>
      </c>
      <c r="R372" s="204">
        <f>Q372*H372</f>
        <v>0</v>
      </c>
      <c r="S372" s="204">
        <v>0</v>
      </c>
      <c r="T372" s="205">
        <f>S372*H372</f>
        <v>0</v>
      </c>
      <c r="AR372" s="14" t="s">
        <v>220</v>
      </c>
      <c r="AT372" s="14" t="s">
        <v>122</v>
      </c>
      <c r="AU372" s="14" t="s">
        <v>77</v>
      </c>
      <c r="AY372" s="14" t="s">
        <v>120</v>
      </c>
      <c r="BE372" s="206">
        <f>IF(N372="základní",J372,0)</f>
        <v>0</v>
      </c>
      <c r="BF372" s="206">
        <f>IF(N372="snížená",J372,0)</f>
        <v>0</v>
      </c>
      <c r="BG372" s="206">
        <f>IF(N372="zákl. přenesená",J372,0)</f>
        <v>0</v>
      </c>
      <c r="BH372" s="206">
        <f>IF(N372="sníž. přenesená",J372,0)</f>
        <v>0</v>
      </c>
      <c r="BI372" s="206">
        <f>IF(N372="nulová",J372,0)</f>
        <v>0</v>
      </c>
      <c r="BJ372" s="14" t="s">
        <v>75</v>
      </c>
      <c r="BK372" s="206">
        <f>ROUND(I372*H372,2)</f>
        <v>0</v>
      </c>
      <c r="BL372" s="14" t="s">
        <v>220</v>
      </c>
      <c r="BM372" s="14" t="s">
        <v>677</v>
      </c>
    </row>
    <row r="373" spans="2:47" s="1" customFormat="1" ht="12">
      <c r="B373" s="35"/>
      <c r="C373" s="36"/>
      <c r="D373" s="207" t="s">
        <v>129</v>
      </c>
      <c r="E373" s="36"/>
      <c r="F373" s="208" t="s">
        <v>678</v>
      </c>
      <c r="G373" s="36"/>
      <c r="H373" s="36"/>
      <c r="I373" s="122"/>
      <c r="J373" s="36"/>
      <c r="K373" s="36"/>
      <c r="L373" s="40"/>
      <c r="M373" s="209"/>
      <c r="N373" s="76"/>
      <c r="O373" s="76"/>
      <c r="P373" s="76"/>
      <c r="Q373" s="76"/>
      <c r="R373" s="76"/>
      <c r="S373" s="76"/>
      <c r="T373" s="77"/>
      <c r="AT373" s="14" t="s">
        <v>129</v>
      </c>
      <c r="AU373" s="14" t="s">
        <v>77</v>
      </c>
    </row>
    <row r="374" spans="2:65" s="1" customFormat="1" ht="14.4" customHeight="1">
      <c r="B374" s="35"/>
      <c r="C374" s="221" t="s">
        <v>679</v>
      </c>
      <c r="D374" s="221" t="s">
        <v>172</v>
      </c>
      <c r="E374" s="222" t="s">
        <v>680</v>
      </c>
      <c r="F374" s="223" t="s">
        <v>681</v>
      </c>
      <c r="G374" s="224" t="s">
        <v>137</v>
      </c>
      <c r="H374" s="225">
        <v>1</v>
      </c>
      <c r="I374" s="226"/>
      <c r="J374" s="227">
        <f>ROUND(I374*H374,2)</f>
        <v>0</v>
      </c>
      <c r="K374" s="223" t="s">
        <v>1</v>
      </c>
      <c r="L374" s="228"/>
      <c r="M374" s="229" t="s">
        <v>1</v>
      </c>
      <c r="N374" s="230" t="s">
        <v>41</v>
      </c>
      <c r="O374" s="76"/>
      <c r="P374" s="204">
        <f>O374*H374</f>
        <v>0</v>
      </c>
      <c r="Q374" s="204">
        <v>0.0138</v>
      </c>
      <c r="R374" s="204">
        <f>Q374*H374</f>
        <v>0.0138</v>
      </c>
      <c r="S374" s="204">
        <v>0</v>
      </c>
      <c r="T374" s="205">
        <f>S374*H374</f>
        <v>0</v>
      </c>
      <c r="AR374" s="14" t="s">
        <v>308</v>
      </c>
      <c r="AT374" s="14" t="s">
        <v>172</v>
      </c>
      <c r="AU374" s="14" t="s">
        <v>77</v>
      </c>
      <c r="AY374" s="14" t="s">
        <v>120</v>
      </c>
      <c r="BE374" s="206">
        <f>IF(N374="základní",J374,0)</f>
        <v>0</v>
      </c>
      <c r="BF374" s="206">
        <f>IF(N374="snížená",J374,0)</f>
        <v>0</v>
      </c>
      <c r="BG374" s="206">
        <f>IF(N374="zákl. přenesená",J374,0)</f>
        <v>0</v>
      </c>
      <c r="BH374" s="206">
        <f>IF(N374="sníž. přenesená",J374,0)</f>
        <v>0</v>
      </c>
      <c r="BI374" s="206">
        <f>IF(N374="nulová",J374,0)</f>
        <v>0</v>
      </c>
      <c r="BJ374" s="14" t="s">
        <v>75</v>
      </c>
      <c r="BK374" s="206">
        <f>ROUND(I374*H374,2)</f>
        <v>0</v>
      </c>
      <c r="BL374" s="14" t="s">
        <v>220</v>
      </c>
      <c r="BM374" s="14" t="s">
        <v>682</v>
      </c>
    </row>
    <row r="375" spans="2:47" s="1" customFormat="1" ht="12">
      <c r="B375" s="35"/>
      <c r="C375" s="36"/>
      <c r="D375" s="207" t="s">
        <v>129</v>
      </c>
      <c r="E375" s="36"/>
      <c r="F375" s="208" t="s">
        <v>672</v>
      </c>
      <c r="G375" s="36"/>
      <c r="H375" s="36"/>
      <c r="I375" s="122"/>
      <c r="J375" s="36"/>
      <c r="K375" s="36"/>
      <c r="L375" s="40"/>
      <c r="M375" s="209"/>
      <c r="N375" s="76"/>
      <c r="O375" s="76"/>
      <c r="P375" s="76"/>
      <c r="Q375" s="76"/>
      <c r="R375" s="76"/>
      <c r="S375" s="76"/>
      <c r="T375" s="77"/>
      <c r="AT375" s="14" t="s">
        <v>129</v>
      </c>
      <c r="AU375" s="14" t="s">
        <v>77</v>
      </c>
    </row>
    <row r="376" spans="2:65" s="1" customFormat="1" ht="20.4" customHeight="1">
      <c r="B376" s="35"/>
      <c r="C376" s="195" t="s">
        <v>683</v>
      </c>
      <c r="D376" s="195" t="s">
        <v>122</v>
      </c>
      <c r="E376" s="196" t="s">
        <v>684</v>
      </c>
      <c r="F376" s="197" t="s">
        <v>685</v>
      </c>
      <c r="G376" s="198" t="s">
        <v>137</v>
      </c>
      <c r="H376" s="199">
        <v>3</v>
      </c>
      <c r="I376" s="200"/>
      <c r="J376" s="201">
        <f>ROUND(I376*H376,2)</f>
        <v>0</v>
      </c>
      <c r="K376" s="197" t="s">
        <v>126</v>
      </c>
      <c r="L376" s="40"/>
      <c r="M376" s="202" t="s">
        <v>1</v>
      </c>
      <c r="N376" s="203" t="s">
        <v>41</v>
      </c>
      <c r="O376" s="76"/>
      <c r="P376" s="204">
        <f>O376*H376</f>
        <v>0</v>
      </c>
      <c r="Q376" s="204">
        <v>0.00047</v>
      </c>
      <c r="R376" s="204">
        <f>Q376*H376</f>
        <v>0.00141</v>
      </c>
      <c r="S376" s="204">
        <v>0</v>
      </c>
      <c r="T376" s="205">
        <f>S376*H376</f>
        <v>0</v>
      </c>
      <c r="AR376" s="14" t="s">
        <v>220</v>
      </c>
      <c r="AT376" s="14" t="s">
        <v>122</v>
      </c>
      <c r="AU376" s="14" t="s">
        <v>77</v>
      </c>
      <c r="AY376" s="14" t="s">
        <v>120</v>
      </c>
      <c r="BE376" s="206">
        <f>IF(N376="základní",J376,0)</f>
        <v>0</v>
      </c>
      <c r="BF376" s="206">
        <f>IF(N376="snížená",J376,0)</f>
        <v>0</v>
      </c>
      <c r="BG376" s="206">
        <f>IF(N376="zákl. přenesená",J376,0)</f>
        <v>0</v>
      </c>
      <c r="BH376" s="206">
        <f>IF(N376="sníž. přenesená",J376,0)</f>
        <v>0</v>
      </c>
      <c r="BI376" s="206">
        <f>IF(N376="nulová",J376,0)</f>
        <v>0</v>
      </c>
      <c r="BJ376" s="14" t="s">
        <v>75</v>
      </c>
      <c r="BK376" s="206">
        <f>ROUND(I376*H376,2)</f>
        <v>0</v>
      </c>
      <c r="BL376" s="14" t="s">
        <v>220</v>
      </c>
      <c r="BM376" s="14" t="s">
        <v>686</v>
      </c>
    </row>
    <row r="377" spans="2:47" s="1" customFormat="1" ht="12">
      <c r="B377" s="35"/>
      <c r="C377" s="36"/>
      <c r="D377" s="207" t="s">
        <v>129</v>
      </c>
      <c r="E377" s="36"/>
      <c r="F377" s="208" t="s">
        <v>687</v>
      </c>
      <c r="G377" s="36"/>
      <c r="H377" s="36"/>
      <c r="I377" s="122"/>
      <c r="J377" s="36"/>
      <c r="K377" s="36"/>
      <c r="L377" s="40"/>
      <c r="M377" s="209"/>
      <c r="N377" s="76"/>
      <c r="O377" s="76"/>
      <c r="P377" s="76"/>
      <c r="Q377" s="76"/>
      <c r="R377" s="76"/>
      <c r="S377" s="76"/>
      <c r="T377" s="77"/>
      <c r="AT377" s="14" t="s">
        <v>129</v>
      </c>
      <c r="AU377" s="14" t="s">
        <v>77</v>
      </c>
    </row>
    <row r="378" spans="2:65" s="1" customFormat="1" ht="20.4" customHeight="1">
      <c r="B378" s="35"/>
      <c r="C378" s="195" t="s">
        <v>688</v>
      </c>
      <c r="D378" s="195" t="s">
        <v>122</v>
      </c>
      <c r="E378" s="196" t="s">
        <v>689</v>
      </c>
      <c r="F378" s="197" t="s">
        <v>690</v>
      </c>
      <c r="G378" s="198" t="s">
        <v>137</v>
      </c>
      <c r="H378" s="199">
        <v>4</v>
      </c>
      <c r="I378" s="200"/>
      <c r="J378" s="201">
        <f>ROUND(I378*H378,2)</f>
        <v>0</v>
      </c>
      <c r="K378" s="197" t="s">
        <v>126</v>
      </c>
      <c r="L378" s="40"/>
      <c r="M378" s="202" t="s">
        <v>1</v>
      </c>
      <c r="N378" s="203" t="s">
        <v>41</v>
      </c>
      <c r="O378" s="76"/>
      <c r="P378" s="204">
        <f>O378*H378</f>
        <v>0</v>
      </c>
      <c r="Q378" s="204">
        <v>0.00047</v>
      </c>
      <c r="R378" s="204">
        <f>Q378*H378</f>
        <v>0.00188</v>
      </c>
      <c r="S378" s="204">
        <v>0</v>
      </c>
      <c r="T378" s="205">
        <f>S378*H378</f>
        <v>0</v>
      </c>
      <c r="AR378" s="14" t="s">
        <v>220</v>
      </c>
      <c r="AT378" s="14" t="s">
        <v>122</v>
      </c>
      <c r="AU378" s="14" t="s">
        <v>77</v>
      </c>
      <c r="AY378" s="14" t="s">
        <v>120</v>
      </c>
      <c r="BE378" s="206">
        <f>IF(N378="základní",J378,0)</f>
        <v>0</v>
      </c>
      <c r="BF378" s="206">
        <f>IF(N378="snížená",J378,0)</f>
        <v>0</v>
      </c>
      <c r="BG378" s="206">
        <f>IF(N378="zákl. přenesená",J378,0)</f>
        <v>0</v>
      </c>
      <c r="BH378" s="206">
        <f>IF(N378="sníž. přenesená",J378,0)</f>
        <v>0</v>
      </c>
      <c r="BI378" s="206">
        <f>IF(N378="nulová",J378,0)</f>
        <v>0</v>
      </c>
      <c r="BJ378" s="14" t="s">
        <v>75</v>
      </c>
      <c r="BK378" s="206">
        <f>ROUND(I378*H378,2)</f>
        <v>0</v>
      </c>
      <c r="BL378" s="14" t="s">
        <v>220</v>
      </c>
      <c r="BM378" s="14" t="s">
        <v>691</v>
      </c>
    </row>
    <row r="379" spans="2:47" s="1" customFormat="1" ht="12">
      <c r="B379" s="35"/>
      <c r="C379" s="36"/>
      <c r="D379" s="207" t="s">
        <v>129</v>
      </c>
      <c r="E379" s="36"/>
      <c r="F379" s="208" t="s">
        <v>692</v>
      </c>
      <c r="G379" s="36"/>
      <c r="H379" s="36"/>
      <c r="I379" s="122"/>
      <c r="J379" s="36"/>
      <c r="K379" s="36"/>
      <c r="L379" s="40"/>
      <c r="M379" s="209"/>
      <c r="N379" s="76"/>
      <c r="O379" s="76"/>
      <c r="P379" s="76"/>
      <c r="Q379" s="76"/>
      <c r="R379" s="76"/>
      <c r="S379" s="76"/>
      <c r="T379" s="77"/>
      <c r="AT379" s="14" t="s">
        <v>129</v>
      </c>
      <c r="AU379" s="14" t="s">
        <v>77</v>
      </c>
    </row>
    <row r="380" spans="2:65" s="1" customFormat="1" ht="20.4" customHeight="1">
      <c r="B380" s="35"/>
      <c r="C380" s="195" t="s">
        <v>693</v>
      </c>
      <c r="D380" s="195" t="s">
        <v>122</v>
      </c>
      <c r="E380" s="196" t="s">
        <v>694</v>
      </c>
      <c r="F380" s="197" t="s">
        <v>695</v>
      </c>
      <c r="G380" s="198" t="s">
        <v>137</v>
      </c>
      <c r="H380" s="199">
        <v>1</v>
      </c>
      <c r="I380" s="200"/>
      <c r="J380" s="201">
        <f>ROUND(I380*H380,2)</f>
        <v>0</v>
      </c>
      <c r="K380" s="197" t="s">
        <v>126</v>
      </c>
      <c r="L380" s="40"/>
      <c r="M380" s="202" t="s">
        <v>1</v>
      </c>
      <c r="N380" s="203" t="s">
        <v>41</v>
      </c>
      <c r="O380" s="76"/>
      <c r="P380" s="204">
        <f>O380*H380</f>
        <v>0</v>
      </c>
      <c r="Q380" s="204">
        <v>0.00048</v>
      </c>
      <c r="R380" s="204">
        <f>Q380*H380</f>
        <v>0.00048</v>
      </c>
      <c r="S380" s="204">
        <v>0</v>
      </c>
      <c r="T380" s="205">
        <f>S380*H380</f>
        <v>0</v>
      </c>
      <c r="AR380" s="14" t="s">
        <v>220</v>
      </c>
      <c r="AT380" s="14" t="s">
        <v>122</v>
      </c>
      <c r="AU380" s="14" t="s">
        <v>77</v>
      </c>
      <c r="AY380" s="14" t="s">
        <v>120</v>
      </c>
      <c r="BE380" s="206">
        <f>IF(N380="základní",J380,0)</f>
        <v>0</v>
      </c>
      <c r="BF380" s="206">
        <f>IF(N380="snížená",J380,0)</f>
        <v>0</v>
      </c>
      <c r="BG380" s="206">
        <f>IF(N380="zákl. přenesená",J380,0)</f>
        <v>0</v>
      </c>
      <c r="BH380" s="206">
        <f>IF(N380="sníž. přenesená",J380,0)</f>
        <v>0</v>
      </c>
      <c r="BI380" s="206">
        <f>IF(N380="nulová",J380,0)</f>
        <v>0</v>
      </c>
      <c r="BJ380" s="14" t="s">
        <v>75</v>
      </c>
      <c r="BK380" s="206">
        <f>ROUND(I380*H380,2)</f>
        <v>0</v>
      </c>
      <c r="BL380" s="14" t="s">
        <v>220</v>
      </c>
      <c r="BM380" s="14" t="s">
        <v>696</v>
      </c>
    </row>
    <row r="381" spans="2:47" s="1" customFormat="1" ht="12">
      <c r="B381" s="35"/>
      <c r="C381" s="36"/>
      <c r="D381" s="207" t="s">
        <v>129</v>
      </c>
      <c r="E381" s="36"/>
      <c r="F381" s="208" t="s">
        <v>697</v>
      </c>
      <c r="G381" s="36"/>
      <c r="H381" s="36"/>
      <c r="I381" s="122"/>
      <c r="J381" s="36"/>
      <c r="K381" s="36"/>
      <c r="L381" s="40"/>
      <c r="M381" s="209"/>
      <c r="N381" s="76"/>
      <c r="O381" s="76"/>
      <c r="P381" s="76"/>
      <c r="Q381" s="76"/>
      <c r="R381" s="76"/>
      <c r="S381" s="76"/>
      <c r="T381" s="77"/>
      <c r="AT381" s="14" t="s">
        <v>129</v>
      </c>
      <c r="AU381" s="14" t="s">
        <v>77</v>
      </c>
    </row>
    <row r="382" spans="2:65" s="1" customFormat="1" ht="20.4" customHeight="1">
      <c r="B382" s="35"/>
      <c r="C382" s="195" t="s">
        <v>698</v>
      </c>
      <c r="D382" s="195" t="s">
        <v>122</v>
      </c>
      <c r="E382" s="196" t="s">
        <v>699</v>
      </c>
      <c r="F382" s="197" t="s">
        <v>700</v>
      </c>
      <c r="G382" s="198" t="s">
        <v>137</v>
      </c>
      <c r="H382" s="199">
        <v>1</v>
      </c>
      <c r="I382" s="200"/>
      <c r="J382" s="201">
        <f>ROUND(I382*H382,2)</f>
        <v>0</v>
      </c>
      <c r="K382" s="197" t="s">
        <v>126</v>
      </c>
      <c r="L382" s="40"/>
      <c r="M382" s="202" t="s">
        <v>1</v>
      </c>
      <c r="N382" s="203" t="s">
        <v>41</v>
      </c>
      <c r="O382" s="76"/>
      <c r="P382" s="204">
        <f>O382*H382</f>
        <v>0</v>
      </c>
      <c r="Q382" s="204">
        <v>0</v>
      </c>
      <c r="R382" s="204">
        <f>Q382*H382</f>
        <v>0</v>
      </c>
      <c r="S382" s="204">
        <v>0</v>
      </c>
      <c r="T382" s="205">
        <f>S382*H382</f>
        <v>0</v>
      </c>
      <c r="AR382" s="14" t="s">
        <v>220</v>
      </c>
      <c r="AT382" s="14" t="s">
        <v>122</v>
      </c>
      <c r="AU382" s="14" t="s">
        <v>77</v>
      </c>
      <c r="AY382" s="14" t="s">
        <v>120</v>
      </c>
      <c r="BE382" s="206">
        <f>IF(N382="základní",J382,0)</f>
        <v>0</v>
      </c>
      <c r="BF382" s="206">
        <f>IF(N382="snížená",J382,0)</f>
        <v>0</v>
      </c>
      <c r="BG382" s="206">
        <f>IF(N382="zákl. přenesená",J382,0)</f>
        <v>0</v>
      </c>
      <c r="BH382" s="206">
        <f>IF(N382="sníž. přenesená",J382,0)</f>
        <v>0</v>
      </c>
      <c r="BI382" s="206">
        <f>IF(N382="nulová",J382,0)</f>
        <v>0</v>
      </c>
      <c r="BJ382" s="14" t="s">
        <v>75</v>
      </c>
      <c r="BK382" s="206">
        <f>ROUND(I382*H382,2)</f>
        <v>0</v>
      </c>
      <c r="BL382" s="14" t="s">
        <v>220</v>
      </c>
      <c r="BM382" s="14" t="s">
        <v>701</v>
      </c>
    </row>
    <row r="383" spans="2:47" s="1" customFormat="1" ht="12">
      <c r="B383" s="35"/>
      <c r="C383" s="36"/>
      <c r="D383" s="207" t="s">
        <v>129</v>
      </c>
      <c r="E383" s="36"/>
      <c r="F383" s="208" t="s">
        <v>702</v>
      </c>
      <c r="G383" s="36"/>
      <c r="H383" s="36"/>
      <c r="I383" s="122"/>
      <c r="J383" s="36"/>
      <c r="K383" s="36"/>
      <c r="L383" s="40"/>
      <c r="M383" s="209"/>
      <c r="N383" s="76"/>
      <c r="O383" s="76"/>
      <c r="P383" s="76"/>
      <c r="Q383" s="76"/>
      <c r="R383" s="76"/>
      <c r="S383" s="76"/>
      <c r="T383" s="77"/>
      <c r="AT383" s="14" t="s">
        <v>129</v>
      </c>
      <c r="AU383" s="14" t="s">
        <v>77</v>
      </c>
    </row>
    <row r="384" spans="2:65" s="1" customFormat="1" ht="14.4" customHeight="1">
      <c r="B384" s="35"/>
      <c r="C384" s="221" t="s">
        <v>703</v>
      </c>
      <c r="D384" s="221" t="s">
        <v>172</v>
      </c>
      <c r="E384" s="222" t="s">
        <v>704</v>
      </c>
      <c r="F384" s="223" t="s">
        <v>705</v>
      </c>
      <c r="G384" s="224" t="s">
        <v>155</v>
      </c>
      <c r="H384" s="225">
        <v>1</v>
      </c>
      <c r="I384" s="226"/>
      <c r="J384" s="227">
        <f>ROUND(I384*H384,2)</f>
        <v>0</v>
      </c>
      <c r="K384" s="223" t="s">
        <v>1</v>
      </c>
      <c r="L384" s="228"/>
      <c r="M384" s="229" t="s">
        <v>1</v>
      </c>
      <c r="N384" s="230" t="s">
        <v>41</v>
      </c>
      <c r="O384" s="76"/>
      <c r="P384" s="204">
        <f>O384*H384</f>
        <v>0</v>
      </c>
      <c r="Q384" s="204">
        <v>0.003</v>
      </c>
      <c r="R384" s="204">
        <f>Q384*H384</f>
        <v>0.003</v>
      </c>
      <c r="S384" s="204">
        <v>0</v>
      </c>
      <c r="T384" s="205">
        <f>S384*H384</f>
        <v>0</v>
      </c>
      <c r="AR384" s="14" t="s">
        <v>308</v>
      </c>
      <c r="AT384" s="14" t="s">
        <v>172</v>
      </c>
      <c r="AU384" s="14" t="s">
        <v>77</v>
      </c>
      <c r="AY384" s="14" t="s">
        <v>120</v>
      </c>
      <c r="BE384" s="206">
        <f>IF(N384="základní",J384,0)</f>
        <v>0</v>
      </c>
      <c r="BF384" s="206">
        <f>IF(N384="snížená",J384,0)</f>
        <v>0</v>
      </c>
      <c r="BG384" s="206">
        <f>IF(N384="zákl. přenesená",J384,0)</f>
        <v>0</v>
      </c>
      <c r="BH384" s="206">
        <f>IF(N384="sníž. přenesená",J384,0)</f>
        <v>0</v>
      </c>
      <c r="BI384" s="206">
        <f>IF(N384="nulová",J384,0)</f>
        <v>0</v>
      </c>
      <c r="BJ384" s="14" t="s">
        <v>75</v>
      </c>
      <c r="BK384" s="206">
        <f>ROUND(I384*H384,2)</f>
        <v>0</v>
      </c>
      <c r="BL384" s="14" t="s">
        <v>220</v>
      </c>
      <c r="BM384" s="14" t="s">
        <v>706</v>
      </c>
    </row>
    <row r="385" spans="2:47" s="1" customFormat="1" ht="12">
      <c r="B385" s="35"/>
      <c r="C385" s="36"/>
      <c r="D385" s="207" t="s">
        <v>129</v>
      </c>
      <c r="E385" s="36"/>
      <c r="F385" s="208" t="s">
        <v>705</v>
      </c>
      <c r="G385" s="36"/>
      <c r="H385" s="36"/>
      <c r="I385" s="122"/>
      <c r="J385" s="36"/>
      <c r="K385" s="36"/>
      <c r="L385" s="40"/>
      <c r="M385" s="209"/>
      <c r="N385" s="76"/>
      <c r="O385" s="76"/>
      <c r="P385" s="76"/>
      <c r="Q385" s="76"/>
      <c r="R385" s="76"/>
      <c r="S385" s="76"/>
      <c r="T385" s="77"/>
      <c r="AT385" s="14" t="s">
        <v>129</v>
      </c>
      <c r="AU385" s="14" t="s">
        <v>77</v>
      </c>
    </row>
    <row r="386" spans="2:65" s="1" customFormat="1" ht="14.4" customHeight="1">
      <c r="B386" s="35"/>
      <c r="C386" s="195" t="s">
        <v>707</v>
      </c>
      <c r="D386" s="195" t="s">
        <v>122</v>
      </c>
      <c r="E386" s="196" t="s">
        <v>708</v>
      </c>
      <c r="F386" s="197" t="s">
        <v>709</v>
      </c>
      <c r="G386" s="198" t="s">
        <v>137</v>
      </c>
      <c r="H386" s="199">
        <v>1</v>
      </c>
      <c r="I386" s="200"/>
      <c r="J386" s="201">
        <f>ROUND(I386*H386,2)</f>
        <v>0</v>
      </c>
      <c r="K386" s="197" t="s">
        <v>1</v>
      </c>
      <c r="L386" s="40"/>
      <c r="M386" s="202" t="s">
        <v>1</v>
      </c>
      <c r="N386" s="203" t="s">
        <v>41</v>
      </c>
      <c r="O386" s="76"/>
      <c r="P386" s="204">
        <f>O386*H386</f>
        <v>0</v>
      </c>
      <c r="Q386" s="204">
        <v>0</v>
      </c>
      <c r="R386" s="204">
        <f>Q386*H386</f>
        <v>0</v>
      </c>
      <c r="S386" s="204">
        <v>0</v>
      </c>
      <c r="T386" s="205">
        <f>S386*H386</f>
        <v>0</v>
      </c>
      <c r="AR386" s="14" t="s">
        <v>220</v>
      </c>
      <c r="AT386" s="14" t="s">
        <v>122</v>
      </c>
      <c r="AU386" s="14" t="s">
        <v>77</v>
      </c>
      <c r="AY386" s="14" t="s">
        <v>120</v>
      </c>
      <c r="BE386" s="206">
        <f>IF(N386="základní",J386,0)</f>
        <v>0</v>
      </c>
      <c r="BF386" s="206">
        <f>IF(N386="snížená",J386,0)</f>
        <v>0</v>
      </c>
      <c r="BG386" s="206">
        <f>IF(N386="zákl. přenesená",J386,0)</f>
        <v>0</v>
      </c>
      <c r="BH386" s="206">
        <f>IF(N386="sníž. přenesená",J386,0)</f>
        <v>0</v>
      </c>
      <c r="BI386" s="206">
        <f>IF(N386="nulová",J386,0)</f>
        <v>0</v>
      </c>
      <c r="BJ386" s="14" t="s">
        <v>75</v>
      </c>
      <c r="BK386" s="206">
        <f>ROUND(I386*H386,2)</f>
        <v>0</v>
      </c>
      <c r="BL386" s="14" t="s">
        <v>220</v>
      </c>
      <c r="BM386" s="14" t="s">
        <v>710</v>
      </c>
    </row>
    <row r="387" spans="2:47" s="1" customFormat="1" ht="12">
      <c r="B387" s="35"/>
      <c r="C387" s="36"/>
      <c r="D387" s="207" t="s">
        <v>129</v>
      </c>
      <c r="E387" s="36"/>
      <c r="F387" s="208" t="s">
        <v>709</v>
      </c>
      <c r="G387" s="36"/>
      <c r="H387" s="36"/>
      <c r="I387" s="122"/>
      <c r="J387" s="36"/>
      <c r="K387" s="36"/>
      <c r="L387" s="40"/>
      <c r="M387" s="209"/>
      <c r="N387" s="76"/>
      <c r="O387" s="76"/>
      <c r="P387" s="76"/>
      <c r="Q387" s="76"/>
      <c r="R387" s="76"/>
      <c r="S387" s="76"/>
      <c r="T387" s="77"/>
      <c r="AT387" s="14" t="s">
        <v>129</v>
      </c>
      <c r="AU387" s="14" t="s">
        <v>77</v>
      </c>
    </row>
    <row r="388" spans="2:65" s="1" customFormat="1" ht="14.4" customHeight="1">
      <c r="B388" s="35"/>
      <c r="C388" s="195" t="s">
        <v>711</v>
      </c>
      <c r="D388" s="195" t="s">
        <v>122</v>
      </c>
      <c r="E388" s="196" t="s">
        <v>712</v>
      </c>
      <c r="F388" s="197" t="s">
        <v>713</v>
      </c>
      <c r="G388" s="198" t="s">
        <v>137</v>
      </c>
      <c r="H388" s="199">
        <v>1</v>
      </c>
      <c r="I388" s="200"/>
      <c r="J388" s="201">
        <f>ROUND(I388*H388,2)</f>
        <v>0</v>
      </c>
      <c r="K388" s="197" t="s">
        <v>1</v>
      </c>
      <c r="L388" s="40"/>
      <c r="M388" s="202" t="s">
        <v>1</v>
      </c>
      <c r="N388" s="203" t="s">
        <v>41</v>
      </c>
      <c r="O388" s="76"/>
      <c r="P388" s="204">
        <f>O388*H388</f>
        <v>0</v>
      </c>
      <c r="Q388" s="204">
        <v>0</v>
      </c>
      <c r="R388" s="204">
        <f>Q388*H388</f>
        <v>0</v>
      </c>
      <c r="S388" s="204">
        <v>0</v>
      </c>
      <c r="T388" s="205">
        <f>S388*H388</f>
        <v>0</v>
      </c>
      <c r="AR388" s="14" t="s">
        <v>220</v>
      </c>
      <c r="AT388" s="14" t="s">
        <v>122</v>
      </c>
      <c r="AU388" s="14" t="s">
        <v>77</v>
      </c>
      <c r="AY388" s="14" t="s">
        <v>120</v>
      </c>
      <c r="BE388" s="206">
        <f>IF(N388="základní",J388,0)</f>
        <v>0</v>
      </c>
      <c r="BF388" s="206">
        <f>IF(N388="snížená",J388,0)</f>
        <v>0</v>
      </c>
      <c r="BG388" s="206">
        <f>IF(N388="zákl. přenesená",J388,0)</f>
        <v>0</v>
      </c>
      <c r="BH388" s="206">
        <f>IF(N388="sníž. přenesená",J388,0)</f>
        <v>0</v>
      </c>
      <c r="BI388" s="206">
        <f>IF(N388="nulová",J388,0)</f>
        <v>0</v>
      </c>
      <c r="BJ388" s="14" t="s">
        <v>75</v>
      </c>
      <c r="BK388" s="206">
        <f>ROUND(I388*H388,2)</f>
        <v>0</v>
      </c>
      <c r="BL388" s="14" t="s">
        <v>220</v>
      </c>
      <c r="BM388" s="14" t="s">
        <v>714</v>
      </c>
    </row>
    <row r="389" spans="2:47" s="1" customFormat="1" ht="12">
      <c r="B389" s="35"/>
      <c r="C389" s="36"/>
      <c r="D389" s="207" t="s">
        <v>129</v>
      </c>
      <c r="E389" s="36"/>
      <c r="F389" s="208" t="s">
        <v>713</v>
      </c>
      <c r="G389" s="36"/>
      <c r="H389" s="36"/>
      <c r="I389" s="122"/>
      <c r="J389" s="36"/>
      <c r="K389" s="36"/>
      <c r="L389" s="40"/>
      <c r="M389" s="209"/>
      <c r="N389" s="76"/>
      <c r="O389" s="76"/>
      <c r="P389" s="76"/>
      <c r="Q389" s="76"/>
      <c r="R389" s="76"/>
      <c r="S389" s="76"/>
      <c r="T389" s="77"/>
      <c r="AT389" s="14" t="s">
        <v>129</v>
      </c>
      <c r="AU389" s="14" t="s">
        <v>77</v>
      </c>
    </row>
    <row r="390" spans="2:65" s="1" customFormat="1" ht="14.4" customHeight="1">
      <c r="B390" s="35"/>
      <c r="C390" s="195" t="s">
        <v>715</v>
      </c>
      <c r="D390" s="195" t="s">
        <v>122</v>
      </c>
      <c r="E390" s="196" t="s">
        <v>716</v>
      </c>
      <c r="F390" s="197" t="s">
        <v>717</v>
      </c>
      <c r="G390" s="198" t="s">
        <v>137</v>
      </c>
      <c r="H390" s="199">
        <v>32</v>
      </c>
      <c r="I390" s="200"/>
      <c r="J390" s="201">
        <f>ROUND(I390*H390,2)</f>
        <v>0</v>
      </c>
      <c r="K390" s="197" t="s">
        <v>1</v>
      </c>
      <c r="L390" s="40"/>
      <c r="M390" s="202" t="s">
        <v>1</v>
      </c>
      <c r="N390" s="203" t="s">
        <v>41</v>
      </c>
      <c r="O390" s="76"/>
      <c r="P390" s="204">
        <f>O390*H390</f>
        <v>0</v>
      </c>
      <c r="Q390" s="204">
        <v>0</v>
      </c>
      <c r="R390" s="204">
        <f>Q390*H390</f>
        <v>0</v>
      </c>
      <c r="S390" s="204">
        <v>0</v>
      </c>
      <c r="T390" s="205">
        <f>S390*H390</f>
        <v>0</v>
      </c>
      <c r="AR390" s="14" t="s">
        <v>220</v>
      </c>
      <c r="AT390" s="14" t="s">
        <v>122</v>
      </c>
      <c r="AU390" s="14" t="s">
        <v>77</v>
      </c>
      <c r="AY390" s="14" t="s">
        <v>120</v>
      </c>
      <c r="BE390" s="206">
        <f>IF(N390="základní",J390,0)</f>
        <v>0</v>
      </c>
      <c r="BF390" s="206">
        <f>IF(N390="snížená",J390,0)</f>
        <v>0</v>
      </c>
      <c r="BG390" s="206">
        <f>IF(N390="zákl. přenesená",J390,0)</f>
        <v>0</v>
      </c>
      <c r="BH390" s="206">
        <f>IF(N390="sníž. přenesená",J390,0)</f>
        <v>0</v>
      </c>
      <c r="BI390" s="206">
        <f>IF(N390="nulová",J390,0)</f>
        <v>0</v>
      </c>
      <c r="BJ390" s="14" t="s">
        <v>75</v>
      </c>
      <c r="BK390" s="206">
        <f>ROUND(I390*H390,2)</f>
        <v>0</v>
      </c>
      <c r="BL390" s="14" t="s">
        <v>220</v>
      </c>
      <c r="BM390" s="14" t="s">
        <v>718</v>
      </c>
    </row>
    <row r="391" spans="2:47" s="1" customFormat="1" ht="12">
      <c r="B391" s="35"/>
      <c r="C391" s="36"/>
      <c r="D391" s="207" t="s">
        <v>129</v>
      </c>
      <c r="E391" s="36"/>
      <c r="F391" s="208" t="s">
        <v>717</v>
      </c>
      <c r="G391" s="36"/>
      <c r="H391" s="36"/>
      <c r="I391" s="122"/>
      <c r="J391" s="36"/>
      <c r="K391" s="36"/>
      <c r="L391" s="40"/>
      <c r="M391" s="209"/>
      <c r="N391" s="76"/>
      <c r="O391" s="76"/>
      <c r="P391" s="76"/>
      <c r="Q391" s="76"/>
      <c r="R391" s="76"/>
      <c r="S391" s="76"/>
      <c r="T391" s="77"/>
      <c r="AT391" s="14" t="s">
        <v>129</v>
      </c>
      <c r="AU391" s="14" t="s">
        <v>77</v>
      </c>
    </row>
    <row r="392" spans="2:65" s="1" customFormat="1" ht="20.4" customHeight="1">
      <c r="B392" s="35"/>
      <c r="C392" s="195" t="s">
        <v>719</v>
      </c>
      <c r="D392" s="195" t="s">
        <v>122</v>
      </c>
      <c r="E392" s="196" t="s">
        <v>720</v>
      </c>
      <c r="F392" s="197" t="s">
        <v>721</v>
      </c>
      <c r="G392" s="198" t="s">
        <v>175</v>
      </c>
      <c r="H392" s="199">
        <v>0.395</v>
      </c>
      <c r="I392" s="200"/>
      <c r="J392" s="201">
        <f>ROUND(I392*H392,2)</f>
        <v>0</v>
      </c>
      <c r="K392" s="197" t="s">
        <v>126</v>
      </c>
      <c r="L392" s="40"/>
      <c r="M392" s="202" t="s">
        <v>1</v>
      </c>
      <c r="N392" s="203" t="s">
        <v>41</v>
      </c>
      <c r="O392" s="76"/>
      <c r="P392" s="204">
        <f>O392*H392</f>
        <v>0</v>
      </c>
      <c r="Q392" s="204">
        <v>0</v>
      </c>
      <c r="R392" s="204">
        <f>Q392*H392</f>
        <v>0</v>
      </c>
      <c r="S392" s="204">
        <v>0</v>
      </c>
      <c r="T392" s="205">
        <f>S392*H392</f>
        <v>0</v>
      </c>
      <c r="AR392" s="14" t="s">
        <v>220</v>
      </c>
      <c r="AT392" s="14" t="s">
        <v>122</v>
      </c>
      <c r="AU392" s="14" t="s">
        <v>77</v>
      </c>
      <c r="AY392" s="14" t="s">
        <v>120</v>
      </c>
      <c r="BE392" s="206">
        <f>IF(N392="základní",J392,0)</f>
        <v>0</v>
      </c>
      <c r="BF392" s="206">
        <f>IF(N392="snížená",J392,0)</f>
        <v>0</v>
      </c>
      <c r="BG392" s="206">
        <f>IF(N392="zákl. přenesená",J392,0)</f>
        <v>0</v>
      </c>
      <c r="BH392" s="206">
        <f>IF(N392="sníž. přenesená",J392,0)</f>
        <v>0</v>
      </c>
      <c r="BI392" s="206">
        <f>IF(N392="nulová",J392,0)</f>
        <v>0</v>
      </c>
      <c r="BJ392" s="14" t="s">
        <v>75</v>
      </c>
      <c r="BK392" s="206">
        <f>ROUND(I392*H392,2)</f>
        <v>0</v>
      </c>
      <c r="BL392" s="14" t="s">
        <v>220</v>
      </c>
      <c r="BM392" s="14" t="s">
        <v>722</v>
      </c>
    </row>
    <row r="393" spans="2:47" s="1" customFormat="1" ht="12">
      <c r="B393" s="35"/>
      <c r="C393" s="36"/>
      <c r="D393" s="207" t="s">
        <v>129</v>
      </c>
      <c r="E393" s="36"/>
      <c r="F393" s="208" t="s">
        <v>723</v>
      </c>
      <c r="G393" s="36"/>
      <c r="H393" s="36"/>
      <c r="I393" s="122"/>
      <c r="J393" s="36"/>
      <c r="K393" s="36"/>
      <c r="L393" s="40"/>
      <c r="M393" s="209"/>
      <c r="N393" s="76"/>
      <c r="O393" s="76"/>
      <c r="P393" s="76"/>
      <c r="Q393" s="76"/>
      <c r="R393" s="76"/>
      <c r="S393" s="76"/>
      <c r="T393" s="77"/>
      <c r="AT393" s="14" t="s">
        <v>129</v>
      </c>
      <c r="AU393" s="14" t="s">
        <v>77</v>
      </c>
    </row>
    <row r="394" spans="2:63" s="10" customFormat="1" ht="22.8" customHeight="1">
      <c r="B394" s="179"/>
      <c r="C394" s="180"/>
      <c r="D394" s="181" t="s">
        <v>69</v>
      </c>
      <c r="E394" s="193" t="s">
        <v>724</v>
      </c>
      <c r="F394" s="193" t="s">
        <v>725</v>
      </c>
      <c r="G394" s="180"/>
      <c r="H394" s="180"/>
      <c r="I394" s="183"/>
      <c r="J394" s="194">
        <f>BK394</f>
        <v>0</v>
      </c>
      <c r="K394" s="180"/>
      <c r="L394" s="185"/>
      <c r="M394" s="186"/>
      <c r="N394" s="187"/>
      <c r="O394" s="187"/>
      <c r="P394" s="188">
        <f>SUM(P395:P414)</f>
        <v>0</v>
      </c>
      <c r="Q394" s="187"/>
      <c r="R394" s="188">
        <f>SUM(R395:R414)</f>
        <v>3.01624435</v>
      </c>
      <c r="S394" s="187"/>
      <c r="T394" s="189">
        <f>SUM(T395:T414)</f>
        <v>0</v>
      </c>
      <c r="AR394" s="190" t="s">
        <v>77</v>
      </c>
      <c r="AT394" s="191" t="s">
        <v>69</v>
      </c>
      <c r="AU394" s="191" t="s">
        <v>75</v>
      </c>
      <c r="AY394" s="190" t="s">
        <v>120</v>
      </c>
      <c r="BK394" s="192">
        <f>SUM(BK395:BK414)</f>
        <v>0</v>
      </c>
    </row>
    <row r="395" spans="2:65" s="1" customFormat="1" ht="20.4" customHeight="1">
      <c r="B395" s="35"/>
      <c r="C395" s="195" t="s">
        <v>726</v>
      </c>
      <c r="D395" s="195" t="s">
        <v>122</v>
      </c>
      <c r="E395" s="196" t="s">
        <v>727</v>
      </c>
      <c r="F395" s="197" t="s">
        <v>728</v>
      </c>
      <c r="G395" s="198" t="s">
        <v>155</v>
      </c>
      <c r="H395" s="199">
        <v>41.23</v>
      </c>
      <c r="I395" s="200"/>
      <c r="J395" s="201">
        <f>ROUND(I395*H395,2)</f>
        <v>0</v>
      </c>
      <c r="K395" s="197" t="s">
        <v>126</v>
      </c>
      <c r="L395" s="40"/>
      <c r="M395" s="202" t="s">
        <v>1</v>
      </c>
      <c r="N395" s="203" t="s">
        <v>41</v>
      </c>
      <c r="O395" s="76"/>
      <c r="P395" s="204">
        <f>O395*H395</f>
        <v>0</v>
      </c>
      <c r="Q395" s="204">
        <v>0.00046</v>
      </c>
      <c r="R395" s="204">
        <f>Q395*H395</f>
        <v>0.018965799999999998</v>
      </c>
      <c r="S395" s="204">
        <v>0</v>
      </c>
      <c r="T395" s="205">
        <f>S395*H395</f>
        <v>0</v>
      </c>
      <c r="AR395" s="14" t="s">
        <v>220</v>
      </c>
      <c r="AT395" s="14" t="s">
        <v>122</v>
      </c>
      <c r="AU395" s="14" t="s">
        <v>77</v>
      </c>
      <c r="AY395" s="14" t="s">
        <v>120</v>
      </c>
      <c r="BE395" s="206">
        <f>IF(N395="základní",J395,0)</f>
        <v>0</v>
      </c>
      <c r="BF395" s="206">
        <f>IF(N395="snížená",J395,0)</f>
        <v>0</v>
      </c>
      <c r="BG395" s="206">
        <f>IF(N395="zákl. přenesená",J395,0)</f>
        <v>0</v>
      </c>
      <c r="BH395" s="206">
        <f>IF(N395="sníž. přenesená",J395,0)</f>
        <v>0</v>
      </c>
      <c r="BI395" s="206">
        <f>IF(N395="nulová",J395,0)</f>
        <v>0</v>
      </c>
      <c r="BJ395" s="14" t="s">
        <v>75</v>
      </c>
      <c r="BK395" s="206">
        <f>ROUND(I395*H395,2)</f>
        <v>0</v>
      </c>
      <c r="BL395" s="14" t="s">
        <v>220</v>
      </c>
      <c r="BM395" s="14" t="s">
        <v>729</v>
      </c>
    </row>
    <row r="396" spans="2:47" s="1" customFormat="1" ht="12">
      <c r="B396" s="35"/>
      <c r="C396" s="36"/>
      <c r="D396" s="207" t="s">
        <v>129</v>
      </c>
      <c r="E396" s="36"/>
      <c r="F396" s="208" t="s">
        <v>730</v>
      </c>
      <c r="G396" s="36"/>
      <c r="H396" s="36"/>
      <c r="I396" s="122"/>
      <c r="J396" s="36"/>
      <c r="K396" s="36"/>
      <c r="L396" s="40"/>
      <c r="M396" s="209"/>
      <c r="N396" s="76"/>
      <c r="O396" s="76"/>
      <c r="P396" s="76"/>
      <c r="Q396" s="76"/>
      <c r="R396" s="76"/>
      <c r="S396" s="76"/>
      <c r="T396" s="77"/>
      <c r="AT396" s="14" t="s">
        <v>129</v>
      </c>
      <c r="AU396" s="14" t="s">
        <v>77</v>
      </c>
    </row>
    <row r="397" spans="2:51" s="11" customFormat="1" ht="12">
      <c r="B397" s="210"/>
      <c r="C397" s="211"/>
      <c r="D397" s="207" t="s">
        <v>131</v>
      </c>
      <c r="E397" s="212" t="s">
        <v>1</v>
      </c>
      <c r="F397" s="213" t="s">
        <v>731</v>
      </c>
      <c r="G397" s="211"/>
      <c r="H397" s="214">
        <v>41.23</v>
      </c>
      <c r="I397" s="215"/>
      <c r="J397" s="211"/>
      <c r="K397" s="211"/>
      <c r="L397" s="216"/>
      <c r="M397" s="217"/>
      <c r="N397" s="218"/>
      <c r="O397" s="218"/>
      <c r="P397" s="218"/>
      <c r="Q397" s="218"/>
      <c r="R397" s="218"/>
      <c r="S397" s="218"/>
      <c r="T397" s="219"/>
      <c r="AT397" s="220" t="s">
        <v>131</v>
      </c>
      <c r="AU397" s="220" t="s">
        <v>77</v>
      </c>
      <c r="AV397" s="11" t="s">
        <v>77</v>
      </c>
      <c r="AW397" s="11" t="s">
        <v>32</v>
      </c>
      <c r="AX397" s="11" t="s">
        <v>75</v>
      </c>
      <c r="AY397" s="220" t="s">
        <v>120</v>
      </c>
    </row>
    <row r="398" spans="2:65" s="1" customFormat="1" ht="14.4" customHeight="1">
      <c r="B398" s="35"/>
      <c r="C398" s="221" t="s">
        <v>732</v>
      </c>
      <c r="D398" s="221" t="s">
        <v>172</v>
      </c>
      <c r="E398" s="222" t="s">
        <v>733</v>
      </c>
      <c r="F398" s="223" t="s">
        <v>734</v>
      </c>
      <c r="G398" s="224" t="s">
        <v>137</v>
      </c>
      <c r="H398" s="225">
        <v>136.059</v>
      </c>
      <c r="I398" s="226"/>
      <c r="J398" s="227">
        <f>ROUND(I398*H398,2)</f>
        <v>0</v>
      </c>
      <c r="K398" s="223" t="s">
        <v>1</v>
      </c>
      <c r="L398" s="228"/>
      <c r="M398" s="229" t="s">
        <v>1</v>
      </c>
      <c r="N398" s="230" t="s">
        <v>41</v>
      </c>
      <c r="O398" s="76"/>
      <c r="P398" s="204">
        <f>O398*H398</f>
        <v>0</v>
      </c>
      <c r="Q398" s="204">
        <v>0.00045</v>
      </c>
      <c r="R398" s="204">
        <f>Q398*H398</f>
        <v>0.06122655</v>
      </c>
      <c r="S398" s="204">
        <v>0</v>
      </c>
      <c r="T398" s="205">
        <f>S398*H398</f>
        <v>0</v>
      </c>
      <c r="AR398" s="14" t="s">
        <v>308</v>
      </c>
      <c r="AT398" s="14" t="s">
        <v>172</v>
      </c>
      <c r="AU398" s="14" t="s">
        <v>77</v>
      </c>
      <c r="AY398" s="14" t="s">
        <v>120</v>
      </c>
      <c r="BE398" s="206">
        <f>IF(N398="základní",J398,0)</f>
        <v>0</v>
      </c>
      <c r="BF398" s="206">
        <f>IF(N398="snížená",J398,0)</f>
        <v>0</v>
      </c>
      <c r="BG398" s="206">
        <f>IF(N398="zákl. přenesená",J398,0)</f>
        <v>0</v>
      </c>
      <c r="BH398" s="206">
        <f>IF(N398="sníž. přenesená",J398,0)</f>
        <v>0</v>
      </c>
      <c r="BI398" s="206">
        <f>IF(N398="nulová",J398,0)</f>
        <v>0</v>
      </c>
      <c r="BJ398" s="14" t="s">
        <v>75</v>
      </c>
      <c r="BK398" s="206">
        <f>ROUND(I398*H398,2)</f>
        <v>0</v>
      </c>
      <c r="BL398" s="14" t="s">
        <v>220</v>
      </c>
      <c r="BM398" s="14" t="s">
        <v>735</v>
      </c>
    </row>
    <row r="399" spans="2:47" s="1" customFormat="1" ht="12">
      <c r="B399" s="35"/>
      <c r="C399" s="36"/>
      <c r="D399" s="207" t="s">
        <v>129</v>
      </c>
      <c r="E399" s="36"/>
      <c r="F399" s="208" t="s">
        <v>734</v>
      </c>
      <c r="G399" s="36"/>
      <c r="H399" s="36"/>
      <c r="I399" s="122"/>
      <c r="J399" s="36"/>
      <c r="K399" s="36"/>
      <c r="L399" s="40"/>
      <c r="M399" s="209"/>
      <c r="N399" s="76"/>
      <c r="O399" s="76"/>
      <c r="P399" s="76"/>
      <c r="Q399" s="76"/>
      <c r="R399" s="76"/>
      <c r="S399" s="76"/>
      <c r="T399" s="77"/>
      <c r="AT399" s="14" t="s">
        <v>129</v>
      </c>
      <c r="AU399" s="14" t="s">
        <v>77</v>
      </c>
    </row>
    <row r="400" spans="2:51" s="11" customFormat="1" ht="12">
      <c r="B400" s="210"/>
      <c r="C400" s="211"/>
      <c r="D400" s="207" t="s">
        <v>131</v>
      </c>
      <c r="E400" s="212" t="s">
        <v>1</v>
      </c>
      <c r="F400" s="213" t="s">
        <v>736</v>
      </c>
      <c r="G400" s="211"/>
      <c r="H400" s="214">
        <v>136.059</v>
      </c>
      <c r="I400" s="215"/>
      <c r="J400" s="211"/>
      <c r="K400" s="211"/>
      <c r="L400" s="216"/>
      <c r="M400" s="217"/>
      <c r="N400" s="218"/>
      <c r="O400" s="218"/>
      <c r="P400" s="218"/>
      <c r="Q400" s="218"/>
      <c r="R400" s="218"/>
      <c r="S400" s="218"/>
      <c r="T400" s="219"/>
      <c r="AT400" s="220" t="s">
        <v>131</v>
      </c>
      <c r="AU400" s="220" t="s">
        <v>77</v>
      </c>
      <c r="AV400" s="11" t="s">
        <v>77</v>
      </c>
      <c r="AW400" s="11" t="s">
        <v>32</v>
      </c>
      <c r="AX400" s="11" t="s">
        <v>75</v>
      </c>
      <c r="AY400" s="220" t="s">
        <v>120</v>
      </c>
    </row>
    <row r="401" spans="2:65" s="1" customFormat="1" ht="20.4" customHeight="1">
      <c r="B401" s="35"/>
      <c r="C401" s="195" t="s">
        <v>737</v>
      </c>
      <c r="D401" s="195" t="s">
        <v>122</v>
      </c>
      <c r="E401" s="196" t="s">
        <v>738</v>
      </c>
      <c r="F401" s="197" t="s">
        <v>739</v>
      </c>
      <c r="G401" s="198" t="s">
        <v>142</v>
      </c>
      <c r="H401" s="199">
        <v>57.3</v>
      </c>
      <c r="I401" s="200"/>
      <c r="J401" s="201">
        <f>ROUND(I401*H401,2)</f>
        <v>0</v>
      </c>
      <c r="K401" s="197" t="s">
        <v>126</v>
      </c>
      <c r="L401" s="40"/>
      <c r="M401" s="202" t="s">
        <v>1</v>
      </c>
      <c r="N401" s="203" t="s">
        <v>41</v>
      </c>
      <c r="O401" s="76"/>
      <c r="P401" s="204">
        <f>O401*H401</f>
        <v>0</v>
      </c>
      <c r="Q401" s="204">
        <v>0.009</v>
      </c>
      <c r="R401" s="204">
        <f>Q401*H401</f>
        <v>0.5156999999999999</v>
      </c>
      <c r="S401" s="204">
        <v>0</v>
      </c>
      <c r="T401" s="205">
        <f>S401*H401</f>
        <v>0</v>
      </c>
      <c r="AR401" s="14" t="s">
        <v>220</v>
      </c>
      <c r="AT401" s="14" t="s">
        <v>122</v>
      </c>
      <c r="AU401" s="14" t="s">
        <v>77</v>
      </c>
      <c r="AY401" s="14" t="s">
        <v>120</v>
      </c>
      <c r="BE401" s="206">
        <f>IF(N401="základní",J401,0)</f>
        <v>0</v>
      </c>
      <c r="BF401" s="206">
        <f>IF(N401="snížená",J401,0)</f>
        <v>0</v>
      </c>
      <c r="BG401" s="206">
        <f>IF(N401="zákl. přenesená",J401,0)</f>
        <v>0</v>
      </c>
      <c r="BH401" s="206">
        <f>IF(N401="sníž. přenesená",J401,0)</f>
        <v>0</v>
      </c>
      <c r="BI401" s="206">
        <f>IF(N401="nulová",J401,0)</f>
        <v>0</v>
      </c>
      <c r="BJ401" s="14" t="s">
        <v>75</v>
      </c>
      <c r="BK401" s="206">
        <f>ROUND(I401*H401,2)</f>
        <v>0</v>
      </c>
      <c r="BL401" s="14" t="s">
        <v>220</v>
      </c>
      <c r="BM401" s="14" t="s">
        <v>740</v>
      </c>
    </row>
    <row r="402" spans="2:47" s="1" customFormat="1" ht="12">
      <c r="B402" s="35"/>
      <c r="C402" s="36"/>
      <c r="D402" s="207" t="s">
        <v>129</v>
      </c>
      <c r="E402" s="36"/>
      <c r="F402" s="208" t="s">
        <v>741</v>
      </c>
      <c r="G402" s="36"/>
      <c r="H402" s="36"/>
      <c r="I402" s="122"/>
      <c r="J402" s="36"/>
      <c r="K402" s="36"/>
      <c r="L402" s="40"/>
      <c r="M402" s="209"/>
      <c r="N402" s="76"/>
      <c r="O402" s="76"/>
      <c r="P402" s="76"/>
      <c r="Q402" s="76"/>
      <c r="R402" s="76"/>
      <c r="S402" s="76"/>
      <c r="T402" s="77"/>
      <c r="AT402" s="14" t="s">
        <v>129</v>
      </c>
      <c r="AU402" s="14" t="s">
        <v>77</v>
      </c>
    </row>
    <row r="403" spans="2:51" s="11" customFormat="1" ht="12">
      <c r="B403" s="210"/>
      <c r="C403" s="211"/>
      <c r="D403" s="207" t="s">
        <v>131</v>
      </c>
      <c r="E403" s="212" t="s">
        <v>1</v>
      </c>
      <c r="F403" s="213" t="s">
        <v>289</v>
      </c>
      <c r="G403" s="211"/>
      <c r="H403" s="214">
        <v>57.3</v>
      </c>
      <c r="I403" s="215"/>
      <c r="J403" s="211"/>
      <c r="K403" s="211"/>
      <c r="L403" s="216"/>
      <c r="M403" s="217"/>
      <c r="N403" s="218"/>
      <c r="O403" s="218"/>
      <c r="P403" s="218"/>
      <c r="Q403" s="218"/>
      <c r="R403" s="218"/>
      <c r="S403" s="218"/>
      <c r="T403" s="219"/>
      <c r="AT403" s="220" t="s">
        <v>131</v>
      </c>
      <c r="AU403" s="220" t="s">
        <v>77</v>
      </c>
      <c r="AV403" s="11" t="s">
        <v>77</v>
      </c>
      <c r="AW403" s="11" t="s">
        <v>32</v>
      </c>
      <c r="AX403" s="11" t="s">
        <v>75</v>
      </c>
      <c r="AY403" s="220" t="s">
        <v>120</v>
      </c>
    </row>
    <row r="404" spans="2:65" s="1" customFormat="1" ht="14.4" customHeight="1">
      <c r="B404" s="35"/>
      <c r="C404" s="221" t="s">
        <v>742</v>
      </c>
      <c r="D404" s="221" t="s">
        <v>172</v>
      </c>
      <c r="E404" s="222" t="s">
        <v>743</v>
      </c>
      <c r="F404" s="223" t="s">
        <v>744</v>
      </c>
      <c r="G404" s="224" t="s">
        <v>142</v>
      </c>
      <c r="H404" s="225">
        <v>65.895</v>
      </c>
      <c r="I404" s="226"/>
      <c r="J404" s="227">
        <f>ROUND(I404*H404,2)</f>
        <v>0</v>
      </c>
      <c r="K404" s="223" t="s">
        <v>1</v>
      </c>
      <c r="L404" s="228"/>
      <c r="M404" s="229" t="s">
        <v>1</v>
      </c>
      <c r="N404" s="230" t="s">
        <v>41</v>
      </c>
      <c r="O404" s="76"/>
      <c r="P404" s="204">
        <f>O404*H404</f>
        <v>0</v>
      </c>
      <c r="Q404" s="204">
        <v>0.025</v>
      </c>
      <c r="R404" s="204">
        <f>Q404*H404</f>
        <v>1.647375</v>
      </c>
      <c r="S404" s="204">
        <v>0</v>
      </c>
      <c r="T404" s="205">
        <f>S404*H404</f>
        <v>0</v>
      </c>
      <c r="AR404" s="14" t="s">
        <v>308</v>
      </c>
      <c r="AT404" s="14" t="s">
        <v>172</v>
      </c>
      <c r="AU404" s="14" t="s">
        <v>77</v>
      </c>
      <c r="AY404" s="14" t="s">
        <v>120</v>
      </c>
      <c r="BE404" s="206">
        <f>IF(N404="základní",J404,0)</f>
        <v>0</v>
      </c>
      <c r="BF404" s="206">
        <f>IF(N404="snížená",J404,0)</f>
        <v>0</v>
      </c>
      <c r="BG404" s="206">
        <f>IF(N404="zákl. přenesená",J404,0)</f>
        <v>0</v>
      </c>
      <c r="BH404" s="206">
        <f>IF(N404="sníž. přenesená",J404,0)</f>
        <v>0</v>
      </c>
      <c r="BI404" s="206">
        <f>IF(N404="nulová",J404,0)</f>
        <v>0</v>
      </c>
      <c r="BJ404" s="14" t="s">
        <v>75</v>
      </c>
      <c r="BK404" s="206">
        <f>ROUND(I404*H404,2)</f>
        <v>0</v>
      </c>
      <c r="BL404" s="14" t="s">
        <v>220</v>
      </c>
      <c r="BM404" s="14" t="s">
        <v>745</v>
      </c>
    </row>
    <row r="405" spans="2:47" s="1" customFormat="1" ht="12">
      <c r="B405" s="35"/>
      <c r="C405" s="36"/>
      <c r="D405" s="207" t="s">
        <v>129</v>
      </c>
      <c r="E405" s="36"/>
      <c r="F405" s="208" t="s">
        <v>744</v>
      </c>
      <c r="G405" s="36"/>
      <c r="H405" s="36"/>
      <c r="I405" s="122"/>
      <c r="J405" s="36"/>
      <c r="K405" s="36"/>
      <c r="L405" s="40"/>
      <c r="M405" s="209"/>
      <c r="N405" s="76"/>
      <c r="O405" s="76"/>
      <c r="P405" s="76"/>
      <c r="Q405" s="76"/>
      <c r="R405" s="76"/>
      <c r="S405" s="76"/>
      <c r="T405" s="77"/>
      <c r="AT405" s="14" t="s">
        <v>129</v>
      </c>
      <c r="AU405" s="14" t="s">
        <v>77</v>
      </c>
    </row>
    <row r="406" spans="2:51" s="11" customFormat="1" ht="12">
      <c r="B406" s="210"/>
      <c r="C406" s="211"/>
      <c r="D406" s="207" t="s">
        <v>131</v>
      </c>
      <c r="E406" s="212" t="s">
        <v>1</v>
      </c>
      <c r="F406" s="213" t="s">
        <v>746</v>
      </c>
      <c r="G406" s="211"/>
      <c r="H406" s="214">
        <v>65.895</v>
      </c>
      <c r="I406" s="215"/>
      <c r="J406" s="211"/>
      <c r="K406" s="211"/>
      <c r="L406" s="216"/>
      <c r="M406" s="217"/>
      <c r="N406" s="218"/>
      <c r="O406" s="218"/>
      <c r="P406" s="218"/>
      <c r="Q406" s="218"/>
      <c r="R406" s="218"/>
      <c r="S406" s="218"/>
      <c r="T406" s="219"/>
      <c r="AT406" s="220" t="s">
        <v>131</v>
      </c>
      <c r="AU406" s="220" t="s">
        <v>77</v>
      </c>
      <c r="AV406" s="11" t="s">
        <v>77</v>
      </c>
      <c r="AW406" s="11" t="s">
        <v>32</v>
      </c>
      <c r="AX406" s="11" t="s">
        <v>75</v>
      </c>
      <c r="AY406" s="220" t="s">
        <v>120</v>
      </c>
    </row>
    <row r="407" spans="2:65" s="1" customFormat="1" ht="20.4" customHeight="1">
      <c r="B407" s="35"/>
      <c r="C407" s="195" t="s">
        <v>747</v>
      </c>
      <c r="D407" s="195" t="s">
        <v>122</v>
      </c>
      <c r="E407" s="196" t="s">
        <v>748</v>
      </c>
      <c r="F407" s="197" t="s">
        <v>749</v>
      </c>
      <c r="G407" s="198" t="s">
        <v>142</v>
      </c>
      <c r="H407" s="199">
        <v>57.3</v>
      </c>
      <c r="I407" s="200"/>
      <c r="J407" s="201">
        <f>ROUND(I407*H407,2)</f>
        <v>0</v>
      </c>
      <c r="K407" s="197" t="s">
        <v>126</v>
      </c>
      <c r="L407" s="40"/>
      <c r="M407" s="202" t="s">
        <v>1</v>
      </c>
      <c r="N407" s="203" t="s">
        <v>41</v>
      </c>
      <c r="O407" s="76"/>
      <c r="P407" s="204">
        <f>O407*H407</f>
        <v>0</v>
      </c>
      <c r="Q407" s="204">
        <v>0.0077</v>
      </c>
      <c r="R407" s="204">
        <f>Q407*H407</f>
        <v>0.44121</v>
      </c>
      <c r="S407" s="204">
        <v>0</v>
      </c>
      <c r="T407" s="205">
        <f>S407*H407</f>
        <v>0</v>
      </c>
      <c r="AR407" s="14" t="s">
        <v>220</v>
      </c>
      <c r="AT407" s="14" t="s">
        <v>122</v>
      </c>
      <c r="AU407" s="14" t="s">
        <v>77</v>
      </c>
      <c r="AY407" s="14" t="s">
        <v>120</v>
      </c>
      <c r="BE407" s="206">
        <f>IF(N407="základní",J407,0)</f>
        <v>0</v>
      </c>
      <c r="BF407" s="206">
        <f>IF(N407="snížená",J407,0)</f>
        <v>0</v>
      </c>
      <c r="BG407" s="206">
        <f>IF(N407="zákl. přenesená",J407,0)</f>
        <v>0</v>
      </c>
      <c r="BH407" s="206">
        <f>IF(N407="sníž. přenesená",J407,0)</f>
        <v>0</v>
      </c>
      <c r="BI407" s="206">
        <f>IF(N407="nulová",J407,0)</f>
        <v>0</v>
      </c>
      <c r="BJ407" s="14" t="s">
        <v>75</v>
      </c>
      <c r="BK407" s="206">
        <f>ROUND(I407*H407,2)</f>
        <v>0</v>
      </c>
      <c r="BL407" s="14" t="s">
        <v>220</v>
      </c>
      <c r="BM407" s="14" t="s">
        <v>750</v>
      </c>
    </row>
    <row r="408" spans="2:47" s="1" customFormat="1" ht="12">
      <c r="B408" s="35"/>
      <c r="C408" s="36"/>
      <c r="D408" s="207" t="s">
        <v>129</v>
      </c>
      <c r="E408" s="36"/>
      <c r="F408" s="208" t="s">
        <v>751</v>
      </c>
      <c r="G408" s="36"/>
      <c r="H408" s="36"/>
      <c r="I408" s="122"/>
      <c r="J408" s="36"/>
      <c r="K408" s="36"/>
      <c r="L408" s="40"/>
      <c r="M408" s="209"/>
      <c r="N408" s="76"/>
      <c r="O408" s="76"/>
      <c r="P408" s="76"/>
      <c r="Q408" s="76"/>
      <c r="R408" s="76"/>
      <c r="S408" s="76"/>
      <c r="T408" s="77"/>
      <c r="AT408" s="14" t="s">
        <v>129</v>
      </c>
      <c r="AU408" s="14" t="s">
        <v>77</v>
      </c>
    </row>
    <row r="409" spans="2:51" s="11" customFormat="1" ht="12">
      <c r="B409" s="210"/>
      <c r="C409" s="211"/>
      <c r="D409" s="207" t="s">
        <v>131</v>
      </c>
      <c r="E409" s="212" t="s">
        <v>1</v>
      </c>
      <c r="F409" s="213" t="s">
        <v>752</v>
      </c>
      <c r="G409" s="211"/>
      <c r="H409" s="214">
        <v>57.3</v>
      </c>
      <c r="I409" s="215"/>
      <c r="J409" s="211"/>
      <c r="K409" s="211"/>
      <c r="L409" s="216"/>
      <c r="M409" s="217"/>
      <c r="N409" s="218"/>
      <c r="O409" s="218"/>
      <c r="P409" s="218"/>
      <c r="Q409" s="218"/>
      <c r="R409" s="218"/>
      <c r="S409" s="218"/>
      <c r="T409" s="219"/>
      <c r="AT409" s="220" t="s">
        <v>131</v>
      </c>
      <c r="AU409" s="220" t="s">
        <v>77</v>
      </c>
      <c r="AV409" s="11" t="s">
        <v>77</v>
      </c>
      <c r="AW409" s="11" t="s">
        <v>32</v>
      </c>
      <c r="AX409" s="11" t="s">
        <v>75</v>
      </c>
      <c r="AY409" s="220" t="s">
        <v>120</v>
      </c>
    </row>
    <row r="410" spans="2:65" s="1" customFormat="1" ht="20.4" customHeight="1">
      <c r="B410" s="35"/>
      <c r="C410" s="195" t="s">
        <v>753</v>
      </c>
      <c r="D410" s="195" t="s">
        <v>122</v>
      </c>
      <c r="E410" s="196" t="s">
        <v>754</v>
      </c>
      <c r="F410" s="197" t="s">
        <v>755</v>
      </c>
      <c r="G410" s="198" t="s">
        <v>142</v>
      </c>
      <c r="H410" s="199">
        <v>171.9</v>
      </c>
      <c r="I410" s="200"/>
      <c r="J410" s="201">
        <f>ROUND(I410*H410,2)</f>
        <v>0</v>
      </c>
      <c r="K410" s="197" t="s">
        <v>126</v>
      </c>
      <c r="L410" s="40"/>
      <c r="M410" s="202" t="s">
        <v>1</v>
      </c>
      <c r="N410" s="203" t="s">
        <v>41</v>
      </c>
      <c r="O410" s="76"/>
      <c r="P410" s="204">
        <f>O410*H410</f>
        <v>0</v>
      </c>
      <c r="Q410" s="204">
        <v>0.00193</v>
      </c>
      <c r="R410" s="204">
        <f>Q410*H410</f>
        <v>0.33176700000000003</v>
      </c>
      <c r="S410" s="204">
        <v>0</v>
      </c>
      <c r="T410" s="205">
        <f>S410*H410</f>
        <v>0</v>
      </c>
      <c r="AR410" s="14" t="s">
        <v>220</v>
      </c>
      <c r="AT410" s="14" t="s">
        <v>122</v>
      </c>
      <c r="AU410" s="14" t="s">
        <v>77</v>
      </c>
      <c r="AY410" s="14" t="s">
        <v>120</v>
      </c>
      <c r="BE410" s="206">
        <f>IF(N410="základní",J410,0)</f>
        <v>0</v>
      </c>
      <c r="BF410" s="206">
        <f>IF(N410="snížená",J410,0)</f>
        <v>0</v>
      </c>
      <c r="BG410" s="206">
        <f>IF(N410="zákl. přenesená",J410,0)</f>
        <v>0</v>
      </c>
      <c r="BH410" s="206">
        <f>IF(N410="sníž. přenesená",J410,0)</f>
        <v>0</v>
      </c>
      <c r="BI410" s="206">
        <f>IF(N410="nulová",J410,0)</f>
        <v>0</v>
      </c>
      <c r="BJ410" s="14" t="s">
        <v>75</v>
      </c>
      <c r="BK410" s="206">
        <f>ROUND(I410*H410,2)</f>
        <v>0</v>
      </c>
      <c r="BL410" s="14" t="s">
        <v>220</v>
      </c>
      <c r="BM410" s="14" t="s">
        <v>756</v>
      </c>
    </row>
    <row r="411" spans="2:47" s="1" customFormat="1" ht="12">
      <c r="B411" s="35"/>
      <c r="C411" s="36"/>
      <c r="D411" s="207" t="s">
        <v>129</v>
      </c>
      <c r="E411" s="36"/>
      <c r="F411" s="208" t="s">
        <v>757</v>
      </c>
      <c r="G411" s="36"/>
      <c r="H411" s="36"/>
      <c r="I411" s="122"/>
      <c r="J411" s="36"/>
      <c r="K411" s="36"/>
      <c r="L411" s="40"/>
      <c r="M411" s="209"/>
      <c r="N411" s="76"/>
      <c r="O411" s="76"/>
      <c r="P411" s="76"/>
      <c r="Q411" s="76"/>
      <c r="R411" s="76"/>
      <c r="S411" s="76"/>
      <c r="T411" s="77"/>
      <c r="AT411" s="14" t="s">
        <v>129</v>
      </c>
      <c r="AU411" s="14" t="s">
        <v>77</v>
      </c>
    </row>
    <row r="412" spans="2:51" s="11" customFormat="1" ht="12">
      <c r="B412" s="210"/>
      <c r="C412" s="211"/>
      <c r="D412" s="207" t="s">
        <v>131</v>
      </c>
      <c r="E412" s="212" t="s">
        <v>1</v>
      </c>
      <c r="F412" s="213" t="s">
        <v>758</v>
      </c>
      <c r="G412" s="211"/>
      <c r="H412" s="214">
        <v>171.9</v>
      </c>
      <c r="I412" s="215"/>
      <c r="J412" s="211"/>
      <c r="K412" s="211"/>
      <c r="L412" s="216"/>
      <c r="M412" s="217"/>
      <c r="N412" s="218"/>
      <c r="O412" s="218"/>
      <c r="P412" s="218"/>
      <c r="Q412" s="218"/>
      <c r="R412" s="218"/>
      <c r="S412" s="218"/>
      <c r="T412" s="219"/>
      <c r="AT412" s="220" t="s">
        <v>131</v>
      </c>
      <c r="AU412" s="220" t="s">
        <v>77</v>
      </c>
      <c r="AV412" s="11" t="s">
        <v>77</v>
      </c>
      <c r="AW412" s="11" t="s">
        <v>32</v>
      </c>
      <c r="AX412" s="11" t="s">
        <v>75</v>
      </c>
      <c r="AY412" s="220" t="s">
        <v>120</v>
      </c>
    </row>
    <row r="413" spans="2:65" s="1" customFormat="1" ht="20.4" customHeight="1">
      <c r="B413" s="35"/>
      <c r="C413" s="195" t="s">
        <v>759</v>
      </c>
      <c r="D413" s="195" t="s">
        <v>122</v>
      </c>
      <c r="E413" s="196" t="s">
        <v>760</v>
      </c>
      <c r="F413" s="197" t="s">
        <v>761</v>
      </c>
      <c r="G413" s="198" t="s">
        <v>175</v>
      </c>
      <c r="H413" s="199">
        <v>3.016</v>
      </c>
      <c r="I413" s="200"/>
      <c r="J413" s="201">
        <f>ROUND(I413*H413,2)</f>
        <v>0</v>
      </c>
      <c r="K413" s="197" t="s">
        <v>126</v>
      </c>
      <c r="L413" s="40"/>
      <c r="M413" s="202" t="s">
        <v>1</v>
      </c>
      <c r="N413" s="203" t="s">
        <v>41</v>
      </c>
      <c r="O413" s="76"/>
      <c r="P413" s="204">
        <f>O413*H413</f>
        <v>0</v>
      </c>
      <c r="Q413" s="204">
        <v>0</v>
      </c>
      <c r="R413" s="204">
        <f>Q413*H413</f>
        <v>0</v>
      </c>
      <c r="S413" s="204">
        <v>0</v>
      </c>
      <c r="T413" s="205">
        <f>S413*H413</f>
        <v>0</v>
      </c>
      <c r="AR413" s="14" t="s">
        <v>220</v>
      </c>
      <c r="AT413" s="14" t="s">
        <v>122</v>
      </c>
      <c r="AU413" s="14" t="s">
        <v>77</v>
      </c>
      <c r="AY413" s="14" t="s">
        <v>120</v>
      </c>
      <c r="BE413" s="206">
        <f>IF(N413="základní",J413,0)</f>
        <v>0</v>
      </c>
      <c r="BF413" s="206">
        <f>IF(N413="snížená",J413,0)</f>
        <v>0</v>
      </c>
      <c r="BG413" s="206">
        <f>IF(N413="zákl. přenesená",J413,0)</f>
        <v>0</v>
      </c>
      <c r="BH413" s="206">
        <f>IF(N413="sníž. přenesená",J413,0)</f>
        <v>0</v>
      </c>
      <c r="BI413" s="206">
        <f>IF(N413="nulová",J413,0)</f>
        <v>0</v>
      </c>
      <c r="BJ413" s="14" t="s">
        <v>75</v>
      </c>
      <c r="BK413" s="206">
        <f>ROUND(I413*H413,2)</f>
        <v>0</v>
      </c>
      <c r="BL413" s="14" t="s">
        <v>220</v>
      </c>
      <c r="BM413" s="14" t="s">
        <v>762</v>
      </c>
    </row>
    <row r="414" spans="2:47" s="1" customFormat="1" ht="12">
      <c r="B414" s="35"/>
      <c r="C414" s="36"/>
      <c r="D414" s="207" t="s">
        <v>129</v>
      </c>
      <c r="E414" s="36"/>
      <c r="F414" s="208" t="s">
        <v>763</v>
      </c>
      <c r="G414" s="36"/>
      <c r="H414" s="36"/>
      <c r="I414" s="122"/>
      <c r="J414" s="36"/>
      <c r="K414" s="36"/>
      <c r="L414" s="40"/>
      <c r="M414" s="209"/>
      <c r="N414" s="76"/>
      <c r="O414" s="76"/>
      <c r="P414" s="76"/>
      <c r="Q414" s="76"/>
      <c r="R414" s="76"/>
      <c r="S414" s="76"/>
      <c r="T414" s="77"/>
      <c r="AT414" s="14" t="s">
        <v>129</v>
      </c>
      <c r="AU414" s="14" t="s">
        <v>77</v>
      </c>
    </row>
    <row r="415" spans="2:63" s="10" customFormat="1" ht="22.8" customHeight="1">
      <c r="B415" s="179"/>
      <c r="C415" s="180"/>
      <c r="D415" s="181" t="s">
        <v>69</v>
      </c>
      <c r="E415" s="193" t="s">
        <v>764</v>
      </c>
      <c r="F415" s="193" t="s">
        <v>765</v>
      </c>
      <c r="G415" s="180"/>
      <c r="H415" s="180"/>
      <c r="I415" s="183"/>
      <c r="J415" s="194">
        <f>BK415</f>
        <v>0</v>
      </c>
      <c r="K415" s="180"/>
      <c r="L415" s="185"/>
      <c r="M415" s="186"/>
      <c r="N415" s="187"/>
      <c r="O415" s="187"/>
      <c r="P415" s="188">
        <f>SUM(P416:P423)</f>
        <v>0</v>
      </c>
      <c r="Q415" s="187"/>
      <c r="R415" s="188">
        <f>SUM(R416:R423)</f>
        <v>0.485928</v>
      </c>
      <c r="S415" s="187"/>
      <c r="T415" s="189">
        <f>SUM(T416:T423)</f>
        <v>0</v>
      </c>
      <c r="AR415" s="190" t="s">
        <v>77</v>
      </c>
      <c r="AT415" s="191" t="s">
        <v>69</v>
      </c>
      <c r="AU415" s="191" t="s">
        <v>75</v>
      </c>
      <c r="AY415" s="190" t="s">
        <v>120</v>
      </c>
      <c r="BK415" s="192">
        <f>SUM(BK416:BK423)</f>
        <v>0</v>
      </c>
    </row>
    <row r="416" spans="2:65" s="1" customFormat="1" ht="20.4" customHeight="1">
      <c r="B416" s="35"/>
      <c r="C416" s="195" t="s">
        <v>766</v>
      </c>
      <c r="D416" s="195" t="s">
        <v>122</v>
      </c>
      <c r="E416" s="196" t="s">
        <v>767</v>
      </c>
      <c r="F416" s="197" t="s">
        <v>768</v>
      </c>
      <c r="G416" s="198" t="s">
        <v>142</v>
      </c>
      <c r="H416" s="199">
        <v>5.1</v>
      </c>
      <c r="I416" s="200"/>
      <c r="J416" s="201">
        <f>ROUND(I416*H416,2)</f>
        <v>0</v>
      </c>
      <c r="K416" s="197" t="s">
        <v>126</v>
      </c>
      <c r="L416" s="40"/>
      <c r="M416" s="202" t="s">
        <v>1</v>
      </c>
      <c r="N416" s="203" t="s">
        <v>41</v>
      </c>
      <c r="O416" s="76"/>
      <c r="P416" s="204">
        <f>O416*H416</f>
        <v>0</v>
      </c>
      <c r="Q416" s="204">
        <v>0.01023</v>
      </c>
      <c r="R416" s="204">
        <f>Q416*H416</f>
        <v>0.052173</v>
      </c>
      <c r="S416" s="204">
        <v>0</v>
      </c>
      <c r="T416" s="205">
        <f>S416*H416</f>
        <v>0</v>
      </c>
      <c r="AR416" s="14" t="s">
        <v>220</v>
      </c>
      <c r="AT416" s="14" t="s">
        <v>122</v>
      </c>
      <c r="AU416" s="14" t="s">
        <v>77</v>
      </c>
      <c r="AY416" s="14" t="s">
        <v>120</v>
      </c>
      <c r="BE416" s="206">
        <f>IF(N416="základní",J416,0)</f>
        <v>0</v>
      </c>
      <c r="BF416" s="206">
        <f>IF(N416="snížená",J416,0)</f>
        <v>0</v>
      </c>
      <c r="BG416" s="206">
        <f>IF(N416="zákl. přenesená",J416,0)</f>
        <v>0</v>
      </c>
      <c r="BH416" s="206">
        <f>IF(N416="sníž. přenesená",J416,0)</f>
        <v>0</v>
      </c>
      <c r="BI416" s="206">
        <f>IF(N416="nulová",J416,0)</f>
        <v>0</v>
      </c>
      <c r="BJ416" s="14" t="s">
        <v>75</v>
      </c>
      <c r="BK416" s="206">
        <f>ROUND(I416*H416,2)</f>
        <v>0</v>
      </c>
      <c r="BL416" s="14" t="s">
        <v>220</v>
      </c>
      <c r="BM416" s="14" t="s">
        <v>769</v>
      </c>
    </row>
    <row r="417" spans="2:47" s="1" customFormat="1" ht="12">
      <c r="B417" s="35"/>
      <c r="C417" s="36"/>
      <c r="D417" s="207" t="s">
        <v>129</v>
      </c>
      <c r="E417" s="36"/>
      <c r="F417" s="208" t="s">
        <v>770</v>
      </c>
      <c r="G417" s="36"/>
      <c r="H417" s="36"/>
      <c r="I417" s="122"/>
      <c r="J417" s="36"/>
      <c r="K417" s="36"/>
      <c r="L417" s="40"/>
      <c r="M417" s="209"/>
      <c r="N417" s="76"/>
      <c r="O417" s="76"/>
      <c r="P417" s="76"/>
      <c r="Q417" s="76"/>
      <c r="R417" s="76"/>
      <c r="S417" s="76"/>
      <c r="T417" s="77"/>
      <c r="AT417" s="14" t="s">
        <v>129</v>
      </c>
      <c r="AU417" s="14" t="s">
        <v>77</v>
      </c>
    </row>
    <row r="418" spans="2:51" s="11" customFormat="1" ht="12">
      <c r="B418" s="210"/>
      <c r="C418" s="211"/>
      <c r="D418" s="207" t="s">
        <v>131</v>
      </c>
      <c r="E418" s="212" t="s">
        <v>1</v>
      </c>
      <c r="F418" s="213" t="s">
        <v>771</v>
      </c>
      <c r="G418" s="211"/>
      <c r="H418" s="214">
        <v>5.1</v>
      </c>
      <c r="I418" s="215"/>
      <c r="J418" s="211"/>
      <c r="K418" s="211"/>
      <c r="L418" s="216"/>
      <c r="M418" s="217"/>
      <c r="N418" s="218"/>
      <c r="O418" s="218"/>
      <c r="P418" s="218"/>
      <c r="Q418" s="218"/>
      <c r="R418" s="218"/>
      <c r="S418" s="218"/>
      <c r="T418" s="219"/>
      <c r="AT418" s="220" t="s">
        <v>131</v>
      </c>
      <c r="AU418" s="220" t="s">
        <v>77</v>
      </c>
      <c r="AV418" s="11" t="s">
        <v>77</v>
      </c>
      <c r="AW418" s="11" t="s">
        <v>32</v>
      </c>
      <c r="AX418" s="11" t="s">
        <v>75</v>
      </c>
      <c r="AY418" s="220" t="s">
        <v>120</v>
      </c>
    </row>
    <row r="419" spans="2:65" s="1" customFormat="1" ht="20.4" customHeight="1">
      <c r="B419" s="35"/>
      <c r="C419" s="221" t="s">
        <v>772</v>
      </c>
      <c r="D419" s="221" t="s">
        <v>172</v>
      </c>
      <c r="E419" s="222" t="s">
        <v>773</v>
      </c>
      <c r="F419" s="223" t="s">
        <v>774</v>
      </c>
      <c r="G419" s="224" t="s">
        <v>142</v>
      </c>
      <c r="H419" s="225">
        <v>5.355</v>
      </c>
      <c r="I419" s="226"/>
      <c r="J419" s="227">
        <f>ROUND(I419*H419,2)</f>
        <v>0</v>
      </c>
      <c r="K419" s="223" t="s">
        <v>126</v>
      </c>
      <c r="L419" s="228"/>
      <c r="M419" s="229" t="s">
        <v>1</v>
      </c>
      <c r="N419" s="230" t="s">
        <v>41</v>
      </c>
      <c r="O419" s="76"/>
      <c r="P419" s="204">
        <f>O419*H419</f>
        <v>0</v>
      </c>
      <c r="Q419" s="204">
        <v>0.081</v>
      </c>
      <c r="R419" s="204">
        <f>Q419*H419</f>
        <v>0.43375500000000006</v>
      </c>
      <c r="S419" s="204">
        <v>0</v>
      </c>
      <c r="T419" s="205">
        <f>S419*H419</f>
        <v>0</v>
      </c>
      <c r="AR419" s="14" t="s">
        <v>308</v>
      </c>
      <c r="AT419" s="14" t="s">
        <v>172</v>
      </c>
      <c r="AU419" s="14" t="s">
        <v>77</v>
      </c>
      <c r="AY419" s="14" t="s">
        <v>120</v>
      </c>
      <c r="BE419" s="206">
        <f>IF(N419="základní",J419,0)</f>
        <v>0</v>
      </c>
      <c r="BF419" s="206">
        <f>IF(N419="snížená",J419,0)</f>
        <v>0</v>
      </c>
      <c r="BG419" s="206">
        <f>IF(N419="zákl. přenesená",J419,0)</f>
        <v>0</v>
      </c>
      <c r="BH419" s="206">
        <f>IF(N419="sníž. přenesená",J419,0)</f>
        <v>0</v>
      </c>
      <c r="BI419" s="206">
        <f>IF(N419="nulová",J419,0)</f>
        <v>0</v>
      </c>
      <c r="BJ419" s="14" t="s">
        <v>75</v>
      </c>
      <c r="BK419" s="206">
        <f>ROUND(I419*H419,2)</f>
        <v>0</v>
      </c>
      <c r="BL419" s="14" t="s">
        <v>220</v>
      </c>
      <c r="BM419" s="14" t="s">
        <v>775</v>
      </c>
    </row>
    <row r="420" spans="2:47" s="1" customFormat="1" ht="12">
      <c r="B420" s="35"/>
      <c r="C420" s="36"/>
      <c r="D420" s="207" t="s">
        <v>129</v>
      </c>
      <c r="E420" s="36"/>
      <c r="F420" s="208" t="s">
        <v>774</v>
      </c>
      <c r="G420" s="36"/>
      <c r="H420" s="36"/>
      <c r="I420" s="122"/>
      <c r="J420" s="36"/>
      <c r="K420" s="36"/>
      <c r="L420" s="40"/>
      <c r="M420" s="209"/>
      <c r="N420" s="76"/>
      <c r="O420" s="76"/>
      <c r="P420" s="76"/>
      <c r="Q420" s="76"/>
      <c r="R420" s="76"/>
      <c r="S420" s="76"/>
      <c r="T420" s="77"/>
      <c r="AT420" s="14" t="s">
        <v>129</v>
      </c>
      <c r="AU420" s="14" t="s">
        <v>77</v>
      </c>
    </row>
    <row r="421" spans="2:51" s="11" customFormat="1" ht="12">
      <c r="B421" s="210"/>
      <c r="C421" s="211"/>
      <c r="D421" s="207" t="s">
        <v>131</v>
      </c>
      <c r="E421" s="211"/>
      <c r="F421" s="213" t="s">
        <v>776</v>
      </c>
      <c r="G421" s="211"/>
      <c r="H421" s="214">
        <v>5.355</v>
      </c>
      <c r="I421" s="215"/>
      <c r="J421" s="211"/>
      <c r="K421" s="211"/>
      <c r="L421" s="216"/>
      <c r="M421" s="217"/>
      <c r="N421" s="218"/>
      <c r="O421" s="218"/>
      <c r="P421" s="218"/>
      <c r="Q421" s="218"/>
      <c r="R421" s="218"/>
      <c r="S421" s="218"/>
      <c r="T421" s="219"/>
      <c r="AT421" s="220" t="s">
        <v>131</v>
      </c>
      <c r="AU421" s="220" t="s">
        <v>77</v>
      </c>
      <c r="AV421" s="11" t="s">
        <v>77</v>
      </c>
      <c r="AW421" s="11" t="s">
        <v>4</v>
      </c>
      <c r="AX421" s="11" t="s">
        <v>75</v>
      </c>
      <c r="AY421" s="220" t="s">
        <v>120</v>
      </c>
    </row>
    <row r="422" spans="2:65" s="1" customFormat="1" ht="20.4" customHeight="1">
      <c r="B422" s="35"/>
      <c r="C422" s="195" t="s">
        <v>777</v>
      </c>
      <c r="D422" s="195" t="s">
        <v>122</v>
      </c>
      <c r="E422" s="196" t="s">
        <v>778</v>
      </c>
      <c r="F422" s="197" t="s">
        <v>779</v>
      </c>
      <c r="G422" s="198" t="s">
        <v>175</v>
      </c>
      <c r="H422" s="199">
        <v>0.486</v>
      </c>
      <c r="I422" s="200"/>
      <c r="J422" s="201">
        <f>ROUND(I422*H422,2)</f>
        <v>0</v>
      </c>
      <c r="K422" s="197" t="s">
        <v>126</v>
      </c>
      <c r="L422" s="40"/>
      <c r="M422" s="202" t="s">
        <v>1</v>
      </c>
      <c r="N422" s="203" t="s">
        <v>41</v>
      </c>
      <c r="O422" s="76"/>
      <c r="P422" s="204">
        <f>O422*H422</f>
        <v>0</v>
      </c>
      <c r="Q422" s="204">
        <v>0</v>
      </c>
      <c r="R422" s="204">
        <f>Q422*H422</f>
        <v>0</v>
      </c>
      <c r="S422" s="204">
        <v>0</v>
      </c>
      <c r="T422" s="205">
        <f>S422*H422</f>
        <v>0</v>
      </c>
      <c r="AR422" s="14" t="s">
        <v>220</v>
      </c>
      <c r="AT422" s="14" t="s">
        <v>122</v>
      </c>
      <c r="AU422" s="14" t="s">
        <v>77</v>
      </c>
      <c r="AY422" s="14" t="s">
        <v>120</v>
      </c>
      <c r="BE422" s="206">
        <f>IF(N422="základní",J422,0)</f>
        <v>0</v>
      </c>
      <c r="BF422" s="206">
        <f>IF(N422="snížená",J422,0)</f>
        <v>0</v>
      </c>
      <c r="BG422" s="206">
        <f>IF(N422="zákl. přenesená",J422,0)</f>
        <v>0</v>
      </c>
      <c r="BH422" s="206">
        <f>IF(N422="sníž. přenesená",J422,0)</f>
        <v>0</v>
      </c>
      <c r="BI422" s="206">
        <f>IF(N422="nulová",J422,0)</f>
        <v>0</v>
      </c>
      <c r="BJ422" s="14" t="s">
        <v>75</v>
      </c>
      <c r="BK422" s="206">
        <f>ROUND(I422*H422,2)</f>
        <v>0</v>
      </c>
      <c r="BL422" s="14" t="s">
        <v>220</v>
      </c>
      <c r="BM422" s="14" t="s">
        <v>780</v>
      </c>
    </row>
    <row r="423" spans="2:47" s="1" customFormat="1" ht="12">
      <c r="B423" s="35"/>
      <c r="C423" s="36"/>
      <c r="D423" s="207" t="s">
        <v>129</v>
      </c>
      <c r="E423" s="36"/>
      <c r="F423" s="208" t="s">
        <v>781</v>
      </c>
      <c r="G423" s="36"/>
      <c r="H423" s="36"/>
      <c r="I423" s="122"/>
      <c r="J423" s="36"/>
      <c r="K423" s="36"/>
      <c r="L423" s="40"/>
      <c r="M423" s="209"/>
      <c r="N423" s="76"/>
      <c r="O423" s="76"/>
      <c r="P423" s="76"/>
      <c r="Q423" s="76"/>
      <c r="R423" s="76"/>
      <c r="S423" s="76"/>
      <c r="T423" s="77"/>
      <c r="AT423" s="14" t="s">
        <v>129</v>
      </c>
      <c r="AU423" s="14" t="s">
        <v>77</v>
      </c>
    </row>
    <row r="424" spans="2:63" s="10" customFormat="1" ht="22.8" customHeight="1">
      <c r="B424" s="179"/>
      <c r="C424" s="180"/>
      <c r="D424" s="181" t="s">
        <v>69</v>
      </c>
      <c r="E424" s="193" t="s">
        <v>782</v>
      </c>
      <c r="F424" s="193" t="s">
        <v>783</v>
      </c>
      <c r="G424" s="180"/>
      <c r="H424" s="180"/>
      <c r="I424" s="183"/>
      <c r="J424" s="194">
        <f>BK424</f>
        <v>0</v>
      </c>
      <c r="K424" s="180"/>
      <c r="L424" s="185"/>
      <c r="M424" s="186"/>
      <c r="N424" s="187"/>
      <c r="O424" s="187"/>
      <c r="P424" s="188">
        <f>SUM(P425:P429)</f>
        <v>0</v>
      </c>
      <c r="Q424" s="187"/>
      <c r="R424" s="188">
        <f>SUM(R425:R429)</f>
        <v>0.14576499999999998</v>
      </c>
      <c r="S424" s="187"/>
      <c r="T424" s="189">
        <f>SUM(T425:T429)</f>
        <v>0</v>
      </c>
      <c r="AR424" s="190" t="s">
        <v>77</v>
      </c>
      <c r="AT424" s="191" t="s">
        <v>69</v>
      </c>
      <c r="AU424" s="191" t="s">
        <v>75</v>
      </c>
      <c r="AY424" s="190" t="s">
        <v>120</v>
      </c>
      <c r="BK424" s="192">
        <f>SUM(BK425:BK429)</f>
        <v>0</v>
      </c>
    </row>
    <row r="425" spans="2:65" s="1" customFormat="1" ht="20.4" customHeight="1">
      <c r="B425" s="35"/>
      <c r="C425" s="195" t="s">
        <v>784</v>
      </c>
      <c r="D425" s="195" t="s">
        <v>122</v>
      </c>
      <c r="E425" s="196" t="s">
        <v>785</v>
      </c>
      <c r="F425" s="197" t="s">
        <v>786</v>
      </c>
      <c r="G425" s="198" t="s">
        <v>142</v>
      </c>
      <c r="H425" s="199">
        <v>291.53</v>
      </c>
      <c r="I425" s="200"/>
      <c r="J425" s="201">
        <f>ROUND(I425*H425,2)</f>
        <v>0</v>
      </c>
      <c r="K425" s="197" t="s">
        <v>126</v>
      </c>
      <c r="L425" s="40"/>
      <c r="M425" s="202" t="s">
        <v>1</v>
      </c>
      <c r="N425" s="203" t="s">
        <v>41</v>
      </c>
      <c r="O425" s="76"/>
      <c r="P425" s="204">
        <f>O425*H425</f>
        <v>0</v>
      </c>
      <c r="Q425" s="204">
        <v>0.00014</v>
      </c>
      <c r="R425" s="204">
        <f>Q425*H425</f>
        <v>0.040814199999999995</v>
      </c>
      <c r="S425" s="204">
        <v>0</v>
      </c>
      <c r="T425" s="205">
        <f>S425*H425</f>
        <v>0</v>
      </c>
      <c r="AR425" s="14" t="s">
        <v>220</v>
      </c>
      <c r="AT425" s="14" t="s">
        <v>122</v>
      </c>
      <c r="AU425" s="14" t="s">
        <v>77</v>
      </c>
      <c r="AY425" s="14" t="s">
        <v>120</v>
      </c>
      <c r="BE425" s="206">
        <f>IF(N425="základní",J425,0)</f>
        <v>0</v>
      </c>
      <c r="BF425" s="206">
        <f>IF(N425="snížená",J425,0)</f>
        <v>0</v>
      </c>
      <c r="BG425" s="206">
        <f>IF(N425="zákl. přenesená",J425,0)</f>
        <v>0</v>
      </c>
      <c r="BH425" s="206">
        <f>IF(N425="sníž. přenesená",J425,0)</f>
        <v>0</v>
      </c>
      <c r="BI425" s="206">
        <f>IF(N425="nulová",J425,0)</f>
        <v>0</v>
      </c>
      <c r="BJ425" s="14" t="s">
        <v>75</v>
      </c>
      <c r="BK425" s="206">
        <f>ROUND(I425*H425,2)</f>
        <v>0</v>
      </c>
      <c r="BL425" s="14" t="s">
        <v>220</v>
      </c>
      <c r="BM425" s="14" t="s">
        <v>787</v>
      </c>
    </row>
    <row r="426" spans="2:47" s="1" customFormat="1" ht="12">
      <c r="B426" s="35"/>
      <c r="C426" s="36"/>
      <c r="D426" s="207" t="s">
        <v>129</v>
      </c>
      <c r="E426" s="36"/>
      <c r="F426" s="208" t="s">
        <v>788</v>
      </c>
      <c r="G426" s="36"/>
      <c r="H426" s="36"/>
      <c r="I426" s="122"/>
      <c r="J426" s="36"/>
      <c r="K426" s="36"/>
      <c r="L426" s="40"/>
      <c r="M426" s="209"/>
      <c r="N426" s="76"/>
      <c r="O426" s="76"/>
      <c r="P426" s="76"/>
      <c r="Q426" s="76"/>
      <c r="R426" s="76"/>
      <c r="S426" s="76"/>
      <c r="T426" s="77"/>
      <c r="AT426" s="14" t="s">
        <v>129</v>
      </c>
      <c r="AU426" s="14" t="s">
        <v>77</v>
      </c>
    </row>
    <row r="427" spans="2:51" s="11" customFormat="1" ht="12">
      <c r="B427" s="210"/>
      <c r="C427" s="211"/>
      <c r="D427" s="207" t="s">
        <v>131</v>
      </c>
      <c r="E427" s="212" t="s">
        <v>1</v>
      </c>
      <c r="F427" s="213" t="s">
        <v>236</v>
      </c>
      <c r="G427" s="211"/>
      <c r="H427" s="214">
        <v>291.53</v>
      </c>
      <c r="I427" s="215"/>
      <c r="J427" s="211"/>
      <c r="K427" s="211"/>
      <c r="L427" s="216"/>
      <c r="M427" s="217"/>
      <c r="N427" s="218"/>
      <c r="O427" s="218"/>
      <c r="P427" s="218"/>
      <c r="Q427" s="218"/>
      <c r="R427" s="218"/>
      <c r="S427" s="218"/>
      <c r="T427" s="219"/>
      <c r="AT427" s="220" t="s">
        <v>131</v>
      </c>
      <c r="AU427" s="220" t="s">
        <v>77</v>
      </c>
      <c r="AV427" s="11" t="s">
        <v>77</v>
      </c>
      <c r="AW427" s="11" t="s">
        <v>32</v>
      </c>
      <c r="AX427" s="11" t="s">
        <v>75</v>
      </c>
      <c r="AY427" s="220" t="s">
        <v>120</v>
      </c>
    </row>
    <row r="428" spans="2:65" s="1" customFormat="1" ht="20.4" customHeight="1">
      <c r="B428" s="35"/>
      <c r="C428" s="195" t="s">
        <v>789</v>
      </c>
      <c r="D428" s="195" t="s">
        <v>122</v>
      </c>
      <c r="E428" s="196" t="s">
        <v>790</v>
      </c>
      <c r="F428" s="197" t="s">
        <v>791</v>
      </c>
      <c r="G428" s="198" t="s">
        <v>142</v>
      </c>
      <c r="H428" s="199">
        <v>291.53</v>
      </c>
      <c r="I428" s="200"/>
      <c r="J428" s="201">
        <f>ROUND(I428*H428,2)</f>
        <v>0</v>
      </c>
      <c r="K428" s="197" t="s">
        <v>126</v>
      </c>
      <c r="L428" s="40"/>
      <c r="M428" s="202" t="s">
        <v>1</v>
      </c>
      <c r="N428" s="203" t="s">
        <v>41</v>
      </c>
      <c r="O428" s="76"/>
      <c r="P428" s="204">
        <f>O428*H428</f>
        <v>0</v>
      </c>
      <c r="Q428" s="204">
        <v>0.00036</v>
      </c>
      <c r="R428" s="204">
        <f>Q428*H428</f>
        <v>0.1049508</v>
      </c>
      <c r="S428" s="204">
        <v>0</v>
      </c>
      <c r="T428" s="205">
        <f>S428*H428</f>
        <v>0</v>
      </c>
      <c r="AR428" s="14" t="s">
        <v>220</v>
      </c>
      <c r="AT428" s="14" t="s">
        <v>122</v>
      </c>
      <c r="AU428" s="14" t="s">
        <v>77</v>
      </c>
      <c r="AY428" s="14" t="s">
        <v>120</v>
      </c>
      <c r="BE428" s="206">
        <f>IF(N428="základní",J428,0)</f>
        <v>0</v>
      </c>
      <c r="BF428" s="206">
        <f>IF(N428="snížená",J428,0)</f>
        <v>0</v>
      </c>
      <c r="BG428" s="206">
        <f>IF(N428="zákl. přenesená",J428,0)</f>
        <v>0</v>
      </c>
      <c r="BH428" s="206">
        <f>IF(N428="sníž. přenesená",J428,0)</f>
        <v>0</v>
      </c>
      <c r="BI428" s="206">
        <f>IF(N428="nulová",J428,0)</f>
        <v>0</v>
      </c>
      <c r="BJ428" s="14" t="s">
        <v>75</v>
      </c>
      <c r="BK428" s="206">
        <f>ROUND(I428*H428,2)</f>
        <v>0</v>
      </c>
      <c r="BL428" s="14" t="s">
        <v>220</v>
      </c>
      <c r="BM428" s="14" t="s">
        <v>792</v>
      </c>
    </row>
    <row r="429" spans="2:47" s="1" customFormat="1" ht="12">
      <c r="B429" s="35"/>
      <c r="C429" s="36"/>
      <c r="D429" s="207" t="s">
        <v>129</v>
      </c>
      <c r="E429" s="36"/>
      <c r="F429" s="208" t="s">
        <v>793</v>
      </c>
      <c r="G429" s="36"/>
      <c r="H429" s="36"/>
      <c r="I429" s="122"/>
      <c r="J429" s="36"/>
      <c r="K429" s="36"/>
      <c r="L429" s="40"/>
      <c r="M429" s="209"/>
      <c r="N429" s="76"/>
      <c r="O429" s="76"/>
      <c r="P429" s="76"/>
      <c r="Q429" s="76"/>
      <c r="R429" s="76"/>
      <c r="S429" s="76"/>
      <c r="T429" s="77"/>
      <c r="AT429" s="14" t="s">
        <v>129</v>
      </c>
      <c r="AU429" s="14" t="s">
        <v>77</v>
      </c>
    </row>
    <row r="430" spans="2:63" s="10" customFormat="1" ht="22.8" customHeight="1">
      <c r="B430" s="179"/>
      <c r="C430" s="180"/>
      <c r="D430" s="181" t="s">
        <v>69</v>
      </c>
      <c r="E430" s="193" t="s">
        <v>794</v>
      </c>
      <c r="F430" s="193" t="s">
        <v>795</v>
      </c>
      <c r="G430" s="180"/>
      <c r="H430" s="180"/>
      <c r="I430" s="183"/>
      <c r="J430" s="194">
        <f>BK430</f>
        <v>0</v>
      </c>
      <c r="K430" s="180"/>
      <c r="L430" s="185"/>
      <c r="M430" s="186"/>
      <c r="N430" s="187"/>
      <c r="O430" s="187"/>
      <c r="P430" s="188">
        <f>SUM(P431:P438)</f>
        <v>0</v>
      </c>
      <c r="Q430" s="187"/>
      <c r="R430" s="188">
        <f>SUM(R431:R438)</f>
        <v>0.70808</v>
      </c>
      <c r="S430" s="187"/>
      <c r="T430" s="189">
        <f>SUM(T431:T438)</f>
        <v>0.14477</v>
      </c>
      <c r="AR430" s="190" t="s">
        <v>77</v>
      </c>
      <c r="AT430" s="191" t="s">
        <v>69</v>
      </c>
      <c r="AU430" s="191" t="s">
        <v>75</v>
      </c>
      <c r="AY430" s="190" t="s">
        <v>120</v>
      </c>
      <c r="BK430" s="192">
        <f>SUM(BK431:BK438)</f>
        <v>0</v>
      </c>
    </row>
    <row r="431" spans="2:65" s="1" customFormat="1" ht="20.4" customHeight="1">
      <c r="B431" s="35"/>
      <c r="C431" s="195" t="s">
        <v>796</v>
      </c>
      <c r="D431" s="195" t="s">
        <v>122</v>
      </c>
      <c r="E431" s="196" t="s">
        <v>797</v>
      </c>
      <c r="F431" s="197" t="s">
        <v>798</v>
      </c>
      <c r="G431" s="198" t="s">
        <v>142</v>
      </c>
      <c r="H431" s="199">
        <v>467</v>
      </c>
      <c r="I431" s="200"/>
      <c r="J431" s="201">
        <f>ROUND(I431*H431,2)</f>
        <v>0</v>
      </c>
      <c r="K431" s="197" t="s">
        <v>126</v>
      </c>
      <c r="L431" s="40"/>
      <c r="M431" s="202" t="s">
        <v>1</v>
      </c>
      <c r="N431" s="203" t="s">
        <v>41</v>
      </c>
      <c r="O431" s="76"/>
      <c r="P431" s="204">
        <f>O431*H431</f>
        <v>0</v>
      </c>
      <c r="Q431" s="204">
        <v>0.001</v>
      </c>
      <c r="R431" s="204">
        <f>Q431*H431</f>
        <v>0.467</v>
      </c>
      <c r="S431" s="204">
        <v>0.00031</v>
      </c>
      <c r="T431" s="205">
        <f>S431*H431</f>
        <v>0.14477</v>
      </c>
      <c r="AR431" s="14" t="s">
        <v>220</v>
      </c>
      <c r="AT431" s="14" t="s">
        <v>122</v>
      </c>
      <c r="AU431" s="14" t="s">
        <v>77</v>
      </c>
      <c r="AY431" s="14" t="s">
        <v>120</v>
      </c>
      <c r="BE431" s="206">
        <f>IF(N431="základní",J431,0)</f>
        <v>0</v>
      </c>
      <c r="BF431" s="206">
        <f>IF(N431="snížená",J431,0)</f>
        <v>0</v>
      </c>
      <c r="BG431" s="206">
        <f>IF(N431="zákl. přenesená",J431,0)</f>
        <v>0</v>
      </c>
      <c r="BH431" s="206">
        <f>IF(N431="sníž. přenesená",J431,0)</f>
        <v>0</v>
      </c>
      <c r="BI431" s="206">
        <f>IF(N431="nulová",J431,0)</f>
        <v>0</v>
      </c>
      <c r="BJ431" s="14" t="s">
        <v>75</v>
      </c>
      <c r="BK431" s="206">
        <f>ROUND(I431*H431,2)</f>
        <v>0</v>
      </c>
      <c r="BL431" s="14" t="s">
        <v>220</v>
      </c>
      <c r="BM431" s="14" t="s">
        <v>799</v>
      </c>
    </row>
    <row r="432" spans="2:47" s="1" customFormat="1" ht="12">
      <c r="B432" s="35"/>
      <c r="C432" s="36"/>
      <c r="D432" s="207" t="s">
        <v>129</v>
      </c>
      <c r="E432" s="36"/>
      <c r="F432" s="208" t="s">
        <v>800</v>
      </c>
      <c r="G432" s="36"/>
      <c r="H432" s="36"/>
      <c r="I432" s="122"/>
      <c r="J432" s="36"/>
      <c r="K432" s="36"/>
      <c r="L432" s="40"/>
      <c r="M432" s="209"/>
      <c r="N432" s="76"/>
      <c r="O432" s="76"/>
      <c r="P432" s="76"/>
      <c r="Q432" s="76"/>
      <c r="R432" s="76"/>
      <c r="S432" s="76"/>
      <c r="T432" s="77"/>
      <c r="AT432" s="14" t="s">
        <v>129</v>
      </c>
      <c r="AU432" s="14" t="s">
        <v>77</v>
      </c>
    </row>
    <row r="433" spans="2:51" s="11" customFormat="1" ht="12">
      <c r="B433" s="210"/>
      <c r="C433" s="211"/>
      <c r="D433" s="207" t="s">
        <v>131</v>
      </c>
      <c r="E433" s="212" t="s">
        <v>1</v>
      </c>
      <c r="F433" s="213" t="s">
        <v>801</v>
      </c>
      <c r="G433" s="211"/>
      <c r="H433" s="214">
        <v>467</v>
      </c>
      <c r="I433" s="215"/>
      <c r="J433" s="211"/>
      <c r="K433" s="211"/>
      <c r="L433" s="216"/>
      <c r="M433" s="217"/>
      <c r="N433" s="218"/>
      <c r="O433" s="218"/>
      <c r="P433" s="218"/>
      <c r="Q433" s="218"/>
      <c r="R433" s="218"/>
      <c r="S433" s="218"/>
      <c r="T433" s="219"/>
      <c r="AT433" s="220" t="s">
        <v>131</v>
      </c>
      <c r="AU433" s="220" t="s">
        <v>77</v>
      </c>
      <c r="AV433" s="11" t="s">
        <v>77</v>
      </c>
      <c r="AW433" s="11" t="s">
        <v>32</v>
      </c>
      <c r="AX433" s="11" t="s">
        <v>75</v>
      </c>
      <c r="AY433" s="220" t="s">
        <v>120</v>
      </c>
    </row>
    <row r="434" spans="2:65" s="1" customFormat="1" ht="20.4" customHeight="1">
      <c r="B434" s="35"/>
      <c r="C434" s="195" t="s">
        <v>802</v>
      </c>
      <c r="D434" s="195" t="s">
        <v>122</v>
      </c>
      <c r="E434" s="196" t="s">
        <v>803</v>
      </c>
      <c r="F434" s="197" t="s">
        <v>804</v>
      </c>
      <c r="G434" s="198" t="s">
        <v>142</v>
      </c>
      <c r="H434" s="199">
        <v>492</v>
      </c>
      <c r="I434" s="200"/>
      <c r="J434" s="201">
        <f>ROUND(I434*H434,2)</f>
        <v>0</v>
      </c>
      <c r="K434" s="197" t="s">
        <v>126</v>
      </c>
      <c r="L434" s="40"/>
      <c r="M434" s="202" t="s">
        <v>1</v>
      </c>
      <c r="N434" s="203" t="s">
        <v>41</v>
      </c>
      <c r="O434" s="76"/>
      <c r="P434" s="204">
        <f>O434*H434</f>
        <v>0</v>
      </c>
      <c r="Q434" s="204">
        <v>0.0002</v>
      </c>
      <c r="R434" s="204">
        <f>Q434*H434</f>
        <v>0.0984</v>
      </c>
      <c r="S434" s="204">
        <v>0</v>
      </c>
      <c r="T434" s="205">
        <f>S434*H434</f>
        <v>0</v>
      </c>
      <c r="AR434" s="14" t="s">
        <v>220</v>
      </c>
      <c r="AT434" s="14" t="s">
        <v>122</v>
      </c>
      <c r="AU434" s="14" t="s">
        <v>77</v>
      </c>
      <c r="AY434" s="14" t="s">
        <v>120</v>
      </c>
      <c r="BE434" s="206">
        <f>IF(N434="základní",J434,0)</f>
        <v>0</v>
      </c>
      <c r="BF434" s="206">
        <f>IF(N434="snížená",J434,0)</f>
        <v>0</v>
      </c>
      <c r="BG434" s="206">
        <f>IF(N434="zákl. přenesená",J434,0)</f>
        <v>0</v>
      </c>
      <c r="BH434" s="206">
        <f>IF(N434="sníž. přenesená",J434,0)</f>
        <v>0</v>
      </c>
      <c r="BI434" s="206">
        <f>IF(N434="nulová",J434,0)</f>
        <v>0</v>
      </c>
      <c r="BJ434" s="14" t="s">
        <v>75</v>
      </c>
      <c r="BK434" s="206">
        <f>ROUND(I434*H434,2)</f>
        <v>0</v>
      </c>
      <c r="BL434" s="14" t="s">
        <v>220</v>
      </c>
      <c r="BM434" s="14" t="s">
        <v>805</v>
      </c>
    </row>
    <row r="435" spans="2:47" s="1" customFormat="1" ht="12">
      <c r="B435" s="35"/>
      <c r="C435" s="36"/>
      <c r="D435" s="207" t="s">
        <v>129</v>
      </c>
      <c r="E435" s="36"/>
      <c r="F435" s="208" t="s">
        <v>806</v>
      </c>
      <c r="G435" s="36"/>
      <c r="H435" s="36"/>
      <c r="I435" s="122"/>
      <c r="J435" s="36"/>
      <c r="K435" s="36"/>
      <c r="L435" s="40"/>
      <c r="M435" s="209"/>
      <c r="N435" s="76"/>
      <c r="O435" s="76"/>
      <c r="P435" s="76"/>
      <c r="Q435" s="76"/>
      <c r="R435" s="76"/>
      <c r="S435" s="76"/>
      <c r="T435" s="77"/>
      <c r="AT435" s="14" t="s">
        <v>129</v>
      </c>
      <c r="AU435" s="14" t="s">
        <v>77</v>
      </c>
    </row>
    <row r="436" spans="2:51" s="11" customFormat="1" ht="12">
      <c r="B436" s="210"/>
      <c r="C436" s="211"/>
      <c r="D436" s="207" t="s">
        <v>131</v>
      </c>
      <c r="E436" s="212" t="s">
        <v>1</v>
      </c>
      <c r="F436" s="213" t="s">
        <v>807</v>
      </c>
      <c r="G436" s="211"/>
      <c r="H436" s="214">
        <v>492</v>
      </c>
      <c r="I436" s="215"/>
      <c r="J436" s="211"/>
      <c r="K436" s="211"/>
      <c r="L436" s="216"/>
      <c r="M436" s="217"/>
      <c r="N436" s="218"/>
      <c r="O436" s="218"/>
      <c r="P436" s="218"/>
      <c r="Q436" s="218"/>
      <c r="R436" s="218"/>
      <c r="S436" s="218"/>
      <c r="T436" s="219"/>
      <c r="AT436" s="220" t="s">
        <v>131</v>
      </c>
      <c r="AU436" s="220" t="s">
        <v>77</v>
      </c>
      <c r="AV436" s="11" t="s">
        <v>77</v>
      </c>
      <c r="AW436" s="11" t="s">
        <v>32</v>
      </c>
      <c r="AX436" s="11" t="s">
        <v>75</v>
      </c>
      <c r="AY436" s="220" t="s">
        <v>120</v>
      </c>
    </row>
    <row r="437" spans="2:65" s="1" customFormat="1" ht="20.4" customHeight="1">
      <c r="B437" s="35"/>
      <c r="C437" s="195" t="s">
        <v>808</v>
      </c>
      <c r="D437" s="195" t="s">
        <v>122</v>
      </c>
      <c r="E437" s="196" t="s">
        <v>809</v>
      </c>
      <c r="F437" s="197" t="s">
        <v>810</v>
      </c>
      <c r="G437" s="198" t="s">
        <v>142</v>
      </c>
      <c r="H437" s="199">
        <v>492</v>
      </c>
      <c r="I437" s="200"/>
      <c r="J437" s="201">
        <f>ROUND(I437*H437,2)</f>
        <v>0</v>
      </c>
      <c r="K437" s="197" t="s">
        <v>126</v>
      </c>
      <c r="L437" s="40"/>
      <c r="M437" s="202" t="s">
        <v>1</v>
      </c>
      <c r="N437" s="203" t="s">
        <v>41</v>
      </c>
      <c r="O437" s="76"/>
      <c r="P437" s="204">
        <f>O437*H437</f>
        <v>0</v>
      </c>
      <c r="Q437" s="204">
        <v>0.00029</v>
      </c>
      <c r="R437" s="204">
        <f>Q437*H437</f>
        <v>0.14268</v>
      </c>
      <c r="S437" s="204">
        <v>0</v>
      </c>
      <c r="T437" s="205">
        <f>S437*H437</f>
        <v>0</v>
      </c>
      <c r="AR437" s="14" t="s">
        <v>220</v>
      </c>
      <c r="AT437" s="14" t="s">
        <v>122</v>
      </c>
      <c r="AU437" s="14" t="s">
        <v>77</v>
      </c>
      <c r="AY437" s="14" t="s">
        <v>120</v>
      </c>
      <c r="BE437" s="206">
        <f>IF(N437="základní",J437,0)</f>
        <v>0</v>
      </c>
      <c r="BF437" s="206">
        <f>IF(N437="snížená",J437,0)</f>
        <v>0</v>
      </c>
      <c r="BG437" s="206">
        <f>IF(N437="zákl. přenesená",J437,0)</f>
        <v>0</v>
      </c>
      <c r="BH437" s="206">
        <f>IF(N437="sníž. přenesená",J437,0)</f>
        <v>0</v>
      </c>
      <c r="BI437" s="206">
        <f>IF(N437="nulová",J437,0)</f>
        <v>0</v>
      </c>
      <c r="BJ437" s="14" t="s">
        <v>75</v>
      </c>
      <c r="BK437" s="206">
        <f>ROUND(I437*H437,2)</f>
        <v>0</v>
      </c>
      <c r="BL437" s="14" t="s">
        <v>220</v>
      </c>
      <c r="BM437" s="14" t="s">
        <v>811</v>
      </c>
    </row>
    <row r="438" spans="2:47" s="1" customFormat="1" ht="12">
      <c r="B438" s="35"/>
      <c r="C438" s="36"/>
      <c r="D438" s="207" t="s">
        <v>129</v>
      </c>
      <c r="E438" s="36"/>
      <c r="F438" s="208" t="s">
        <v>812</v>
      </c>
      <c r="G438" s="36"/>
      <c r="H438" s="36"/>
      <c r="I438" s="122"/>
      <c r="J438" s="36"/>
      <c r="K438" s="36"/>
      <c r="L438" s="40"/>
      <c r="M438" s="242"/>
      <c r="N438" s="243"/>
      <c r="O438" s="243"/>
      <c r="P438" s="243"/>
      <c r="Q438" s="243"/>
      <c r="R438" s="243"/>
      <c r="S438" s="243"/>
      <c r="T438" s="244"/>
      <c r="AT438" s="14" t="s">
        <v>129</v>
      </c>
      <c r="AU438" s="14" t="s">
        <v>77</v>
      </c>
    </row>
    <row r="439" spans="2:12" s="1" customFormat="1" ht="6.95" customHeight="1">
      <c r="B439" s="54"/>
      <c r="C439" s="55"/>
      <c r="D439" s="55"/>
      <c r="E439" s="55"/>
      <c r="F439" s="55"/>
      <c r="G439" s="55"/>
      <c r="H439" s="55"/>
      <c r="I439" s="146"/>
      <c r="J439" s="55"/>
      <c r="K439" s="55"/>
      <c r="L439" s="40"/>
    </row>
  </sheetData>
  <sheetProtection password="CC35" sheet="1" objects="1" scenarios="1" formatColumns="0" formatRows="0" autoFilter="0"/>
  <autoFilter ref="C93:K438"/>
  <mergeCells count="6">
    <mergeCell ref="E7:H7"/>
    <mergeCell ref="E16:H16"/>
    <mergeCell ref="E25:H25"/>
    <mergeCell ref="E46:H46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DT178731\Nesnera</cp:lastModifiedBy>
  <dcterms:created xsi:type="dcterms:W3CDTF">2019-01-15T07:04:27Z</dcterms:created>
  <dcterms:modified xsi:type="dcterms:W3CDTF">2019-01-15T07:04:29Z</dcterms:modified>
  <cp:category/>
  <cp:version/>
  <cp:contentType/>
  <cp:contentStatus/>
</cp:coreProperties>
</file>