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6" windowHeight="7752" activeTab="0"/>
  </bookViews>
  <sheets>
    <sheet name="Rekapitulace stavby" sheetId="1" r:id="rId1"/>
    <sheet name="SO 02 - ZÁPADNÍ FASÁDA A ..." sheetId="2" r:id="rId2"/>
    <sheet name="VRN - VEDLEJŠÍ ROZPOČTOVÉ..." sheetId="3" r:id="rId3"/>
    <sheet name="Pokyny pro vyplnění" sheetId="4" r:id="rId4"/>
  </sheets>
  <definedNames>
    <definedName name="_xlnm._FilterDatabase" localSheetId="1" hidden="1">'SO 02 - ZÁPADNÍ FASÁDA A ...'!$C$98:$K$561</definedName>
    <definedName name="_xlnm._FilterDatabase" localSheetId="2" hidden="1">'VRN - VEDLEJŠÍ ROZPOČTOVÉ...'!$C$78:$K$84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02 - ZÁPADNÍ FASÁDA A ...'!$C$4:$J$36,'SO 02 - ZÁPADNÍ FASÁDA A ...'!$C$42:$J$80,'SO 02 - ZÁPADNÍ FASÁDA A ...'!$C$86:$K$561</definedName>
    <definedName name="_xlnm.Print_Area" localSheetId="2">'VRN - VEDLEJŠÍ ROZPOČTOVÉ...'!$C$4:$J$36,'VRN - VEDLEJŠÍ ROZPOČTOVÉ...'!$C$42:$J$60,'VRN - VEDLEJŠÍ ROZPOČTOVÉ...'!$C$66:$K$84</definedName>
    <definedName name="_xlnm.Print_Titles" localSheetId="0">'Rekapitulace stavby'!$49:$49</definedName>
    <definedName name="_xlnm.Print_Titles" localSheetId="1">'SO 02 - ZÁPADNÍ FASÁDA A ...'!$98:$98</definedName>
    <definedName name="_xlnm.Print_Titles" localSheetId="2">'VRN - VEDLEJŠÍ ROZPOČTOVÉ...'!$78:$78</definedName>
  </definedNames>
  <calcPr calcId="152511"/>
</workbook>
</file>

<file path=xl/sharedStrings.xml><?xml version="1.0" encoding="utf-8"?>
<sst xmlns="http://schemas.openxmlformats.org/spreadsheetml/2006/main" count="5609" uniqueCount="842">
  <si>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</si>
  <si>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</si>
  <si>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</si>
  <si>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</si>
  <si>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</si>
  <si>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</si>
  <si>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</si>
  <si>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{10c632fa-2ee4-4b0f-b525-327460b9fbf3}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</si>
  <si>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</si>
  <si>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</si>
  <si>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</si>
  <si>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</si>
  <si>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</si>
  <si>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</si>
  <si>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</si>
  <si>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</si>
  <si>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SLUKNOV1702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</si>
  <si>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</si>
  <si>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</si>
  <si>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</si>
  <si>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DŮM KULTURY-revitalizace obj. č.p. 321Šluknov-REVITALIZACE FASÁDY</t>
  </si>
  <si>
    <t>KSO:</t>
  </si>
  <si>
    <t/>
  </si>
  <si>
    <t>CC-CZ:</t>
  </si>
  <si>
    <t>Místo:</t>
  </si>
  <si>
    <t>ul.T.G.MASARYKA, ŠLUKNOV</t>
  </si>
  <si>
    <t>Datum:</t>
  </si>
  <si>
    <t>5. 11. 2017</t>
  </si>
  <si>
    <t>Zadavatel:</t>
  </si>
  <si>
    <t>IČ:</t>
  </si>
  <si>
    <t>MĚSTO ŠLUKNOV, Nám.Míru 1, Šluknov</t>
  </si>
  <si>
    <t>DIČ:</t>
  </si>
  <si>
    <t>Uchazeč:</t>
  </si>
  <si>
    <t>Vyplň údaj</t>
  </si>
  <si>
    <t>Projektant:</t>
  </si>
  <si>
    <t xml:space="preserve">Ing.Milan Zezula, Rumburk 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</si>
  <si>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</si>
  <si>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V CENÁCH STAVEBNÍCH PRACÍ NENÍ ZOHLEDNĚN RESTAURÁTOR.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</si>
  <si>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</si>
  <si>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</si>
  <si>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</si>
  <si>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</si>
  <si>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</si>
  <si>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</si>
  <si>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</si>
  <si>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</si>
  <si>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</si>
  <si>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</si>
  <si>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</si>
  <si>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</si>
  <si>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</si>
  <si>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</si>
  <si>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</si>
  <si>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</si>
  <si>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</si>
  <si>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</si>
  <si>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</si>
  <si>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</si>
  <si>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</si>
  <si>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</si>
  <si>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</si>
  <si>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</si>
  <si>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</si>
  <si>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</si>
  <si>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</si>
  <si>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</si>
  <si>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</si>
  <si>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</si>
  <si>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</si>
  <si>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</si>
  <si>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</si>
  <si>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</si>
  <si>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</si>
  <si>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</si>
  <si>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</si>
  <si>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</si>
  <si>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</si>
  <si>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</si>
  <si>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ZÁPADNÍ FASÁDA A NÁROŽÍ</t>
  </si>
  <si>
    <t>STA</t>
  </si>
  <si>
    <t>1</t>
  </si>
  <si>
    <t>{e9942613-fa38-4ac5-bc06-354657a80692}</t>
  </si>
  <si>
    <t>2</t>
  </si>
  <si>
    <t>VRN</t>
  </si>
  <si>
    <t>VEDLEJŠÍ ROZPOČTOVÉ NÁKLADY</t>
  </si>
  <si>
    <t>{0d5d847e-acc1-47d3-bc44-f52413d2058d}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</si>
  <si>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</si>
  <si>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</si>
  <si>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</si>
  <si>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</si>
  <si>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</si>
  <si>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</si>
  <si>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</si>
  <si>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02 - ZÁPADNÍ FASÁDA A NÁROŽÍ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</si>
  <si>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V CENÁCH STAVEBNÍCH PRACÍ NENÍ ZOHLEDNĚN RESTAURÁTOR.
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</si>
  <si>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</si>
  <si>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</si>
  <si>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</si>
  <si>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</si>
  <si>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</si>
  <si>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</si>
  <si>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povrchu, podlahy, osazení</t>
  </si>
  <si>
    <t xml:space="preserve">      621 - Omítky v ploše - viz návrh oprav bod 2.2.1.</t>
  </si>
  <si>
    <t xml:space="preserve">      622 - Štukové ozdoby - viz návrh oprav bod 2.2.2.</t>
  </si>
  <si>
    <t xml:space="preserve">      623 - Ozdobné prvky s románským cementem - viz návrh oprav bod 2.2.3.</t>
  </si>
  <si>
    <t xml:space="preserve">      624 - Kamenné prvky - viz návrh oprav bod 2.2.4.</t>
  </si>
  <si>
    <t xml:space="preserve">      625 - Šikmé kamenné parapety - viz návrh oprav bod 2.2.5.</t>
  </si>
  <si>
    <t xml:space="preserve">      626 - Pomocné produkty na fasádě - viz návrh oprav 2.2.6.</t>
  </si>
  <si>
    <t xml:space="preserve">      627 - Kamenný sokl</t>
  </si>
  <si>
    <t xml:space="preserve">      62993 - Štukatérské práce</t>
  </si>
  <si>
    <t xml:space="preserve">      631 - Podlahy balkónů - oprava</t>
  </si>
  <si>
    <t xml:space="preserve">    9 - Ostatní konstrukce a práce-bourání</t>
  </si>
  <si>
    <t xml:space="preserve">      91 3 - Ostatní konstrukce a práce </t>
  </si>
  <si>
    <t xml:space="preserve">      94 - Lešení a stavební výtahy</t>
  </si>
  <si>
    <t xml:space="preserve">      96 - Bourání konstrukcí</t>
  </si>
  <si>
    <t xml:space="preserve">      99 - Přesun hmot</t>
  </si>
  <si>
    <t>PSV - Práce a dodávky PSV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</si>
  <si>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</si>
  <si>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</si>
  <si>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</si>
  <si>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</si>
  <si>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</si>
  <si>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</si>
  <si>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</si>
  <si>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</si>
  <si>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</si>
  <si>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</si>
  <si>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</si>
  <si>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</si>
  <si>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</si>
  <si>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</si>
  <si>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</si>
  <si>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</si>
  <si>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</si>
  <si>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</si>
  <si>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</si>
  <si>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</si>
  <si>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</si>
  <si>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</si>
  <si>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</si>
  <si>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</si>
  <si>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povrchu, podlahy, osazení</t>
  </si>
  <si>
    <t>621</t>
  </si>
  <si>
    <t>Omítky v ploše - viz návrh oprav bod 2.2.1.</t>
  </si>
  <si>
    <t>K</t>
  </si>
  <si>
    <t>985131311.70R</t>
  </si>
  <si>
    <t>Ruční čištění ploch stěn špachtlemi</t>
  </si>
  <si>
    <t>m2</t>
  </si>
  <si>
    <t>4</t>
  </si>
  <si>
    <t>3</t>
  </si>
  <si>
    <t>-500678851</t>
  </si>
  <si>
    <t>VV</t>
  </si>
  <si>
    <t>"CELÁ PLOCHA FASÁDY VČETNĚ ŠTUKOVÝCH PRVKŮ,"</t>
  </si>
  <si>
    <t>True</t>
  </si>
  <si>
    <t>"OZDOBNÝCH A KAMENNÝCH PRVKŮ"</t>
  </si>
  <si>
    <t>14,3*8,3</t>
  </si>
  <si>
    <t>8,3*0,4          "římsa"</t>
  </si>
  <si>
    <t>8,3*0,7          "římsa"</t>
  </si>
  <si>
    <t xml:space="preserve">10,3*0,4*2   "římsy nad okny"   </t>
  </si>
  <si>
    <t>-(1,01*2,04*2+2,16*2,1)</t>
  </si>
  <si>
    <t>-(1,14*2,52+1,98*2,52+1,18*2,52)</t>
  </si>
  <si>
    <t>-(1,18*2,52*2+1,98*2,52)</t>
  </si>
  <si>
    <t>(1,01+2,04*2)*0,25*2</t>
  </si>
  <si>
    <t>(2,16+2,1*2)*0,25</t>
  </si>
  <si>
    <t>(1,14+2,52*2)*0,25</t>
  </si>
  <si>
    <t>(1,98+2,52*2)*0,25*(1+1)</t>
  </si>
  <si>
    <t>(1,18+2,52*2)*0,25*(1+2)</t>
  </si>
  <si>
    <t>8,3*1,3+(8,3+1,5)/2*1,2*2+2*1,3*2     "štít vč. zadní části"</t>
  </si>
  <si>
    <t>Mezisoučet   pohled západní</t>
  </si>
  <si>
    <t>22,325*(5*2+2)</t>
  </si>
  <si>
    <t>(5*4+2+2,3*4)*0,4          "římsa"</t>
  </si>
  <si>
    <t>(5*4+2+2,3*4)*0,7          "římsa"</t>
  </si>
  <si>
    <t>-(2,19*2,1+2,16*2,1)</t>
  </si>
  <si>
    <t>-(1,98*2,52*2)</t>
  </si>
  <si>
    <t>-(0,84*3,26*2+0,85*2,42*2)</t>
  </si>
  <si>
    <t>-(0,83*2,06*2+0,87*2,06+0,75*2,06)</t>
  </si>
  <si>
    <t>(2,19+2,1*2)*0,25</t>
  </si>
  <si>
    <t>(1,98+2,52*2)*0,25*2</t>
  </si>
  <si>
    <t>(0,84+3,26*2)*0,25*2</t>
  </si>
  <si>
    <t>(0,85+2,42*2)*0,25*2</t>
  </si>
  <si>
    <t>(0,83+2,06*2)*0,25*2</t>
  </si>
  <si>
    <t>(0,87+2,06*2)*0,25</t>
  </si>
  <si>
    <t>(0,75+2,06*2)*0,25</t>
  </si>
  <si>
    <t xml:space="preserve">(5*2+2)*1  </t>
  </si>
  <si>
    <t>(4+5,2)/2*2,3*2</t>
  </si>
  <si>
    <t>(4+1)/2*1*2</t>
  </si>
  <si>
    <t>0,8*(5*2+2)</t>
  </si>
  <si>
    <t>4,4*1*2+1*1*8*2+4,4*1*2   "balkony"</t>
  </si>
  <si>
    <t>Mezisoučet   věž</t>
  </si>
  <si>
    <t>Součet</t>
  </si>
  <si>
    <t>629995101</t>
  </si>
  <si>
    <t>Očištění vnějších ploch tlakovou vodou omytím</t>
  </si>
  <si>
    <t>CS ÚRS 2017 01</t>
  </si>
  <si>
    <t>2851812</t>
  </si>
  <si>
    <t>"viz pol.č. 985131311.70R"   513,516</t>
  </si>
  <si>
    <t>623131221.71R</t>
  </si>
  <si>
    <t>Penetrace podkladu pomocí Remmers Silicatfestiger stupně členitosti 4 ředěnému 1:1 až 1:3 s vodou (spotřeba 0,5 - 1 kg/m2)</t>
  </si>
  <si>
    <t>-2040381314</t>
  </si>
  <si>
    <t>"100 % plochy"</t>
  </si>
  <si>
    <t>623131302.72R</t>
  </si>
  <si>
    <t>Vápenný špritz Remmers Kalkspritz na smíšené zdivo (spotřeba 4 kg/m2)</t>
  </si>
  <si>
    <t>727222214</t>
  </si>
  <si>
    <t>"OPRAVOVANÁ (DOPLŇOVANÁ PO OTLUČENÍ) ČÁST FASÁDY - 50 %"</t>
  </si>
  <si>
    <t>"viz pol.č. 985131311.70R"   513,516*0,5</t>
  </si>
  <si>
    <t>5</t>
  </si>
  <si>
    <t>623321191.72R</t>
  </si>
  <si>
    <t>Vápenná omítka s pucolánem Remmers Reinkalkmörtel tl. 20 mm (spotřeba 15 kg/m2/10mm)</t>
  </si>
  <si>
    <t>2105462175</t>
  </si>
  <si>
    <t>622321131.72R</t>
  </si>
  <si>
    <t>Potažení vnějších stěn vápenným štukem s pucolánem Remmers Reinkalkstuck tl. 2 mm stupně členitosti 4 (spotřeba 2,5 kg/m2)</t>
  </si>
  <si>
    <t>-518981619</t>
  </si>
  <si>
    <t>"CELÁ PLOCHA FASÁDY BEZ ŠTUKOVÝCH PRVKŮ,"</t>
  </si>
  <si>
    <t>-25,676</t>
  </si>
  <si>
    <t>Mezisoučet   odpočet štukových ozdob (bude upřesněno při realizaci)</t>
  </si>
  <si>
    <t>-2,568</t>
  </si>
  <si>
    <t>Mezisoučet   odpočet ozdobných prvků s románským cementem (bude upřesněno při realizaci)</t>
  </si>
  <si>
    <t>-30</t>
  </si>
  <si>
    <t>Mezisoučet   odpočet kamenných prvků (bude upřesněno při realizaci)</t>
  </si>
  <si>
    <t>7</t>
  </si>
  <si>
    <t>783823177.70R</t>
  </si>
  <si>
    <t>Penetrační vápenný podnátěr omítek stupně členitosti 4 Historic Kalkschlämme v požadovaném odstínu, Sd=0,01m, max.ředit 10% vody (spotřeba 0,25 kg/m2), včetně předvlhčení podkladu</t>
  </si>
  <si>
    <t>2142954713</t>
  </si>
  <si>
    <t>"viz pol.č. 622321131.72R"   513,516</t>
  </si>
  <si>
    <t>Mezisoučet</t>
  </si>
  <si>
    <t>8</t>
  </si>
  <si>
    <t>783827167.70R</t>
  </si>
  <si>
    <t>Vápenný nátěr jednonásobný omítek stupně členitosti 4 Historic Kalkfarbe v požadovaném odstínu, Sd=0,01m, neředit, max.ředit 10% vody (spotřeba 0,2 kg/m2), včetně předvlhčení podkladu</t>
  </si>
  <si>
    <t>77815985</t>
  </si>
  <si>
    <t>9</t>
  </si>
  <si>
    <t>783801500.70R</t>
  </si>
  <si>
    <t>Vlhčení fasády po provedeném vápenném podnátěru a nátěru (po aplikaci vlhčit 3 dny) množství jednotlivých vlhčení během 24hodin je závislé na počasí</t>
  </si>
  <si>
    <t>273236813</t>
  </si>
  <si>
    <t>"POČÍTÁN ODHAD PO ČTYŘECH HODINÁCH 3 DNY"</t>
  </si>
  <si>
    <t>455,272*6*3</t>
  </si>
  <si>
    <t>622</t>
  </si>
  <si>
    <t>Štukové ozdoby - viz návrh oprav bod 2.2.2.</t>
  </si>
  <si>
    <t>10</t>
  </si>
  <si>
    <t>623131302.73R</t>
  </si>
  <si>
    <t>Špritz na štukové ozdoby Remmers Vorspritzmörtel (spotřeba 3 kg/m2)</t>
  </si>
  <si>
    <t>-742512323</t>
  </si>
  <si>
    <t>"NELZE URČIT PŘESNÝ ROZSAH OPRAV-NUTNO UPŘESNIT"</t>
  </si>
  <si>
    <t>"PŘI REALIZACI - POČÍTÁNO CCA 5% Z PLOCHY FASÁDY"</t>
  </si>
  <si>
    <t>"viz pol.č. 622321131.72R"   513,516*0,05</t>
  </si>
  <si>
    <t>11</t>
  </si>
  <si>
    <t>985311113.71R</t>
  </si>
  <si>
    <t>Reprofilace štukových ozdob rychle tuhnoucí maltou k vytahování štukovýcch jader Grobzugmörtel tl 30 mm (spotřeba 1,1kg/1mm/m2)</t>
  </si>
  <si>
    <t>1663527763</t>
  </si>
  <si>
    <t>"PŘI REALIZACI - POČÍTÁNO CCA 5% Z PLOCHY FASÁDY A TL. 30MM"</t>
  </si>
  <si>
    <t>12</t>
  </si>
  <si>
    <t>985312114.71R</t>
  </si>
  <si>
    <t>Strukturování povrchu štukových ozdob rychle tuhnoucí maltou pro jemné strukturování povrchu Feinzugmörtel tl 5 mm (spotřeba 1,3kg/1mm/m2)</t>
  </si>
  <si>
    <t>-1500021084</t>
  </si>
  <si>
    <t>"PŘI REALIZACI - POČÍTÁNO CCA 5% Z PLOCHY FASÁDY A TL. 5MM"</t>
  </si>
  <si>
    <t>13</t>
  </si>
  <si>
    <t>783823187.70R</t>
  </si>
  <si>
    <t>Penetrační vápenný podnátěr štukových ozdob Historic Kalkschlämme v požadovaném odstínu, Sd=0,01m, max.ředit 10% vody (spotřeba 0,25 kg/m2), včetně předvlhčení podkladu</t>
  </si>
  <si>
    <t>-598555752</t>
  </si>
  <si>
    <t>14</t>
  </si>
  <si>
    <t>783827187.70R</t>
  </si>
  <si>
    <t>Vápenný nátěr jednonásobný štukových ozdob Historic Kalkfarbe v požadovaném odstínu, Sd=0,01m, neředit, max.ředit 10% vody (spotřeba 0,25 kg/m2), včetně předvlhčení podkladu</t>
  </si>
  <si>
    <t>-1275932330</t>
  </si>
  <si>
    <t>-1483187445</t>
  </si>
  <si>
    <t>25,676*6*3</t>
  </si>
  <si>
    <t>623</t>
  </si>
  <si>
    <t>Ozdobné prvky s románským cementem - viz návrh oprav bod 2.2.3.</t>
  </si>
  <si>
    <t>16</t>
  </si>
  <si>
    <t>985311215.70R</t>
  </si>
  <si>
    <t>Reprofilace ozdobných prvků s románským cementem rychle tuhnoucí maltou na bázi románského cementu Remmers Fugen und Ergänzungsmörtel tl 50 mm (spotřeba cca 1,6kg/1mm/m2)</t>
  </si>
  <si>
    <t>645630511</t>
  </si>
  <si>
    <t>"NENÍ JISTÉ JETLI JSOU TYTO PRVKY NA FASÁDĚ"</t>
  </si>
  <si>
    <t>"PROTO JE ZAPOČÍTÁN JENOM ODHAD-NUTNO UPŘESNIT"</t>
  </si>
  <si>
    <t>"PŘI REALIZACI - POČÍTÁNO CCA 0,5% Z PLOCHY FASÁDY A TL.50 MM"</t>
  </si>
  <si>
    <t>"viz pol.č. 622321131.72R"   513,516*0,005</t>
  </si>
  <si>
    <t>17</t>
  </si>
  <si>
    <t>985312114.72R</t>
  </si>
  <si>
    <t>Úprava povrchu ozdobných prvků s románským cementem rychletuhnoucí maltou na bázi románského cementu Remmers Versetzmörtel RZ zrno 2mm tl 5 mm (spotřeba 1,6kg/1mm/m2)</t>
  </si>
  <si>
    <t>-856969233</t>
  </si>
  <si>
    <t>"PŘI REALIZACI - POČÍTÁNO CCA 0,5% Z PLOCHY FASÁDY A TL.5 MM"</t>
  </si>
  <si>
    <t>18</t>
  </si>
  <si>
    <t>985312111.70R</t>
  </si>
  <si>
    <t>Minerální stěrka na finální tmelení (zrno 0,3 mm) ozdobných prvků s románským cementem na bázi románského cementu Remmers Feinspachtel RZ tl.2 mm (spotřeba 1,6kg/1mm/m2)</t>
  </si>
  <si>
    <t>133507902</t>
  </si>
  <si>
    <t>"PŘI REALIZACI - POČÍTÁNO CCA 0,5% Z PLOCHY FASÁDY A TL.2 MM"</t>
  </si>
  <si>
    <t>19</t>
  </si>
  <si>
    <t>-1754524105</t>
  </si>
  <si>
    <t>"PŘI REALIZACI - POČÍTÁNO CCA 0,5% Z PLOCHY FASÁDY"</t>
  </si>
  <si>
    <t>20</t>
  </si>
  <si>
    <t>-1095142501</t>
  </si>
  <si>
    <t>854485010</t>
  </si>
  <si>
    <t>2,568*6*3</t>
  </si>
  <si>
    <t>624</t>
  </si>
  <si>
    <t>Kamenné prvky - viz návrh oprav bod 2.2.4.</t>
  </si>
  <si>
    <t>22</t>
  </si>
  <si>
    <t>98532423.72R</t>
  </si>
  <si>
    <t>Zpevnění kamene pomocí Remmers KSE 300 (spotřeba dle podkladu cca 0,6 - 0,8 l)</t>
  </si>
  <si>
    <t>1538516892</t>
  </si>
  <si>
    <t>"NELZE URČIT PŘESNÝ ROZSAH - NUTNO UPŘESNIT"</t>
  </si>
  <si>
    <t>"PŘI REALIZACI - POČÍTÁNO CCA  30 M2"</t>
  </si>
  <si>
    <t>30</t>
  </si>
  <si>
    <t>23</t>
  </si>
  <si>
    <t>985422911.70R</t>
  </si>
  <si>
    <t>Vyplnění hlubokých poškození kamene pomocí Remmers Grundiermörtel (spotřeba cca 2kg/dutina)</t>
  </si>
  <si>
    <t>dutina</t>
  </si>
  <si>
    <t>-1148294209</t>
  </si>
  <si>
    <t>"PŘI REALIZACI - POČÍTÁNO CCA  12 DUTIN"</t>
  </si>
  <si>
    <t>24</t>
  </si>
  <si>
    <t>985311120.70R</t>
  </si>
  <si>
    <t>Reprofilace kamene i do ztracena pomocí Restauriermörtel SK (spotřeba cca 1,6kg/dutina)</t>
  </si>
  <si>
    <t>-870042336</t>
  </si>
  <si>
    <t>25</t>
  </si>
  <si>
    <t>985324231.73R</t>
  </si>
  <si>
    <t>Ochranný a hydrofobizační nátěr kamene Remmers Funcosil SNL (spotřeba 0,3 - 1,5 l/m2)</t>
  </si>
  <si>
    <t>-1206564672</t>
  </si>
  <si>
    <t>625</t>
  </si>
  <si>
    <t>Šikmé kamenné parapety - viz návrh oprav bod 2.2.5.</t>
  </si>
  <si>
    <t>26</t>
  </si>
  <si>
    <t>1226383242</t>
  </si>
  <si>
    <t>"PŘI REALIZACI"</t>
  </si>
  <si>
    <t>0,5*(1,01*2+2,16)</t>
  </si>
  <si>
    <t>0,4*(2,7*2)</t>
  </si>
  <si>
    <t>27</t>
  </si>
  <si>
    <t>-1591003761</t>
  </si>
  <si>
    <t>"PŘI REALIZACI - POČÍTÁNO CCA  8 DUTIN"</t>
  </si>
  <si>
    <t>28</t>
  </si>
  <si>
    <t>711113011.75R</t>
  </si>
  <si>
    <t>Penetrace Remmers Kiesol pod hydroizolační stěrku (spotřeba 0,15 l/m2), ředění 1:1 až 1:3</t>
  </si>
  <si>
    <t>-531813206</t>
  </si>
  <si>
    <t>29</t>
  </si>
  <si>
    <t>711113127.71R</t>
  </si>
  <si>
    <t>Hydroizolační stěrka Remmers MB2K tl. 2mm (spotřeba 3 kg/m2)</t>
  </si>
  <si>
    <t>827525898</t>
  </si>
  <si>
    <t>985311120.71R</t>
  </si>
  <si>
    <t>Minerální malta Restauriermörtel hrubé zrno 3x2mm=6mm provedená do zavadlé,ale čerstvé izol.stěrky (spotřeba 16kg/1m2 tl. 10mm)</t>
  </si>
  <si>
    <t>-1256481038</t>
  </si>
  <si>
    <t>31</t>
  </si>
  <si>
    <t>783827427.71R</t>
  </si>
  <si>
    <t>Vápenný nátěr dvojnásobný omítek stupně členitosti 2 Historic Kalkfarbe v požadovaném odstínu, Sd=0,01m, (spotřeba 0,25 kg/m2/1vrstva), včetně předvlhčení podkladu</t>
  </si>
  <si>
    <t>-1456379719</t>
  </si>
  <si>
    <t>32</t>
  </si>
  <si>
    <t>-1186796626</t>
  </si>
  <si>
    <t>4,25*6*3</t>
  </si>
  <si>
    <t>626</t>
  </si>
  <si>
    <t>Pomocné produkty na fasádě - viz návrh oprav 2.2.6.</t>
  </si>
  <si>
    <t>33</t>
  </si>
  <si>
    <t>783801251.70R</t>
  </si>
  <si>
    <t>Očištění 1x nátěrem biocidním přípravkem Remmers BFA koncentrát, ředění 1:9 s vodou (spotřeba 0,02l a více) a okartáčováním omítek členitosti 4 omítek hladkých, zrnitých tenkovrstvých nebo štukových</t>
  </si>
  <si>
    <t>1426697618</t>
  </si>
  <si>
    <t>"ODSTRANĚNÍ MECHŮ"</t>
  </si>
  <si>
    <t>"PŘI REALIZACI - POČÍTÁNO CCA 10% Z PLOCHY FASÁDY"</t>
  </si>
  <si>
    <t>"viz pol.č. 622321131.72R"   513,516*0,1</t>
  </si>
  <si>
    <t>34</t>
  </si>
  <si>
    <t>985421123.70r</t>
  </si>
  <si>
    <t>Injektáž prasklin, dutin a statické zpevnění prvků na fasádě pomocí Remmers Injektionsleim 2K (spotřeba 1,8 kg/dutina)</t>
  </si>
  <si>
    <t>-1527927191</t>
  </si>
  <si>
    <t>"PŘI REALIZACI - POČÍTÁNO CCA  25 DUTIN"</t>
  </si>
  <si>
    <t>35</t>
  </si>
  <si>
    <t>985321211.71R</t>
  </si>
  <si>
    <t>Ochranný dvojnásobný nátěr železných prvků na fasádě Remmers Rostschutz EP 2K (spotřeba 0,6kg/2nátěry/m2) do 2.nátěru vpravit křemičitý písek zrno 0,1-0,4mm</t>
  </si>
  <si>
    <t>-19171974</t>
  </si>
  <si>
    <t>"PŘI REALIZACI - ODHAD"</t>
  </si>
  <si>
    <t>627</t>
  </si>
  <si>
    <t>Kamenný sokl</t>
  </si>
  <si>
    <t>36</t>
  </si>
  <si>
    <t>1818005774</t>
  </si>
  <si>
    <t>0,2*(5*2+2)</t>
  </si>
  <si>
    <t>(0,6+0,4)/2*8,3</t>
  </si>
  <si>
    <t>1*0,6*4</t>
  </si>
  <si>
    <t>Součet   sokl</t>
  </si>
  <si>
    <t>37</t>
  </si>
  <si>
    <t>-2100025682</t>
  </si>
  <si>
    <t>"PŘI REALIZACI - POČÍTÁNO CCA  6 DUTIN"</t>
  </si>
  <si>
    <t>38</t>
  </si>
  <si>
    <t>156531635</t>
  </si>
  <si>
    <t>39</t>
  </si>
  <si>
    <t>-530086055</t>
  </si>
  <si>
    <t>62993</t>
  </si>
  <si>
    <t>Štukatérské práce</t>
  </si>
  <si>
    <t>40</t>
  </si>
  <si>
    <t>620411179</t>
  </si>
  <si>
    <t>Očištění pilastrů vysokého řádu a klenuté niky s mušlí s alegorickou sochou</t>
  </si>
  <si>
    <t>kus</t>
  </si>
  <si>
    <t>1253064507</t>
  </si>
  <si>
    <t>41</t>
  </si>
  <si>
    <t>620411180</t>
  </si>
  <si>
    <t>Štukatérské opravy plastických prvků-bude upřesněno zástupcem památkové péče</t>
  </si>
  <si>
    <t>soubor</t>
  </si>
  <si>
    <t>-511897788</t>
  </si>
  <si>
    <t>631</t>
  </si>
  <si>
    <t>Podlahy balkónů - oprava</t>
  </si>
  <si>
    <t>42</t>
  </si>
  <si>
    <t>631312146</t>
  </si>
  <si>
    <t>Oprava podlahy balkonů - bude upřesněno zástupce památkové péče</t>
  </si>
  <si>
    <t>-1714109279</t>
  </si>
  <si>
    <t>4,5*2</t>
  </si>
  <si>
    <t>Ostatní konstrukce a práce-bourání</t>
  </si>
  <si>
    <t>91 3</t>
  </si>
  <si>
    <t xml:space="preserve">Ostatní konstrukce a práce </t>
  </si>
  <si>
    <t>43</t>
  </si>
  <si>
    <t>629991011</t>
  </si>
  <si>
    <t>Zakrytí vnějších ploch před znečištěním včetně pozdějšího odkrytí výplní otvorů a svislých ploch fólií přilepenou lepící páskou</t>
  </si>
  <si>
    <t>-1119923579</t>
  </si>
  <si>
    <t>2*2 *3 +1*2 *2</t>
  </si>
  <si>
    <t>2*2,6 *2 + 2,2*2,6 + 1,2*2,6 *2</t>
  </si>
  <si>
    <t>(1*3,4+1*2,5) *2 + 1,2*2,6* 2 +2*2,5</t>
  </si>
  <si>
    <t>1*2 *4</t>
  </si>
  <si>
    <t>44</t>
  </si>
  <si>
    <t>629135102</t>
  </si>
  <si>
    <t>Vyrovnávací vrstva z cementové malty pod klempířskými prvky šířky přes 150 do 300 mm</t>
  </si>
  <si>
    <t>m</t>
  </si>
  <si>
    <t>1612219559</t>
  </si>
  <si>
    <t>60+35   "cca"</t>
  </si>
  <si>
    <t>45</t>
  </si>
  <si>
    <t>620411175</t>
  </si>
  <si>
    <t>Vyvzorkování odstínů fasádních nátěrů</t>
  </si>
  <si>
    <t>270400457</t>
  </si>
  <si>
    <t>46</t>
  </si>
  <si>
    <t>931000241</t>
  </si>
  <si>
    <t xml:space="preserve">Zpětná montáž poutačů upravených do sjednocujícího stylu </t>
  </si>
  <si>
    <t>404089681</t>
  </si>
  <si>
    <t>47</t>
  </si>
  <si>
    <t>931000242</t>
  </si>
  <si>
    <t>Přemístění větracího otvoru s ventilátorem do méně zdobené části fasády vč.úpravy elektro</t>
  </si>
  <si>
    <t>929372303</t>
  </si>
  <si>
    <t>48</t>
  </si>
  <si>
    <t>931000243</t>
  </si>
  <si>
    <t>Vyčištění skleněného ciferníku věžových hodin</t>
  </si>
  <si>
    <t>472282099</t>
  </si>
  <si>
    <t>94</t>
  </si>
  <si>
    <t>Lešení a stavební výtahy</t>
  </si>
  <si>
    <t>49</t>
  </si>
  <si>
    <t>941221112</t>
  </si>
  <si>
    <t>Montáž lešení řadového rámového těžkého pracovního s podlahami s provozním zatížením tř. 4 do 300 kg/m2 šířky tř. SW09 přes 0,9 do 1,2 m, výšky přes 10 do 25 m</t>
  </si>
  <si>
    <t>661774726</t>
  </si>
  <si>
    <t>(5+1)*16</t>
  </si>
  <si>
    <t>18,5*16</t>
  </si>
  <si>
    <t>(5,5*2+5)*7</t>
  </si>
  <si>
    <t>Mezisoučet   do ulice</t>
  </si>
  <si>
    <t>8*12*2</t>
  </si>
  <si>
    <t>Mezisoučet   zdvojené lešení u balkónů</t>
  </si>
  <si>
    <t>50</t>
  </si>
  <si>
    <t>941221211</t>
  </si>
  <si>
    <t>Montáž lešení řadového rámového těžkého pracovního s podlahami s provozním zatížením tř. 4 do 300 kg/m2 Příplatek za první a každý další den použití lešení k ceně -1111 nebo -1112</t>
  </si>
  <si>
    <t>2015541944</t>
  </si>
  <si>
    <t>696*150   "cca 3 měsíce"</t>
  </si>
  <si>
    <t>51</t>
  </si>
  <si>
    <t>941221812</t>
  </si>
  <si>
    <t>Demontáž lešení řadového rámového těžkého pracovního s provozním zatížením tř. 4 do 300 kg/m2 šířky tř. SW09 přes 0,9 do 1,2 m, výšky přes 10 do 25 m</t>
  </si>
  <si>
    <t>-1643512909</t>
  </si>
  <si>
    <t>52</t>
  </si>
  <si>
    <t>942111121</t>
  </si>
  <si>
    <t>Montáž lešení vysunutého trubkového pracovního z konstrukce, z otvorů nebo při povrchu stropní konstrukce s podepřením, ve výšce pracovní podlahy do 20 m</t>
  </si>
  <si>
    <t>1476529483</t>
  </si>
  <si>
    <t>11*8+8*3</t>
  </si>
  <si>
    <t>2,5*7*2</t>
  </si>
  <si>
    <t>(2,5+6*2)*3</t>
  </si>
  <si>
    <t>190,5*2   "zdvojení lešení - nad střechami"</t>
  </si>
  <si>
    <t>53</t>
  </si>
  <si>
    <t>942111221</t>
  </si>
  <si>
    <t>Montáž lešení vysunutého trubkového pracovního Příplatek za první a každý další den použití lešení k ceně -1121 nebo -1122</t>
  </si>
  <si>
    <t>1811657123</t>
  </si>
  <si>
    <t>381*150   "cca 3 měsíce"</t>
  </si>
  <si>
    <t>54</t>
  </si>
  <si>
    <t>942111821</t>
  </si>
  <si>
    <t>Demontáž lešení vysunutého trubkového pracovního z konstrukce, z otvorů nebo při povrchu stropní konstrukce s podepřením, ve výšce pracovní podlahy do 20 m</t>
  </si>
  <si>
    <t>-1586890724</t>
  </si>
  <si>
    <t>55</t>
  </si>
  <si>
    <t>944511111</t>
  </si>
  <si>
    <t>Montáž ochranné sítě zavěšené na konstrukci lešení z textilie z umělých vláken</t>
  </si>
  <si>
    <t>-843896220</t>
  </si>
  <si>
    <t>696+190,5</t>
  </si>
  <si>
    <t>56</t>
  </si>
  <si>
    <t>944511211</t>
  </si>
  <si>
    <t>Montáž ochranné sítě Příplatek za první a každý další den použití sítě k ceně -1111</t>
  </si>
  <si>
    <t>2096987570</t>
  </si>
  <si>
    <t>886,5*150   "cca 3 měsíce"</t>
  </si>
  <si>
    <t>57</t>
  </si>
  <si>
    <t>944511811</t>
  </si>
  <si>
    <t>Demontáž ochranné sítě zavěšené na konstrukci lešení z textilie z umělých vláken</t>
  </si>
  <si>
    <t>-1749411647</t>
  </si>
  <si>
    <t>58</t>
  </si>
  <si>
    <t>949521112</t>
  </si>
  <si>
    <t>Montáž podchodu u dílcových lešení zřizovaného současně s lehkým nebo těžkým pracovním lešením, šířky do 2,0 m</t>
  </si>
  <si>
    <t>-1160849422</t>
  </si>
  <si>
    <t>59</t>
  </si>
  <si>
    <t>949521212</t>
  </si>
  <si>
    <t>Montáž podchodu u dílcových lešení Příplatek za první a každý další den použití podchodu k ceně -1112</t>
  </si>
  <si>
    <t>-631294623</t>
  </si>
  <si>
    <t>18*150   "cca 3 měsíce"</t>
  </si>
  <si>
    <t>60</t>
  </si>
  <si>
    <t>949521812</t>
  </si>
  <si>
    <t>Demontáž podchodu u dílcových lešení zřizovaného současně s lehkým nebo těžkým pracovním lešením, šířky do 2,0 m</t>
  </si>
  <si>
    <t>1892888083</t>
  </si>
  <si>
    <t>96</t>
  </si>
  <si>
    <t>Bourání konstrukcí</t>
  </si>
  <si>
    <t>61</t>
  </si>
  <si>
    <t>978019361</t>
  </si>
  <si>
    <t>Otlučení vápenných nebo vápenocementových omítek vnějších ploch s vyškrabáním spar a s očištěním zdiva stupně členitosti 3 až 5, v rozsahu přes 40 do 50 %</t>
  </si>
  <si>
    <t>854909587</t>
  </si>
  <si>
    <t>62</t>
  </si>
  <si>
    <t>764002851</t>
  </si>
  <si>
    <t>Demontáž klempířských konstrukcí oplechování parapetů do suti</t>
  </si>
  <si>
    <t>1922853755</t>
  </si>
  <si>
    <t>"cca"   35</t>
  </si>
  <si>
    <t>63</t>
  </si>
  <si>
    <t>764002861</t>
  </si>
  <si>
    <t>Demontáž klempířských konstrukcí oplechování říms do suti</t>
  </si>
  <si>
    <t>379994102</t>
  </si>
  <si>
    <t>"cca" 60</t>
  </si>
  <si>
    <t>64</t>
  </si>
  <si>
    <t>764002841</t>
  </si>
  <si>
    <t>Demontáž klempířských konstrukcí oplechování horních ploch zdí a nadezdívek do suti</t>
  </si>
  <si>
    <t>152759582</t>
  </si>
  <si>
    <t>(4+1*2)*2</t>
  </si>
  <si>
    <t>65</t>
  </si>
  <si>
    <t>764004861</t>
  </si>
  <si>
    <t>Demontáž klempířských konstrukcí svodu do suti</t>
  </si>
  <si>
    <t>-1306812629</t>
  </si>
  <si>
    <t>14,5*2</t>
  </si>
  <si>
    <t>66</t>
  </si>
  <si>
    <t>997013501</t>
  </si>
  <si>
    <t>Odvoz suti a vybouraných hmot na skládku nebo meziskládku se složením, na vzdálenost do 1 km</t>
  </si>
  <si>
    <t>t</t>
  </si>
  <si>
    <t>1572892857</t>
  </si>
  <si>
    <t>67</t>
  </si>
  <si>
    <t>997013509</t>
  </si>
  <si>
    <t>Odvoz suti a vybouraných hmot na skládku nebo meziskládku se složením, na vzdálenost Příplatek k ceně za každý další i započatý 1 km přes 1 km</t>
  </si>
  <si>
    <t>-1469234949</t>
  </si>
  <si>
    <t>20,87*5</t>
  </si>
  <si>
    <t>68</t>
  </si>
  <si>
    <t>M</t>
  </si>
  <si>
    <t>946202500</t>
  </si>
  <si>
    <t>uložení odpadu - směsné stavební a demoliční</t>
  </si>
  <si>
    <t>977060561</t>
  </si>
  <si>
    <t>20,87</t>
  </si>
  <si>
    <t>-0,329    "odpočet kovového odpadu"</t>
  </si>
  <si>
    <t>99</t>
  </si>
  <si>
    <t>Přesun hmot</t>
  </si>
  <si>
    <t>69</t>
  </si>
  <si>
    <t>998017003</t>
  </si>
  <si>
    <t>Přesun hmot pro budovy občanské výstavby, bydlení, výrobu a služby s omezením mechanizace vodorovná dopravní vzdálenost do 100 m pro budovy s jakoukoliv nosnou konstrukcí výšky přes 12 do 24 m</t>
  </si>
  <si>
    <t>-33320218</t>
  </si>
  <si>
    <t>PSV</t>
  </si>
  <si>
    <t>Práce a dodávky PSV</t>
  </si>
  <si>
    <t>764</t>
  </si>
  <si>
    <t>Konstrukce klempířské</t>
  </si>
  <si>
    <t>70</t>
  </si>
  <si>
    <t>764538423</t>
  </si>
  <si>
    <t>Svod z měděného plechu včetně objímek, kolen a odskoků kruhový, průměru 120 mm</t>
  </si>
  <si>
    <t>1413772230</t>
  </si>
  <si>
    <t>-6*2   "na výšku 1.np"</t>
  </si>
  <si>
    <t>71</t>
  </si>
  <si>
    <t>764518623</t>
  </si>
  <si>
    <t>Svod z pozinkovaného plechu s upraveným povrchem včetně objímek, kolen a odskoků kruhový, průměru 120 mm</t>
  </si>
  <si>
    <t>-2084351656</t>
  </si>
  <si>
    <t>6*2   "na výšku 1.np"</t>
  </si>
  <si>
    <t>72</t>
  </si>
  <si>
    <t>764234406</t>
  </si>
  <si>
    <t>Oplechování horních ploch zdí a nadezdívek (atik) z měděného plechu mechanicky kotvených rš 500 mm</t>
  </si>
  <si>
    <t>1217335985</t>
  </si>
  <si>
    <t>73</t>
  </si>
  <si>
    <t>764235446</t>
  </si>
  <si>
    <t>Oplechování horních ploch zdí a nadezdívek (atik) z měděného plechu Příplatek k cenám za zvýšenou pracnost při provedení rohu nebo koutu přes rš 400 mm</t>
  </si>
  <si>
    <t>1747519964</t>
  </si>
  <si>
    <t>74</t>
  </si>
  <si>
    <t>764238404</t>
  </si>
  <si>
    <t>Oplechování říms a ozdobných prvků z měděného plechu rovných, bez rohů mechanicky kotvené rš 330 mm</t>
  </si>
  <si>
    <t>784492640</t>
  </si>
  <si>
    <t>75</t>
  </si>
  <si>
    <t>764238445</t>
  </si>
  <si>
    <t>Oplechování říms a ozdobných prvků z měděného plechu rovných, bez rohů Příplatek k cenám za zvýšenou pracnost při provedení rohu nebo koutu rovné římsy do rš 400 mm</t>
  </si>
  <si>
    <t>61223054</t>
  </si>
  <si>
    <t>76</t>
  </si>
  <si>
    <t>764238454</t>
  </si>
  <si>
    <t>Oplechování říms a ozdobných prvků z měděného plechu oblých nebo ze segmentů, včetně rohů mechanicky kotvené rš 330 mm</t>
  </si>
  <si>
    <t>-546675003</t>
  </si>
  <si>
    <t>"cca" 25</t>
  </si>
  <si>
    <t>77</t>
  </si>
  <si>
    <t>764236404</t>
  </si>
  <si>
    <t>Oplechování parapetů z měděného plechu rovných mechanicky kotvených, bez rohů rš 330 mm</t>
  </si>
  <si>
    <t>-1908756424</t>
  </si>
  <si>
    <t>78</t>
  </si>
  <si>
    <t>998764203</t>
  </si>
  <si>
    <t>Přesun hmot pro konstrukce klempířské stanovený procentní sazbou (%) z ceny vodorovná dopravní vzdálenost do 50 m v objektech výšky přes 12 do 24 m</t>
  </si>
  <si>
    <t>%</t>
  </si>
  <si>
    <t>-1971738494</t>
  </si>
  <si>
    <t>767</t>
  </si>
  <si>
    <t>Konstrukce zámečnické</t>
  </si>
  <si>
    <t>79</t>
  </si>
  <si>
    <t>767658917.73R</t>
  </si>
  <si>
    <t>Kovářská oprava stávajících mříží 1020x2040 mm</t>
  </si>
  <si>
    <t>1996708345</t>
  </si>
  <si>
    <t>80</t>
  </si>
  <si>
    <t>767658917.75R</t>
  </si>
  <si>
    <t>Kovářská oprava stávajících mříží 2160x2100 mm</t>
  </si>
  <si>
    <t>-1577971393</t>
  </si>
  <si>
    <t>81</t>
  </si>
  <si>
    <t>767658917.76R</t>
  </si>
  <si>
    <t>Kovářská oprava stávajících mříží 2190x2100 mm</t>
  </si>
  <si>
    <t>256967445</t>
  </si>
  <si>
    <t>82</t>
  </si>
  <si>
    <t>998767203</t>
  </si>
  <si>
    <t>Přesun hmot pro zámečnické konstrukce stanovený procentní sazbou (%) z ceny vodorovná dopravní vzdálenost do 50 m v objektech výšky přes 12 do 24 m</t>
  </si>
  <si>
    <t>-36417410</t>
  </si>
  <si>
    <t>783</t>
  </si>
  <si>
    <t>Dokončovací práce - nátěry</t>
  </si>
  <si>
    <t>83</t>
  </si>
  <si>
    <t>783306805</t>
  </si>
  <si>
    <t>Odstranění nátěrů ze zámečnických konstrukcí opálením s obroušením</t>
  </si>
  <si>
    <t>1312872913</t>
  </si>
  <si>
    <t>"MŘÍŽE"</t>
  </si>
  <si>
    <t>(1,04*2,1*2+2,16*2,1*2+2,19*2,1)*2</t>
  </si>
  <si>
    <t>84</t>
  </si>
  <si>
    <t>783301313</t>
  </si>
  <si>
    <t>Příprava podkladu zámečnických konstrukcí před provedením nátěru odmaštění odmašťovačem ředidlovým</t>
  </si>
  <si>
    <t>-245715029</t>
  </si>
  <si>
    <t>85</t>
  </si>
  <si>
    <t>783342101</t>
  </si>
  <si>
    <t>Tmelení zámečnických konstrukcí včetně přebroušení tmelených míst, tmelem polyuretanovým</t>
  </si>
  <si>
    <t>-537818742</t>
  </si>
  <si>
    <t>86</t>
  </si>
  <si>
    <t>783314203</t>
  </si>
  <si>
    <t>Základní antikorozní nátěr zámečnických konstrukcí jednonásobný syntetický samozákladující</t>
  </si>
  <si>
    <t>-295003928</t>
  </si>
  <si>
    <t>87</t>
  </si>
  <si>
    <t>783317105</t>
  </si>
  <si>
    <t>Krycí nátěr (email) zámečnických konstrukcí jednonásobný syntetický samozákladující</t>
  </si>
  <si>
    <t>-1621787061</t>
  </si>
  <si>
    <t>Práce a dodávky M</t>
  </si>
  <si>
    <t>21-M</t>
  </si>
  <si>
    <t>Elektromontáže</t>
  </si>
  <si>
    <t>88</t>
  </si>
  <si>
    <t>210000000.75R</t>
  </si>
  <si>
    <t>Oprava hromosvodu s revizí</t>
  </si>
  <si>
    <t>Kč</t>
  </si>
  <si>
    <t>-2050465564</t>
  </si>
  <si>
    <t>HZS</t>
  </si>
  <si>
    <t>Hodinové zúčtovací sazby</t>
  </si>
  <si>
    <t>89</t>
  </si>
  <si>
    <t>HZS1292</t>
  </si>
  <si>
    <t>Hodinové zúčtovací sazby profesí HSV zemní a pomocné práce stavební dělník</t>
  </si>
  <si>
    <t>hod</t>
  </si>
  <si>
    <t>512</t>
  </si>
  <si>
    <t>-597329936</t>
  </si>
  <si>
    <t>"ODSTRANĚNÍ NEPOUŽÍVANÝCH ROZVODŮ "</t>
  </si>
  <si>
    <t xml:space="preserve">"A TECHNICKÉHO ZAŘÍZENÍ NA FASÁDĚ" </t>
  </si>
  <si>
    <t>VRN - VEDLEJŠÍ ROZPOČTOVÉ NÁKLADY</t>
  </si>
  <si>
    <t>VRN - Vedlejší rozpočtové náklady</t>
  </si>
  <si>
    <t xml:space="preserve">    VRN3 - Zařízení staveniště</t>
  </si>
  <si>
    <t xml:space="preserve">    VRN9 - Ostatní náklady</t>
  </si>
  <si>
    <t>Vedlejší rozpočtové náklady</t>
  </si>
  <si>
    <t>VRN3</t>
  </si>
  <si>
    <t>Zařízení staveniště</t>
  </si>
  <si>
    <t>030001000</t>
  </si>
  <si>
    <t>1024</t>
  </si>
  <si>
    <t>1720756056</t>
  </si>
  <si>
    <t>VRN9</t>
  </si>
  <si>
    <t>Ostatní náklady</t>
  </si>
  <si>
    <t>091404000</t>
  </si>
  <si>
    <t>Ostatní náklady související s objektem práce na památkovém objektu</t>
  </si>
  <si>
    <t>-1787443230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</si>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</sst>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11" width="2.33203125" style="0" customWidth="1"/>
    <col min="12" max="12" width="4.83203125" style="0" customWidth="1"/>
    <col min="13" max="33" width="2.33203125" style="0" customWidth="1"/>
    <col min="34" max="34" width="2.83203125" style="0" customWidth="1"/>
    <col min="35" max="35" width="35.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20.16015625" style="0" customWidth="1"/>
    <col min="41" max="41" width="6.5" style="0" customWidth="1"/>
    <col min="42" max="42" width="3.5" style="0" customWidth="1"/>
    <col min="43" max="43" width="1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6" t="s">
        <v>16</v>
      </c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29"/>
      <c r="AQ5" s="31"/>
      <c r="BE5" s="384" t="s">
        <v>17</v>
      </c>
      <c r="BS5" s="24" t="s">
        <v>18</v>
      </c>
    </row>
    <row r="6" spans="2:71" ht="36.9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88" t="s">
        <v>20</v>
      </c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29"/>
      <c r="AQ6" s="31"/>
      <c r="BE6" s="385"/>
      <c r="BS6" s="24" t="s">
        <v>18</v>
      </c>
    </row>
    <row r="7" spans="2:71" ht="14.4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85"/>
      <c r="BS7" s="24" t="s">
        <v>18</v>
      </c>
    </row>
    <row r="8" spans="2:71" ht="14.4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85"/>
      <c r="BS8" s="24" t="s">
        <v>18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5"/>
      <c r="BS9" s="24" t="s">
        <v>18</v>
      </c>
    </row>
    <row r="10" spans="2:71" ht="14.4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22</v>
      </c>
      <c r="AO10" s="29"/>
      <c r="AP10" s="29"/>
      <c r="AQ10" s="31"/>
      <c r="BE10" s="385"/>
      <c r="BS10" s="24" t="s">
        <v>18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22</v>
      </c>
      <c r="AO11" s="29"/>
      <c r="AP11" s="29"/>
      <c r="AQ11" s="31"/>
      <c r="BE11" s="385"/>
      <c r="BS11" s="24" t="s">
        <v>18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5"/>
      <c r="BS12" s="24" t="s">
        <v>18</v>
      </c>
    </row>
    <row r="13" spans="2:71" ht="14.4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85"/>
      <c r="BS13" s="24" t="s">
        <v>18</v>
      </c>
    </row>
    <row r="14" spans="2:71" ht="13.2">
      <c r="B14" s="28"/>
      <c r="C14" s="29"/>
      <c r="D14" s="29"/>
      <c r="E14" s="389" t="s">
        <v>33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85"/>
      <c r="BS14" s="24" t="s">
        <v>18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5"/>
      <c r="BS15" s="24" t="s">
        <v>6</v>
      </c>
    </row>
    <row r="16" spans="2:71" ht="14.4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22</v>
      </c>
      <c r="AO16" s="29"/>
      <c r="AP16" s="29"/>
      <c r="AQ16" s="31"/>
      <c r="BE16" s="385"/>
      <c r="BS16" s="24" t="s">
        <v>6</v>
      </c>
    </row>
    <row r="17" spans="2:71" ht="18.45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22</v>
      </c>
      <c r="AO17" s="29"/>
      <c r="AP17" s="29"/>
      <c r="AQ17" s="31"/>
      <c r="BE17" s="385"/>
      <c r="BS17" s="24" t="s">
        <v>6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5"/>
      <c r="BS18" s="24" t="s">
        <v>8</v>
      </c>
    </row>
    <row r="19" spans="2:71" ht="14.4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5"/>
      <c r="BS19" s="24" t="s">
        <v>18</v>
      </c>
    </row>
    <row r="20" spans="2:71" ht="94.2" customHeight="1">
      <c r="B20" s="28"/>
      <c r="C20" s="29"/>
      <c r="D20" s="29"/>
      <c r="E20" s="391" t="s">
        <v>37</v>
      </c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29"/>
      <c r="AP20" s="29"/>
      <c r="AQ20" s="31"/>
      <c r="BE20" s="385"/>
      <c r="BS20" s="24" t="s">
        <v>6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5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85"/>
    </row>
    <row r="23" spans="2:57" s="1" customFormat="1" ht="25.95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92">
        <f>ROUNDUP(AG51,2)</f>
        <v>0</v>
      </c>
      <c r="AL23" s="393"/>
      <c r="AM23" s="393"/>
      <c r="AN23" s="393"/>
      <c r="AO23" s="393"/>
      <c r="AP23" s="42"/>
      <c r="AQ23" s="45"/>
      <c r="BE23" s="385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5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4" t="s">
        <v>39</v>
      </c>
      <c r="M25" s="394"/>
      <c r="N25" s="394"/>
      <c r="O25" s="394"/>
      <c r="P25" s="42"/>
      <c r="Q25" s="42"/>
      <c r="R25" s="42"/>
      <c r="S25" s="42"/>
      <c r="T25" s="42"/>
      <c r="U25" s="42"/>
      <c r="V25" s="42"/>
      <c r="W25" s="394" t="s">
        <v>40</v>
      </c>
      <c r="X25" s="394"/>
      <c r="Y25" s="394"/>
      <c r="Z25" s="394"/>
      <c r="AA25" s="394"/>
      <c r="AB25" s="394"/>
      <c r="AC25" s="394"/>
      <c r="AD25" s="394"/>
      <c r="AE25" s="394"/>
      <c r="AF25" s="42"/>
      <c r="AG25" s="42"/>
      <c r="AH25" s="42"/>
      <c r="AI25" s="42"/>
      <c r="AJ25" s="42"/>
      <c r="AK25" s="394" t="s">
        <v>41</v>
      </c>
      <c r="AL25" s="394"/>
      <c r="AM25" s="394"/>
      <c r="AN25" s="394"/>
      <c r="AO25" s="394"/>
      <c r="AP25" s="42"/>
      <c r="AQ25" s="45"/>
      <c r="BE25" s="385"/>
    </row>
    <row r="26" spans="2:57" s="2" customFormat="1" ht="14.4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77">
        <v>0.21</v>
      </c>
      <c r="M26" s="378"/>
      <c r="N26" s="378"/>
      <c r="O26" s="378"/>
      <c r="P26" s="48"/>
      <c r="Q26" s="48"/>
      <c r="R26" s="48"/>
      <c r="S26" s="48"/>
      <c r="T26" s="48"/>
      <c r="U26" s="48"/>
      <c r="V26" s="48"/>
      <c r="W26" s="379">
        <f>ROUNDUP(AZ51,2)</f>
        <v>0</v>
      </c>
      <c r="X26" s="378"/>
      <c r="Y26" s="378"/>
      <c r="Z26" s="378"/>
      <c r="AA26" s="378"/>
      <c r="AB26" s="378"/>
      <c r="AC26" s="378"/>
      <c r="AD26" s="378"/>
      <c r="AE26" s="378"/>
      <c r="AF26" s="48"/>
      <c r="AG26" s="48"/>
      <c r="AH26" s="48"/>
      <c r="AI26" s="48"/>
      <c r="AJ26" s="48"/>
      <c r="AK26" s="379">
        <f>ROUNDUP(AV51,1)</f>
        <v>0</v>
      </c>
      <c r="AL26" s="378"/>
      <c r="AM26" s="378"/>
      <c r="AN26" s="378"/>
      <c r="AO26" s="378"/>
      <c r="AP26" s="48"/>
      <c r="AQ26" s="50"/>
      <c r="BE26" s="385"/>
    </row>
    <row r="27" spans="2:57" s="2" customFormat="1" ht="14.4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77">
        <v>0.15</v>
      </c>
      <c r="M27" s="378"/>
      <c r="N27" s="378"/>
      <c r="O27" s="378"/>
      <c r="P27" s="48"/>
      <c r="Q27" s="48"/>
      <c r="R27" s="48"/>
      <c r="S27" s="48"/>
      <c r="T27" s="48"/>
      <c r="U27" s="48"/>
      <c r="V27" s="48"/>
      <c r="W27" s="379">
        <f>ROUNDUP(BA51,2)</f>
        <v>0</v>
      </c>
      <c r="X27" s="378"/>
      <c r="Y27" s="378"/>
      <c r="Z27" s="378"/>
      <c r="AA27" s="378"/>
      <c r="AB27" s="378"/>
      <c r="AC27" s="378"/>
      <c r="AD27" s="378"/>
      <c r="AE27" s="378"/>
      <c r="AF27" s="48"/>
      <c r="AG27" s="48"/>
      <c r="AH27" s="48"/>
      <c r="AI27" s="48"/>
      <c r="AJ27" s="48"/>
      <c r="AK27" s="379">
        <f>ROUNDUP(AW51,1)</f>
        <v>0</v>
      </c>
      <c r="AL27" s="378"/>
      <c r="AM27" s="378"/>
      <c r="AN27" s="378"/>
      <c r="AO27" s="378"/>
      <c r="AP27" s="48"/>
      <c r="AQ27" s="50"/>
      <c r="BE27" s="385"/>
    </row>
    <row r="28" spans="2:57" s="2" customFormat="1" ht="14.4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77">
        <v>0.21</v>
      </c>
      <c r="M28" s="378"/>
      <c r="N28" s="378"/>
      <c r="O28" s="378"/>
      <c r="P28" s="48"/>
      <c r="Q28" s="48"/>
      <c r="R28" s="48"/>
      <c r="S28" s="48"/>
      <c r="T28" s="48"/>
      <c r="U28" s="48"/>
      <c r="V28" s="48"/>
      <c r="W28" s="379">
        <f>ROUNDUP(BB51,2)</f>
        <v>0</v>
      </c>
      <c r="X28" s="378"/>
      <c r="Y28" s="378"/>
      <c r="Z28" s="378"/>
      <c r="AA28" s="378"/>
      <c r="AB28" s="378"/>
      <c r="AC28" s="378"/>
      <c r="AD28" s="378"/>
      <c r="AE28" s="378"/>
      <c r="AF28" s="48"/>
      <c r="AG28" s="48"/>
      <c r="AH28" s="48"/>
      <c r="AI28" s="48"/>
      <c r="AJ28" s="48"/>
      <c r="AK28" s="379">
        <v>0</v>
      </c>
      <c r="AL28" s="378"/>
      <c r="AM28" s="378"/>
      <c r="AN28" s="378"/>
      <c r="AO28" s="378"/>
      <c r="AP28" s="48"/>
      <c r="AQ28" s="50"/>
      <c r="BE28" s="385"/>
    </row>
    <row r="29" spans="2:57" s="2" customFormat="1" ht="14.4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77">
        <v>0.15</v>
      </c>
      <c r="M29" s="378"/>
      <c r="N29" s="378"/>
      <c r="O29" s="378"/>
      <c r="P29" s="48"/>
      <c r="Q29" s="48"/>
      <c r="R29" s="48"/>
      <c r="S29" s="48"/>
      <c r="T29" s="48"/>
      <c r="U29" s="48"/>
      <c r="V29" s="48"/>
      <c r="W29" s="379">
        <f>ROUNDUP(BC51,2)</f>
        <v>0</v>
      </c>
      <c r="X29" s="378"/>
      <c r="Y29" s="378"/>
      <c r="Z29" s="378"/>
      <c r="AA29" s="378"/>
      <c r="AB29" s="378"/>
      <c r="AC29" s="378"/>
      <c r="AD29" s="378"/>
      <c r="AE29" s="378"/>
      <c r="AF29" s="48"/>
      <c r="AG29" s="48"/>
      <c r="AH29" s="48"/>
      <c r="AI29" s="48"/>
      <c r="AJ29" s="48"/>
      <c r="AK29" s="379">
        <v>0</v>
      </c>
      <c r="AL29" s="378"/>
      <c r="AM29" s="378"/>
      <c r="AN29" s="378"/>
      <c r="AO29" s="378"/>
      <c r="AP29" s="48"/>
      <c r="AQ29" s="50"/>
      <c r="BE29" s="385"/>
    </row>
    <row r="30" spans="2:57" s="2" customFormat="1" ht="14.4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77">
        <v>0</v>
      </c>
      <c r="M30" s="378"/>
      <c r="N30" s="378"/>
      <c r="O30" s="378"/>
      <c r="P30" s="48"/>
      <c r="Q30" s="48"/>
      <c r="R30" s="48"/>
      <c r="S30" s="48"/>
      <c r="T30" s="48"/>
      <c r="U30" s="48"/>
      <c r="V30" s="48"/>
      <c r="W30" s="379">
        <f>ROUNDUP(BD51,2)</f>
        <v>0</v>
      </c>
      <c r="X30" s="378"/>
      <c r="Y30" s="378"/>
      <c r="Z30" s="378"/>
      <c r="AA30" s="378"/>
      <c r="AB30" s="378"/>
      <c r="AC30" s="378"/>
      <c r="AD30" s="378"/>
      <c r="AE30" s="378"/>
      <c r="AF30" s="48"/>
      <c r="AG30" s="48"/>
      <c r="AH30" s="48"/>
      <c r="AI30" s="48"/>
      <c r="AJ30" s="48"/>
      <c r="AK30" s="379">
        <v>0</v>
      </c>
      <c r="AL30" s="378"/>
      <c r="AM30" s="378"/>
      <c r="AN30" s="378"/>
      <c r="AO30" s="378"/>
      <c r="AP30" s="48"/>
      <c r="AQ30" s="50"/>
      <c r="BE30" s="385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5"/>
    </row>
    <row r="32" spans="2:57" s="1" customFormat="1" ht="25.95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80" t="s">
        <v>50</v>
      </c>
      <c r="Y32" s="381"/>
      <c r="Z32" s="381"/>
      <c r="AA32" s="381"/>
      <c r="AB32" s="381"/>
      <c r="AC32" s="53"/>
      <c r="AD32" s="53"/>
      <c r="AE32" s="53"/>
      <c r="AF32" s="53"/>
      <c r="AG32" s="53"/>
      <c r="AH32" s="53"/>
      <c r="AI32" s="53"/>
      <c r="AJ32" s="53"/>
      <c r="AK32" s="382">
        <f>SUM(AK23:AK30)</f>
        <v>0</v>
      </c>
      <c r="AL32" s="381"/>
      <c r="AM32" s="381"/>
      <c r="AN32" s="381"/>
      <c r="AO32" s="383"/>
      <c r="AP32" s="51"/>
      <c r="AQ32" s="55"/>
      <c r="BE32" s="385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SLUKNOV1702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19</v>
      </c>
      <c r="D42" s="70"/>
      <c r="E42" s="70"/>
      <c r="F42" s="70"/>
      <c r="G42" s="70"/>
      <c r="H42" s="70"/>
      <c r="I42" s="70"/>
      <c r="J42" s="70"/>
      <c r="K42" s="70"/>
      <c r="L42" s="363" t="str">
        <f>K6</f>
        <v>DŮM KULTURY-revitalizace obj. č.p. 321Šluknov-REVITALIZACE FASÁDY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ul.T.G.MASARYKA, ŠLUKNOV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5" t="str">
        <f>IF(AN8="","",AN8)</f>
        <v>5. 11. 2017</v>
      </c>
      <c r="AN44" s="365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ŠLUKNOV, Nám.Míru 1, Šluknov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66" t="str">
        <f>IF(E17="","",E17)</f>
        <v xml:space="preserve">Ing.Milan Zezula, Rumburk </v>
      </c>
      <c r="AN46" s="366"/>
      <c r="AO46" s="366"/>
      <c r="AP46" s="366"/>
      <c r="AQ46" s="63"/>
      <c r="AR46" s="61"/>
      <c r="AS46" s="367" t="s">
        <v>52</v>
      </c>
      <c r="AT46" s="368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9"/>
      <c r="AT47" s="370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1"/>
      <c r="AT48" s="372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3" t="s">
        <v>53</v>
      </c>
      <c r="D49" s="374"/>
      <c r="E49" s="374"/>
      <c r="F49" s="374"/>
      <c r="G49" s="374"/>
      <c r="H49" s="79"/>
      <c r="I49" s="375" t="s">
        <v>54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55</v>
      </c>
      <c r="AH49" s="374"/>
      <c r="AI49" s="374"/>
      <c r="AJ49" s="374"/>
      <c r="AK49" s="374"/>
      <c r="AL49" s="374"/>
      <c r="AM49" s="374"/>
      <c r="AN49" s="375" t="s">
        <v>56</v>
      </c>
      <c r="AO49" s="374"/>
      <c r="AP49" s="374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7">
        <f>ROUNDUP(SUM(AG52:AG53),2)</f>
        <v>0</v>
      </c>
      <c r="AH51" s="357"/>
      <c r="AI51" s="357"/>
      <c r="AJ51" s="357"/>
      <c r="AK51" s="357"/>
      <c r="AL51" s="357"/>
      <c r="AM51" s="357"/>
      <c r="AN51" s="358">
        <f>SUM(AG51,AT51)</f>
        <v>0</v>
      </c>
      <c r="AO51" s="358"/>
      <c r="AP51" s="358"/>
      <c r="AQ51" s="89" t="s">
        <v>22</v>
      </c>
      <c r="AR51" s="71"/>
      <c r="AS51" s="90">
        <f>ROUNDUP(SUM(AS52:AS53),2)</f>
        <v>0</v>
      </c>
      <c r="AT51" s="91">
        <f>ROUNDUP(SUM(AV51:AW51),1)</f>
        <v>0</v>
      </c>
      <c r="AU51" s="92">
        <f>ROUNDUP(SUM(AU52:AU53),5)</f>
        <v>0</v>
      </c>
      <c r="AV51" s="91">
        <f>ROUNDUP(AZ51*L26,1)</f>
        <v>0</v>
      </c>
      <c r="AW51" s="91">
        <f>ROUNDUP(BA51*L27,1)</f>
        <v>0</v>
      </c>
      <c r="AX51" s="91">
        <f>ROUNDUP(BB51*L26,1)</f>
        <v>0</v>
      </c>
      <c r="AY51" s="91">
        <f>ROUNDUP(BC51*L27,1)</f>
        <v>0</v>
      </c>
      <c r="AZ51" s="91">
        <f>ROUNDUP(SUM(AZ52:AZ53),2)</f>
        <v>0</v>
      </c>
      <c r="BA51" s="91">
        <f>ROUNDUP(SUM(BA52:BA53),2)</f>
        <v>0</v>
      </c>
      <c r="BB51" s="91">
        <f>ROUNDUP(SUM(BB52:BB53),2)</f>
        <v>0</v>
      </c>
      <c r="BC51" s="91">
        <f>ROUNDUP(SUM(BC52:BC53),2)</f>
        <v>0</v>
      </c>
      <c r="BD51" s="93">
        <f>ROUNDUP(SUM(BD52:BD53),2)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22</v>
      </c>
    </row>
    <row r="52" spans="1:91" s="5" customFormat="1" ht="20.4" customHeight="1">
      <c r="A52" s="96" t="s">
        <v>76</v>
      </c>
      <c r="B52" s="97"/>
      <c r="C52" s="98"/>
      <c r="D52" s="362" t="s">
        <v>77</v>
      </c>
      <c r="E52" s="362"/>
      <c r="F52" s="362"/>
      <c r="G52" s="362"/>
      <c r="H52" s="362"/>
      <c r="I52" s="99"/>
      <c r="J52" s="362" t="s">
        <v>78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0">
        <f>'SO 02 - ZÁPADNÍ FASÁDA A ...'!J27</f>
        <v>0</v>
      </c>
      <c r="AH52" s="361"/>
      <c r="AI52" s="361"/>
      <c r="AJ52" s="361"/>
      <c r="AK52" s="361"/>
      <c r="AL52" s="361"/>
      <c r="AM52" s="361"/>
      <c r="AN52" s="360">
        <f>SUM(AG52,AT52)</f>
        <v>0</v>
      </c>
      <c r="AO52" s="361"/>
      <c r="AP52" s="361"/>
      <c r="AQ52" s="100" t="s">
        <v>79</v>
      </c>
      <c r="AR52" s="101"/>
      <c r="AS52" s="102">
        <v>0</v>
      </c>
      <c r="AT52" s="103">
        <f>ROUNDUP(SUM(AV52:AW52),1)</f>
        <v>0</v>
      </c>
      <c r="AU52" s="104">
        <f>'SO 02 - ZÁPADNÍ FASÁDA A ...'!P99</f>
        <v>0</v>
      </c>
      <c r="AV52" s="103">
        <f>'SO 02 - ZÁPADNÍ FASÁDA A ...'!J30</f>
        <v>0</v>
      </c>
      <c r="AW52" s="103">
        <f>'SO 02 - ZÁPADNÍ FASÁDA A ...'!J31</f>
        <v>0</v>
      </c>
      <c r="AX52" s="103">
        <f>'SO 02 - ZÁPADNÍ FASÁDA A ...'!J32</f>
        <v>0</v>
      </c>
      <c r="AY52" s="103">
        <f>'SO 02 - ZÁPADNÍ FASÁDA A ...'!J33</f>
        <v>0</v>
      </c>
      <c r="AZ52" s="103">
        <f>'SO 02 - ZÁPADNÍ FASÁDA A ...'!F30</f>
        <v>0</v>
      </c>
      <c r="BA52" s="103">
        <f>'SO 02 - ZÁPADNÍ FASÁDA A ...'!F31</f>
        <v>0</v>
      </c>
      <c r="BB52" s="103">
        <f>'SO 02 - ZÁPADNÍ FASÁDA A ...'!F32</f>
        <v>0</v>
      </c>
      <c r="BC52" s="103">
        <f>'SO 02 - ZÁPADNÍ FASÁDA A ...'!F33</f>
        <v>0</v>
      </c>
      <c r="BD52" s="105">
        <f>'SO 02 - ZÁPADNÍ FASÁDA A ...'!F34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22</v>
      </c>
      <c r="CM52" s="106" t="s">
        <v>82</v>
      </c>
    </row>
    <row r="53" spans="1:91" s="5" customFormat="1" ht="20.4" customHeight="1">
      <c r="A53" s="96" t="s">
        <v>76</v>
      </c>
      <c r="B53" s="97"/>
      <c r="C53" s="98"/>
      <c r="D53" s="362" t="s">
        <v>83</v>
      </c>
      <c r="E53" s="362"/>
      <c r="F53" s="362"/>
      <c r="G53" s="362"/>
      <c r="H53" s="362"/>
      <c r="I53" s="99"/>
      <c r="J53" s="362" t="s">
        <v>84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0">
        <f>'VRN - VEDLEJŠÍ ROZPOČTOVÉ...'!J27</f>
        <v>0</v>
      </c>
      <c r="AH53" s="361"/>
      <c r="AI53" s="361"/>
      <c r="AJ53" s="361"/>
      <c r="AK53" s="361"/>
      <c r="AL53" s="361"/>
      <c r="AM53" s="361"/>
      <c r="AN53" s="360">
        <f>SUM(AG53,AT53)</f>
        <v>0</v>
      </c>
      <c r="AO53" s="361"/>
      <c r="AP53" s="361"/>
      <c r="AQ53" s="100" t="s">
        <v>79</v>
      </c>
      <c r="AR53" s="101"/>
      <c r="AS53" s="107">
        <v>0</v>
      </c>
      <c r="AT53" s="108">
        <f>ROUNDUP(SUM(AV53:AW53),1)</f>
        <v>0</v>
      </c>
      <c r="AU53" s="109">
        <f>'VRN - VEDLEJŠÍ ROZPOČTOVÉ...'!P79</f>
        <v>0</v>
      </c>
      <c r="AV53" s="108">
        <f>'VRN - VEDLEJŠÍ ROZPOČTOVÉ...'!J30</f>
        <v>0</v>
      </c>
      <c r="AW53" s="108">
        <f>'VRN - VEDLEJŠÍ ROZPOČTOVÉ...'!J31</f>
        <v>0</v>
      </c>
      <c r="AX53" s="108">
        <f>'VRN - VEDLEJŠÍ ROZPOČTOVÉ...'!J32</f>
        <v>0</v>
      </c>
      <c r="AY53" s="108">
        <f>'VRN - VEDLEJŠÍ ROZPOČTOVÉ...'!J33</f>
        <v>0</v>
      </c>
      <c r="AZ53" s="108">
        <f>'VRN - VEDLEJŠÍ ROZPOČTOVÉ...'!F30</f>
        <v>0</v>
      </c>
      <c r="BA53" s="108">
        <f>'VRN - VEDLEJŠÍ ROZPOČTOVÉ...'!F31</f>
        <v>0</v>
      </c>
      <c r="BB53" s="108">
        <f>'VRN - VEDLEJŠÍ ROZPOČTOVÉ...'!F32</f>
        <v>0</v>
      </c>
      <c r="BC53" s="108">
        <f>'VRN - VEDLEJŠÍ ROZPOČTOVÉ...'!F33</f>
        <v>0</v>
      </c>
      <c r="BD53" s="110">
        <f>'VRN - VEDLEJŠÍ ROZPOČTOVÉ...'!F34</f>
        <v>0</v>
      </c>
      <c r="BT53" s="106" t="s">
        <v>80</v>
      </c>
      <c r="BV53" s="106" t="s">
        <v>74</v>
      </c>
      <c r="BW53" s="106" t="s">
        <v>85</v>
      </c>
      <c r="BX53" s="106" t="s">
        <v>7</v>
      </c>
      <c r="CL53" s="106" t="s">
        <v>22</v>
      </c>
      <c r="CM53" s="106" t="s">
        <v>82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mFhRA8S6FstJOFecST1rbYbNYPxtdqaZEXHBXNvYobBxAUilbPoVXQMV6Xtu2NiMGZOEAMFHxMTQ9iWP6cXp3Q==" saltValue="trd88whJBNV9t5JqkR8W2g==" spinCount="100000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 02 - ZÁPADNÍ FASÁDA A ...'!C2" display="/"/>
    <hyperlink ref="A53" location="'VRN - VEDLEJŠÍ ROZPOČTOVÉ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2"/>
  <sheetViews>
    <sheetView showGridLines="0" workbookViewId="0" topLeftCell="A1">
      <pane ySplit="1" topLeftCell="A95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76" style="0" customWidth="1"/>
    <col min="7" max="7" width="7.5" style="0" customWidth="1"/>
    <col min="8" max="8" width="12.83203125" style="0" customWidth="1"/>
    <col min="9" max="9" width="10.83203125" style="111" customWidth="1"/>
    <col min="10" max="10" width="20.16015625" style="0" customWidth="1"/>
    <col min="11" max="11" width="17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86</v>
      </c>
      <c r="G1" s="398" t="s">
        <v>87</v>
      </c>
      <c r="H1" s="398"/>
      <c r="I1" s="115"/>
      <c r="J1" s="114" t="s">
        <v>88</v>
      </c>
      <c r="K1" s="113" t="s">
        <v>89</v>
      </c>
      <c r="L1" s="114" t="s">
        <v>90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24" t="s">
        <v>81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" customHeight="1">
      <c r="B4" s="28"/>
      <c r="C4" s="29"/>
      <c r="D4" s="30" t="s">
        <v>91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19</v>
      </c>
      <c r="E6" s="29"/>
      <c r="F6" s="29"/>
      <c r="G6" s="29"/>
      <c r="H6" s="29"/>
      <c r="I6" s="117"/>
      <c r="J6" s="29"/>
      <c r="K6" s="31"/>
    </row>
    <row r="7" spans="2:11" ht="20.4" customHeight="1">
      <c r="B7" s="28"/>
      <c r="C7" s="29"/>
      <c r="D7" s="29"/>
      <c r="E7" s="399" t="str">
        <f>'Rekapitulace stavby'!K6</f>
        <v>DŮM KULTURY-revitalizace obj. č.p. 321Šluknov-REVITALIZACE FASÁDY</v>
      </c>
      <c r="F7" s="400"/>
      <c r="G7" s="400"/>
      <c r="H7" s="400"/>
      <c r="I7" s="117"/>
      <c r="J7" s="29"/>
      <c r="K7" s="31"/>
    </row>
    <row r="8" spans="2:11" s="1" customFormat="1" ht="13.2">
      <c r="B8" s="41"/>
      <c r="C8" s="42"/>
      <c r="D8" s="37" t="s">
        <v>92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401" t="s">
        <v>93</v>
      </c>
      <c r="F9" s="402"/>
      <c r="G9" s="402"/>
      <c r="H9" s="40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5. 11. 2017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22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22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94.2" customHeight="1">
      <c r="B24" s="121"/>
      <c r="C24" s="122"/>
      <c r="D24" s="122"/>
      <c r="E24" s="391" t="s">
        <v>94</v>
      </c>
      <c r="F24" s="391"/>
      <c r="G24" s="391"/>
      <c r="H24" s="39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ROUNDUP(J99,2)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0">
        <f>ROUNDUP(SUM(BE99:BE561),2)</f>
        <v>0</v>
      </c>
      <c r="G30" s="42"/>
      <c r="H30" s="42"/>
      <c r="I30" s="131">
        <v>0.21</v>
      </c>
      <c r="J30" s="130">
        <f>ROUNDUP(ROUNDUP((SUM(BE99:BE561)),2)*I30,1)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0">
        <f>ROUNDUP(SUM(BF99:BF561),2)</f>
        <v>0</v>
      </c>
      <c r="G31" s="42"/>
      <c r="H31" s="42"/>
      <c r="I31" s="131">
        <v>0.15</v>
      </c>
      <c r="J31" s="130">
        <f>ROUNDUP(ROUNDUP((SUM(BF99:BF561)),2)*I31,1)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0">
        <f>ROUNDUP(SUM(BG99:BG561),2)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0">
        <f>ROUNDUP(SUM(BH99:BH561),2)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0">
        <f>ROUNDUP(SUM(BI99:BI561),2)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95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19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0.4" customHeight="1">
      <c r="B45" s="41"/>
      <c r="C45" s="42"/>
      <c r="D45" s="42"/>
      <c r="E45" s="399" t="str">
        <f>E7</f>
        <v>DŮM KULTURY-revitalizace obj. č.p. 321Šluknov-REVITALIZACE FASÁDY</v>
      </c>
      <c r="F45" s="400"/>
      <c r="G45" s="400"/>
      <c r="H45" s="400"/>
      <c r="I45" s="118"/>
      <c r="J45" s="42"/>
      <c r="K45" s="45"/>
    </row>
    <row r="46" spans="2:11" s="1" customFormat="1" ht="14.4" customHeight="1">
      <c r="B46" s="41"/>
      <c r="C46" s="37" t="s">
        <v>92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2.2" customHeight="1">
      <c r="B47" s="41"/>
      <c r="C47" s="42"/>
      <c r="D47" s="42"/>
      <c r="E47" s="401" t="str">
        <f>E9</f>
        <v>SO 02 - ZÁPADNÍ FASÁDA A NÁROŽÍ</v>
      </c>
      <c r="F47" s="402"/>
      <c r="G47" s="402"/>
      <c r="H47" s="402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ul.T.G.MASARYKA, ŠLUKNOV</v>
      </c>
      <c r="G49" s="42"/>
      <c r="H49" s="42"/>
      <c r="I49" s="119" t="s">
        <v>26</v>
      </c>
      <c r="J49" s="120" t="str">
        <f>IF(J12="","",J12)</f>
        <v>5. 11. 2017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28</v>
      </c>
      <c r="D51" s="42"/>
      <c r="E51" s="42"/>
      <c r="F51" s="35" t="str">
        <f>E15</f>
        <v>MĚSTO ŠLUKNOV, Nám.Míru 1, Šluknov</v>
      </c>
      <c r="G51" s="42"/>
      <c r="H51" s="42"/>
      <c r="I51" s="119" t="s">
        <v>34</v>
      </c>
      <c r="J51" s="35" t="str">
        <f>E21</f>
        <v xml:space="preserve">Ing.Milan Zezula, Rumburk </v>
      </c>
      <c r="K51" s="45"/>
    </row>
    <row r="52" spans="2:11" s="1" customFormat="1" ht="14.4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96</v>
      </c>
      <c r="D54" s="132"/>
      <c r="E54" s="132"/>
      <c r="F54" s="132"/>
      <c r="G54" s="132"/>
      <c r="H54" s="132"/>
      <c r="I54" s="145"/>
      <c r="J54" s="146" t="s">
        <v>97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98</v>
      </c>
      <c r="D56" s="42"/>
      <c r="E56" s="42"/>
      <c r="F56" s="42"/>
      <c r="G56" s="42"/>
      <c r="H56" s="42"/>
      <c r="I56" s="118"/>
      <c r="J56" s="128">
        <f>J99</f>
        <v>0</v>
      </c>
      <c r="K56" s="45"/>
      <c r="AU56" s="24" t="s">
        <v>99</v>
      </c>
    </row>
    <row r="57" spans="2:11" s="7" customFormat="1" ht="24.9" customHeight="1">
      <c r="B57" s="149"/>
      <c r="C57" s="150"/>
      <c r="D57" s="151" t="s">
        <v>100</v>
      </c>
      <c r="E57" s="152"/>
      <c r="F57" s="152"/>
      <c r="G57" s="152"/>
      <c r="H57" s="152"/>
      <c r="I57" s="153"/>
      <c r="J57" s="154">
        <f>J100</f>
        <v>0</v>
      </c>
      <c r="K57" s="155"/>
    </row>
    <row r="58" spans="2:11" s="8" customFormat="1" ht="19.95" customHeight="1">
      <c r="B58" s="156"/>
      <c r="C58" s="157"/>
      <c r="D58" s="158" t="s">
        <v>101</v>
      </c>
      <c r="E58" s="159"/>
      <c r="F58" s="159"/>
      <c r="G58" s="159"/>
      <c r="H58" s="159"/>
      <c r="I58" s="160"/>
      <c r="J58" s="161">
        <f>J101</f>
        <v>0</v>
      </c>
      <c r="K58" s="162"/>
    </row>
    <row r="59" spans="2:11" s="8" customFormat="1" ht="14.85" customHeight="1">
      <c r="B59" s="156"/>
      <c r="C59" s="157"/>
      <c r="D59" s="158" t="s">
        <v>102</v>
      </c>
      <c r="E59" s="159"/>
      <c r="F59" s="159"/>
      <c r="G59" s="159"/>
      <c r="H59" s="159"/>
      <c r="I59" s="160"/>
      <c r="J59" s="161">
        <f>J102</f>
        <v>0</v>
      </c>
      <c r="K59" s="162"/>
    </row>
    <row r="60" spans="2:11" s="8" customFormat="1" ht="14.85" customHeight="1">
      <c r="B60" s="156"/>
      <c r="C60" s="157"/>
      <c r="D60" s="158" t="s">
        <v>103</v>
      </c>
      <c r="E60" s="159"/>
      <c r="F60" s="159"/>
      <c r="G60" s="159"/>
      <c r="H60" s="159"/>
      <c r="I60" s="160"/>
      <c r="J60" s="161">
        <f>J238</f>
        <v>0</v>
      </c>
      <c r="K60" s="162"/>
    </row>
    <row r="61" spans="2:11" s="8" customFormat="1" ht="14.85" customHeight="1">
      <c r="B61" s="156"/>
      <c r="C61" s="157"/>
      <c r="D61" s="158" t="s">
        <v>104</v>
      </c>
      <c r="E61" s="159"/>
      <c r="F61" s="159"/>
      <c r="G61" s="159"/>
      <c r="H61" s="159"/>
      <c r="I61" s="160"/>
      <c r="J61" s="161">
        <f>J268</f>
        <v>0</v>
      </c>
      <c r="K61" s="162"/>
    </row>
    <row r="62" spans="2:11" s="8" customFormat="1" ht="14.85" customHeight="1">
      <c r="B62" s="156"/>
      <c r="C62" s="157"/>
      <c r="D62" s="158" t="s">
        <v>105</v>
      </c>
      <c r="E62" s="159"/>
      <c r="F62" s="159"/>
      <c r="G62" s="159"/>
      <c r="H62" s="159"/>
      <c r="I62" s="160"/>
      <c r="J62" s="161">
        <f>J303</f>
        <v>0</v>
      </c>
      <c r="K62" s="162"/>
    </row>
    <row r="63" spans="2:11" s="8" customFormat="1" ht="14.85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J324</f>
        <v>0</v>
      </c>
      <c r="K63" s="162"/>
    </row>
    <row r="64" spans="2:11" s="8" customFormat="1" ht="14.85" customHeight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J369</f>
        <v>0</v>
      </c>
      <c r="K64" s="162"/>
    </row>
    <row r="65" spans="2:11" s="8" customFormat="1" ht="14.85" customHeight="1">
      <c r="B65" s="156"/>
      <c r="C65" s="157"/>
      <c r="D65" s="158" t="s">
        <v>108</v>
      </c>
      <c r="E65" s="159"/>
      <c r="F65" s="159"/>
      <c r="G65" s="159"/>
      <c r="H65" s="159"/>
      <c r="I65" s="160"/>
      <c r="J65" s="161">
        <f>J388</f>
        <v>0</v>
      </c>
      <c r="K65" s="162"/>
    </row>
    <row r="66" spans="2:11" s="8" customFormat="1" ht="14.85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J409</f>
        <v>0</v>
      </c>
      <c r="K66" s="162"/>
    </row>
    <row r="67" spans="2:11" s="8" customFormat="1" ht="14.85" customHeight="1">
      <c r="B67" s="156"/>
      <c r="C67" s="157"/>
      <c r="D67" s="158" t="s">
        <v>110</v>
      </c>
      <c r="E67" s="159"/>
      <c r="F67" s="159"/>
      <c r="G67" s="159"/>
      <c r="H67" s="159"/>
      <c r="I67" s="160"/>
      <c r="J67" s="161">
        <f>J412</f>
        <v>0</v>
      </c>
      <c r="K67" s="162"/>
    </row>
    <row r="68" spans="2:11" s="8" customFormat="1" ht="19.95" customHeight="1">
      <c r="B68" s="156"/>
      <c r="C68" s="157"/>
      <c r="D68" s="158" t="s">
        <v>111</v>
      </c>
      <c r="E68" s="159"/>
      <c r="F68" s="159"/>
      <c r="G68" s="159"/>
      <c r="H68" s="159"/>
      <c r="I68" s="160"/>
      <c r="J68" s="161">
        <f>J415</f>
        <v>0</v>
      </c>
      <c r="K68" s="162"/>
    </row>
    <row r="69" spans="2:11" s="8" customFormat="1" ht="14.85" customHeight="1">
      <c r="B69" s="156"/>
      <c r="C69" s="157"/>
      <c r="D69" s="158" t="s">
        <v>112</v>
      </c>
      <c r="E69" s="159"/>
      <c r="F69" s="159"/>
      <c r="G69" s="159"/>
      <c r="H69" s="159"/>
      <c r="I69" s="160"/>
      <c r="J69" s="161">
        <f>J416</f>
        <v>0</v>
      </c>
      <c r="K69" s="162"/>
    </row>
    <row r="70" spans="2:11" s="8" customFormat="1" ht="14.85" customHeight="1">
      <c r="B70" s="156"/>
      <c r="C70" s="157"/>
      <c r="D70" s="158" t="s">
        <v>113</v>
      </c>
      <c r="E70" s="159"/>
      <c r="F70" s="159"/>
      <c r="G70" s="159"/>
      <c r="H70" s="159"/>
      <c r="I70" s="160"/>
      <c r="J70" s="161">
        <f>J429</f>
        <v>0</v>
      </c>
      <c r="K70" s="162"/>
    </row>
    <row r="71" spans="2:11" s="8" customFormat="1" ht="14.85" customHeight="1">
      <c r="B71" s="156"/>
      <c r="C71" s="157"/>
      <c r="D71" s="158" t="s">
        <v>114</v>
      </c>
      <c r="E71" s="159"/>
      <c r="F71" s="159"/>
      <c r="G71" s="159"/>
      <c r="H71" s="159"/>
      <c r="I71" s="160"/>
      <c r="J71" s="161">
        <f>J460</f>
        <v>0</v>
      </c>
      <c r="K71" s="162"/>
    </row>
    <row r="72" spans="2:11" s="8" customFormat="1" ht="14.85" customHeight="1">
      <c r="B72" s="156"/>
      <c r="C72" s="157"/>
      <c r="D72" s="158" t="s">
        <v>115</v>
      </c>
      <c r="E72" s="159"/>
      <c r="F72" s="159"/>
      <c r="G72" s="159"/>
      <c r="H72" s="159"/>
      <c r="I72" s="160"/>
      <c r="J72" s="161">
        <f>J513</f>
        <v>0</v>
      </c>
      <c r="K72" s="162"/>
    </row>
    <row r="73" spans="2:11" s="7" customFormat="1" ht="24.9" customHeight="1">
      <c r="B73" s="149"/>
      <c r="C73" s="150"/>
      <c r="D73" s="151" t="s">
        <v>116</v>
      </c>
      <c r="E73" s="152"/>
      <c r="F73" s="152"/>
      <c r="G73" s="152"/>
      <c r="H73" s="152"/>
      <c r="I73" s="153"/>
      <c r="J73" s="154">
        <f>J515</f>
        <v>0</v>
      </c>
      <c r="K73" s="155"/>
    </row>
    <row r="74" spans="2:11" s="8" customFormat="1" ht="19.95" customHeight="1">
      <c r="B74" s="156"/>
      <c r="C74" s="157"/>
      <c r="D74" s="158" t="s">
        <v>117</v>
      </c>
      <c r="E74" s="159"/>
      <c r="F74" s="159"/>
      <c r="G74" s="159"/>
      <c r="H74" s="159"/>
      <c r="I74" s="160"/>
      <c r="J74" s="161">
        <f>J516</f>
        <v>0</v>
      </c>
      <c r="K74" s="162"/>
    </row>
    <row r="75" spans="2:11" s="8" customFormat="1" ht="19.95" customHeight="1">
      <c r="B75" s="156"/>
      <c r="C75" s="157"/>
      <c r="D75" s="158" t="s">
        <v>118</v>
      </c>
      <c r="E75" s="159"/>
      <c r="F75" s="159"/>
      <c r="G75" s="159"/>
      <c r="H75" s="159"/>
      <c r="I75" s="160"/>
      <c r="J75" s="161">
        <f>J533</f>
        <v>0</v>
      </c>
      <c r="K75" s="162"/>
    </row>
    <row r="76" spans="2:11" s="8" customFormat="1" ht="19.95" customHeight="1">
      <c r="B76" s="156"/>
      <c r="C76" s="157"/>
      <c r="D76" s="158" t="s">
        <v>119</v>
      </c>
      <c r="E76" s="159"/>
      <c r="F76" s="159"/>
      <c r="G76" s="159"/>
      <c r="H76" s="159"/>
      <c r="I76" s="160"/>
      <c r="J76" s="161">
        <f>J538</f>
        <v>0</v>
      </c>
      <c r="K76" s="162"/>
    </row>
    <row r="77" spans="2:11" s="7" customFormat="1" ht="24.9" customHeight="1">
      <c r="B77" s="149"/>
      <c r="C77" s="150"/>
      <c r="D77" s="151" t="s">
        <v>120</v>
      </c>
      <c r="E77" s="152"/>
      <c r="F77" s="152"/>
      <c r="G77" s="152"/>
      <c r="H77" s="152"/>
      <c r="I77" s="153"/>
      <c r="J77" s="154">
        <f>J554</f>
        <v>0</v>
      </c>
      <c r="K77" s="155"/>
    </row>
    <row r="78" spans="2:11" s="8" customFormat="1" ht="19.95" customHeight="1">
      <c r="B78" s="156"/>
      <c r="C78" s="157"/>
      <c r="D78" s="158" t="s">
        <v>121</v>
      </c>
      <c r="E78" s="159"/>
      <c r="F78" s="159"/>
      <c r="G78" s="159"/>
      <c r="H78" s="159"/>
      <c r="I78" s="160"/>
      <c r="J78" s="161">
        <f>J555</f>
        <v>0</v>
      </c>
      <c r="K78" s="162"/>
    </row>
    <row r="79" spans="2:11" s="7" customFormat="1" ht="24.9" customHeight="1">
      <c r="B79" s="149"/>
      <c r="C79" s="150"/>
      <c r="D79" s="151" t="s">
        <v>122</v>
      </c>
      <c r="E79" s="152"/>
      <c r="F79" s="152"/>
      <c r="G79" s="152"/>
      <c r="H79" s="152"/>
      <c r="I79" s="153"/>
      <c r="J79" s="154">
        <f>J557</f>
        <v>0</v>
      </c>
      <c r="K79" s="155"/>
    </row>
    <row r="80" spans="2:11" s="1" customFormat="1" ht="21.75" customHeight="1">
      <c r="B80" s="41"/>
      <c r="C80" s="42"/>
      <c r="D80" s="42"/>
      <c r="E80" s="42"/>
      <c r="F80" s="42"/>
      <c r="G80" s="42"/>
      <c r="H80" s="42"/>
      <c r="I80" s="118"/>
      <c r="J80" s="42"/>
      <c r="K80" s="45"/>
    </row>
    <row r="81" spans="2:11" s="1" customFormat="1" ht="6.9" customHeight="1">
      <c r="B81" s="56"/>
      <c r="C81" s="57"/>
      <c r="D81" s="57"/>
      <c r="E81" s="57"/>
      <c r="F81" s="57"/>
      <c r="G81" s="57"/>
      <c r="H81" s="57"/>
      <c r="I81" s="139"/>
      <c r="J81" s="57"/>
      <c r="K81" s="58"/>
    </row>
    <row r="85" spans="2:12" s="1" customFormat="1" ht="6.9" customHeight="1">
      <c r="B85" s="59"/>
      <c r="C85" s="60"/>
      <c r="D85" s="60"/>
      <c r="E85" s="60"/>
      <c r="F85" s="60"/>
      <c r="G85" s="60"/>
      <c r="H85" s="60"/>
      <c r="I85" s="142"/>
      <c r="J85" s="60"/>
      <c r="K85" s="60"/>
      <c r="L85" s="61"/>
    </row>
    <row r="86" spans="2:12" s="1" customFormat="1" ht="36.9" customHeight="1">
      <c r="B86" s="41"/>
      <c r="C86" s="62" t="s">
        <v>123</v>
      </c>
      <c r="D86" s="63"/>
      <c r="E86" s="63"/>
      <c r="F86" s="63"/>
      <c r="G86" s="63"/>
      <c r="H86" s="63"/>
      <c r="I86" s="163"/>
      <c r="J86" s="63"/>
      <c r="K86" s="63"/>
      <c r="L86" s="61"/>
    </row>
    <row r="87" spans="2:12" s="1" customFormat="1" ht="6.9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12" s="1" customFormat="1" ht="14.4" customHeight="1">
      <c r="B88" s="41"/>
      <c r="C88" s="65" t="s">
        <v>19</v>
      </c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20.4" customHeight="1">
      <c r="B89" s="41"/>
      <c r="C89" s="63"/>
      <c r="D89" s="63"/>
      <c r="E89" s="395" t="str">
        <f>E7</f>
        <v>DŮM KULTURY-revitalizace obj. č.p. 321Šluknov-REVITALIZACE FASÁDY</v>
      </c>
      <c r="F89" s="396"/>
      <c r="G89" s="396"/>
      <c r="H89" s="396"/>
      <c r="I89" s="163"/>
      <c r="J89" s="63"/>
      <c r="K89" s="63"/>
      <c r="L89" s="61"/>
    </row>
    <row r="90" spans="2:12" s="1" customFormat="1" ht="14.4" customHeight="1">
      <c r="B90" s="41"/>
      <c r="C90" s="65" t="s">
        <v>92</v>
      </c>
      <c r="D90" s="63"/>
      <c r="E90" s="63"/>
      <c r="F90" s="63"/>
      <c r="G90" s="63"/>
      <c r="H90" s="63"/>
      <c r="I90" s="163"/>
      <c r="J90" s="63"/>
      <c r="K90" s="63"/>
      <c r="L90" s="61"/>
    </row>
    <row r="91" spans="2:12" s="1" customFormat="1" ht="22.2" customHeight="1">
      <c r="B91" s="41"/>
      <c r="C91" s="63"/>
      <c r="D91" s="63"/>
      <c r="E91" s="363" t="str">
        <f>E9</f>
        <v>SO 02 - ZÁPADNÍ FASÁDA A NÁROŽÍ</v>
      </c>
      <c r="F91" s="397"/>
      <c r="G91" s="397"/>
      <c r="H91" s="397"/>
      <c r="I91" s="163"/>
      <c r="J91" s="63"/>
      <c r="K91" s="63"/>
      <c r="L91" s="61"/>
    </row>
    <row r="92" spans="2:12" s="1" customFormat="1" ht="6.9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18" customHeight="1">
      <c r="B93" s="41"/>
      <c r="C93" s="65" t="s">
        <v>24</v>
      </c>
      <c r="D93" s="63"/>
      <c r="E93" s="63"/>
      <c r="F93" s="164" t="str">
        <f>F12</f>
        <v>ul.T.G.MASARYKA, ŠLUKNOV</v>
      </c>
      <c r="G93" s="63"/>
      <c r="H93" s="63"/>
      <c r="I93" s="165" t="s">
        <v>26</v>
      </c>
      <c r="J93" s="73" t="str">
        <f>IF(J12="","",J12)</f>
        <v>5. 11. 2017</v>
      </c>
      <c r="K93" s="63"/>
      <c r="L93" s="61"/>
    </row>
    <row r="94" spans="2:12" s="1" customFormat="1" ht="6.9" customHeight="1">
      <c r="B94" s="41"/>
      <c r="C94" s="63"/>
      <c r="D94" s="63"/>
      <c r="E94" s="63"/>
      <c r="F94" s="63"/>
      <c r="G94" s="63"/>
      <c r="H94" s="63"/>
      <c r="I94" s="163"/>
      <c r="J94" s="63"/>
      <c r="K94" s="63"/>
      <c r="L94" s="61"/>
    </row>
    <row r="95" spans="2:12" s="1" customFormat="1" ht="13.2">
      <c r="B95" s="41"/>
      <c r="C95" s="65" t="s">
        <v>28</v>
      </c>
      <c r="D95" s="63"/>
      <c r="E95" s="63"/>
      <c r="F95" s="164" t="str">
        <f>E15</f>
        <v>MĚSTO ŠLUKNOV, Nám.Míru 1, Šluknov</v>
      </c>
      <c r="G95" s="63"/>
      <c r="H95" s="63"/>
      <c r="I95" s="165" t="s">
        <v>34</v>
      </c>
      <c r="J95" s="164" t="str">
        <f>E21</f>
        <v xml:space="preserve">Ing.Milan Zezula, Rumburk </v>
      </c>
      <c r="K95" s="63"/>
      <c r="L95" s="61"/>
    </row>
    <row r="96" spans="2:12" s="1" customFormat="1" ht="14.4" customHeight="1">
      <c r="B96" s="41"/>
      <c r="C96" s="65" t="s">
        <v>32</v>
      </c>
      <c r="D96" s="63"/>
      <c r="E96" s="63"/>
      <c r="F96" s="164" t="str">
        <f>IF(E18="","",E18)</f>
        <v/>
      </c>
      <c r="G96" s="63"/>
      <c r="H96" s="63"/>
      <c r="I96" s="163"/>
      <c r="J96" s="63"/>
      <c r="K96" s="63"/>
      <c r="L96" s="61"/>
    </row>
    <row r="97" spans="2:12" s="1" customFormat="1" ht="10.3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20" s="9" customFormat="1" ht="29.25" customHeight="1">
      <c r="B98" s="166"/>
      <c r="C98" s="167" t="s">
        <v>124</v>
      </c>
      <c r="D98" s="168" t="s">
        <v>57</v>
      </c>
      <c r="E98" s="168" t="s">
        <v>53</v>
      </c>
      <c r="F98" s="168" t="s">
        <v>125</v>
      </c>
      <c r="G98" s="168" t="s">
        <v>126</v>
      </c>
      <c r="H98" s="168" t="s">
        <v>127</v>
      </c>
      <c r="I98" s="169" t="s">
        <v>128</v>
      </c>
      <c r="J98" s="168" t="s">
        <v>97</v>
      </c>
      <c r="K98" s="170" t="s">
        <v>129</v>
      </c>
      <c r="L98" s="171"/>
      <c r="M98" s="81" t="s">
        <v>130</v>
      </c>
      <c r="N98" s="82" t="s">
        <v>42</v>
      </c>
      <c r="O98" s="82" t="s">
        <v>131</v>
      </c>
      <c r="P98" s="82" t="s">
        <v>132</v>
      </c>
      <c r="Q98" s="82" t="s">
        <v>133</v>
      </c>
      <c r="R98" s="82" t="s">
        <v>134</v>
      </c>
      <c r="S98" s="82" t="s">
        <v>135</v>
      </c>
      <c r="T98" s="83" t="s">
        <v>136</v>
      </c>
    </row>
    <row r="99" spans="2:63" s="1" customFormat="1" ht="29.25" customHeight="1">
      <c r="B99" s="41"/>
      <c r="C99" s="87" t="s">
        <v>98</v>
      </c>
      <c r="D99" s="63"/>
      <c r="E99" s="63"/>
      <c r="F99" s="63"/>
      <c r="G99" s="63"/>
      <c r="H99" s="63"/>
      <c r="I99" s="163"/>
      <c r="J99" s="172">
        <f>BK99</f>
        <v>0</v>
      </c>
      <c r="K99" s="63"/>
      <c r="L99" s="61"/>
      <c r="M99" s="84"/>
      <c r="N99" s="85"/>
      <c r="O99" s="85"/>
      <c r="P99" s="173">
        <f>P100+P515+P554+P557</f>
        <v>0</v>
      </c>
      <c r="Q99" s="85"/>
      <c r="R99" s="173">
        <f>R100+R515+R554+R557</f>
        <v>19.2013982</v>
      </c>
      <c r="S99" s="85"/>
      <c r="T99" s="174">
        <f>T100+T515+T554+T557</f>
        <v>20.870070000000002</v>
      </c>
      <c r="AT99" s="24" t="s">
        <v>71</v>
      </c>
      <c r="AU99" s="24" t="s">
        <v>99</v>
      </c>
      <c r="BK99" s="175">
        <f>BK100+BK515+BK554+BK557</f>
        <v>0</v>
      </c>
    </row>
    <row r="100" spans="2:63" s="10" customFormat="1" ht="37.35" customHeight="1">
      <c r="B100" s="176"/>
      <c r="C100" s="177"/>
      <c r="D100" s="178" t="s">
        <v>71</v>
      </c>
      <c r="E100" s="179" t="s">
        <v>137</v>
      </c>
      <c r="F100" s="179" t="s">
        <v>138</v>
      </c>
      <c r="G100" s="177"/>
      <c r="H100" s="177"/>
      <c r="I100" s="180"/>
      <c r="J100" s="181">
        <f>BK100</f>
        <v>0</v>
      </c>
      <c r="K100" s="177"/>
      <c r="L100" s="182"/>
      <c r="M100" s="183"/>
      <c r="N100" s="184"/>
      <c r="O100" s="184"/>
      <c r="P100" s="185">
        <f>P101+P415</f>
        <v>0</v>
      </c>
      <c r="Q100" s="184"/>
      <c r="R100" s="185">
        <f>R101+R415</f>
        <v>18.820637</v>
      </c>
      <c r="S100" s="184"/>
      <c r="T100" s="186">
        <f>T101+T415</f>
        <v>20.870070000000002</v>
      </c>
      <c r="AR100" s="187" t="s">
        <v>80</v>
      </c>
      <c r="AT100" s="188" t="s">
        <v>71</v>
      </c>
      <c r="AU100" s="188" t="s">
        <v>72</v>
      </c>
      <c r="AY100" s="187" t="s">
        <v>139</v>
      </c>
      <c r="BK100" s="189">
        <f>BK101+BK415</f>
        <v>0</v>
      </c>
    </row>
    <row r="101" spans="2:63" s="10" customFormat="1" ht="19.95" customHeight="1">
      <c r="B101" s="176"/>
      <c r="C101" s="177"/>
      <c r="D101" s="178" t="s">
        <v>71</v>
      </c>
      <c r="E101" s="190" t="s">
        <v>140</v>
      </c>
      <c r="F101" s="190" t="s">
        <v>141</v>
      </c>
      <c r="G101" s="177"/>
      <c r="H101" s="177"/>
      <c r="I101" s="180"/>
      <c r="J101" s="191">
        <f>BK101</f>
        <v>0</v>
      </c>
      <c r="K101" s="177"/>
      <c r="L101" s="182"/>
      <c r="M101" s="183"/>
      <c r="N101" s="184"/>
      <c r="O101" s="184"/>
      <c r="P101" s="185">
        <f>P102+P238+P268+P303+P324+P369+P388+P409+P412</f>
        <v>0</v>
      </c>
      <c r="Q101" s="184"/>
      <c r="R101" s="185">
        <f>R102+R238+R268+R303+R324+R369+R388+R409+R412</f>
        <v>16.850559</v>
      </c>
      <c r="S101" s="184"/>
      <c r="T101" s="186">
        <f>T102+T238+T268+T303+T324+T369+T388+T409+T412</f>
        <v>2.56758</v>
      </c>
      <c r="AR101" s="187" t="s">
        <v>80</v>
      </c>
      <c r="AT101" s="188" t="s">
        <v>71</v>
      </c>
      <c r="AU101" s="188" t="s">
        <v>80</v>
      </c>
      <c r="AY101" s="187" t="s">
        <v>139</v>
      </c>
      <c r="BK101" s="189">
        <f>BK102+BK238+BK268+BK303+BK324+BK369+BK388+BK409+BK412</f>
        <v>0</v>
      </c>
    </row>
    <row r="102" spans="2:63" s="10" customFormat="1" ht="14.85" customHeight="1">
      <c r="B102" s="176"/>
      <c r="C102" s="177"/>
      <c r="D102" s="192" t="s">
        <v>71</v>
      </c>
      <c r="E102" s="193" t="s">
        <v>142</v>
      </c>
      <c r="F102" s="193" t="s">
        <v>143</v>
      </c>
      <c r="G102" s="177"/>
      <c r="H102" s="177"/>
      <c r="I102" s="180"/>
      <c r="J102" s="194">
        <f>BK102</f>
        <v>0</v>
      </c>
      <c r="K102" s="177"/>
      <c r="L102" s="182"/>
      <c r="M102" s="183"/>
      <c r="N102" s="184"/>
      <c r="O102" s="184"/>
      <c r="P102" s="185">
        <f>SUM(P103:P237)</f>
        <v>0</v>
      </c>
      <c r="Q102" s="184"/>
      <c r="R102" s="185">
        <f>SUM(R103:R237)</f>
        <v>15.048006</v>
      </c>
      <c r="S102" s="184"/>
      <c r="T102" s="186">
        <f>SUM(T103:T237)</f>
        <v>2.56758</v>
      </c>
      <c r="AR102" s="187" t="s">
        <v>80</v>
      </c>
      <c r="AT102" s="188" t="s">
        <v>71</v>
      </c>
      <c r="AU102" s="188" t="s">
        <v>82</v>
      </c>
      <c r="AY102" s="187" t="s">
        <v>139</v>
      </c>
      <c r="BK102" s="189">
        <f>SUM(BK103:BK237)</f>
        <v>0</v>
      </c>
    </row>
    <row r="103" spans="2:65" s="1" customFormat="1" ht="20.4" customHeight="1">
      <c r="B103" s="41"/>
      <c r="C103" s="195" t="s">
        <v>80</v>
      </c>
      <c r="D103" s="195" t="s">
        <v>144</v>
      </c>
      <c r="E103" s="196" t="s">
        <v>145</v>
      </c>
      <c r="F103" s="197" t="s">
        <v>146</v>
      </c>
      <c r="G103" s="198" t="s">
        <v>147</v>
      </c>
      <c r="H103" s="199">
        <v>513.516</v>
      </c>
      <c r="I103" s="200"/>
      <c r="J103" s="201">
        <f>ROUND(I103*H103,2)</f>
        <v>0</v>
      </c>
      <c r="K103" s="197" t="s">
        <v>22</v>
      </c>
      <c r="L103" s="61"/>
      <c r="M103" s="202" t="s">
        <v>22</v>
      </c>
      <c r="N103" s="203" t="s">
        <v>43</v>
      </c>
      <c r="O103" s="42"/>
      <c r="P103" s="204">
        <f>O103*H103</f>
        <v>0</v>
      </c>
      <c r="Q103" s="204">
        <v>0</v>
      </c>
      <c r="R103" s="204">
        <f>Q103*H103</f>
        <v>0</v>
      </c>
      <c r="S103" s="204">
        <v>0.005</v>
      </c>
      <c r="T103" s="205">
        <f>S103*H103</f>
        <v>2.56758</v>
      </c>
      <c r="AR103" s="24" t="s">
        <v>148</v>
      </c>
      <c r="AT103" s="24" t="s">
        <v>144</v>
      </c>
      <c r="AU103" s="24" t="s">
        <v>149</v>
      </c>
      <c r="AY103" s="24" t="s">
        <v>139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4" t="s">
        <v>80</v>
      </c>
      <c r="BK103" s="206">
        <f>ROUND(I103*H103,2)</f>
        <v>0</v>
      </c>
      <c r="BL103" s="24" t="s">
        <v>148</v>
      </c>
      <c r="BM103" s="24" t="s">
        <v>150</v>
      </c>
    </row>
    <row r="104" spans="2:51" s="11" customFormat="1" ht="13.5">
      <c r="B104" s="207"/>
      <c r="C104" s="208"/>
      <c r="D104" s="209" t="s">
        <v>151</v>
      </c>
      <c r="E104" s="210" t="s">
        <v>22</v>
      </c>
      <c r="F104" s="211" t="s">
        <v>152</v>
      </c>
      <c r="G104" s="208"/>
      <c r="H104" s="212" t="s">
        <v>22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151</v>
      </c>
      <c r="AU104" s="218" t="s">
        <v>149</v>
      </c>
      <c r="AV104" s="11" t="s">
        <v>80</v>
      </c>
      <c r="AW104" s="11" t="s">
        <v>153</v>
      </c>
      <c r="AX104" s="11" t="s">
        <v>72</v>
      </c>
      <c r="AY104" s="218" t="s">
        <v>139</v>
      </c>
    </row>
    <row r="105" spans="2:51" s="11" customFormat="1" ht="13.5">
      <c r="B105" s="207"/>
      <c r="C105" s="208"/>
      <c r="D105" s="209" t="s">
        <v>151</v>
      </c>
      <c r="E105" s="210" t="s">
        <v>22</v>
      </c>
      <c r="F105" s="211" t="s">
        <v>154</v>
      </c>
      <c r="G105" s="208"/>
      <c r="H105" s="212" t="s">
        <v>22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151</v>
      </c>
      <c r="AU105" s="218" t="s">
        <v>149</v>
      </c>
      <c r="AV105" s="11" t="s">
        <v>80</v>
      </c>
      <c r="AW105" s="11" t="s">
        <v>153</v>
      </c>
      <c r="AX105" s="11" t="s">
        <v>72</v>
      </c>
      <c r="AY105" s="218" t="s">
        <v>139</v>
      </c>
    </row>
    <row r="106" spans="2:51" s="12" customFormat="1" ht="13.5">
      <c r="B106" s="219"/>
      <c r="C106" s="220"/>
      <c r="D106" s="209" t="s">
        <v>151</v>
      </c>
      <c r="E106" s="221" t="s">
        <v>22</v>
      </c>
      <c r="F106" s="222" t="s">
        <v>22</v>
      </c>
      <c r="G106" s="220"/>
      <c r="H106" s="223">
        <v>0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151</v>
      </c>
      <c r="AU106" s="229" t="s">
        <v>149</v>
      </c>
      <c r="AV106" s="12" t="s">
        <v>82</v>
      </c>
      <c r="AW106" s="12" t="s">
        <v>153</v>
      </c>
      <c r="AX106" s="12" t="s">
        <v>72</v>
      </c>
      <c r="AY106" s="229" t="s">
        <v>139</v>
      </c>
    </row>
    <row r="107" spans="2:51" s="12" customFormat="1" ht="13.5">
      <c r="B107" s="219"/>
      <c r="C107" s="220"/>
      <c r="D107" s="209" t="s">
        <v>151</v>
      </c>
      <c r="E107" s="221" t="s">
        <v>22</v>
      </c>
      <c r="F107" s="222" t="s">
        <v>155</v>
      </c>
      <c r="G107" s="220"/>
      <c r="H107" s="223">
        <v>118.69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151</v>
      </c>
      <c r="AU107" s="229" t="s">
        <v>149</v>
      </c>
      <c r="AV107" s="12" t="s">
        <v>82</v>
      </c>
      <c r="AW107" s="12" t="s">
        <v>153</v>
      </c>
      <c r="AX107" s="12" t="s">
        <v>72</v>
      </c>
      <c r="AY107" s="229" t="s">
        <v>139</v>
      </c>
    </row>
    <row r="108" spans="2:51" s="12" customFormat="1" ht="13.5">
      <c r="B108" s="219"/>
      <c r="C108" s="220"/>
      <c r="D108" s="209" t="s">
        <v>151</v>
      </c>
      <c r="E108" s="221" t="s">
        <v>22</v>
      </c>
      <c r="F108" s="222" t="s">
        <v>156</v>
      </c>
      <c r="G108" s="220"/>
      <c r="H108" s="223">
        <v>3.32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151</v>
      </c>
      <c r="AU108" s="229" t="s">
        <v>149</v>
      </c>
      <c r="AV108" s="12" t="s">
        <v>82</v>
      </c>
      <c r="AW108" s="12" t="s">
        <v>153</v>
      </c>
      <c r="AX108" s="12" t="s">
        <v>72</v>
      </c>
      <c r="AY108" s="229" t="s">
        <v>139</v>
      </c>
    </row>
    <row r="109" spans="2:51" s="12" customFormat="1" ht="13.5">
      <c r="B109" s="219"/>
      <c r="C109" s="220"/>
      <c r="D109" s="209" t="s">
        <v>151</v>
      </c>
      <c r="E109" s="221" t="s">
        <v>22</v>
      </c>
      <c r="F109" s="222" t="s">
        <v>157</v>
      </c>
      <c r="G109" s="220"/>
      <c r="H109" s="223">
        <v>5.81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151</v>
      </c>
      <c r="AU109" s="229" t="s">
        <v>149</v>
      </c>
      <c r="AV109" s="12" t="s">
        <v>82</v>
      </c>
      <c r="AW109" s="12" t="s">
        <v>153</v>
      </c>
      <c r="AX109" s="12" t="s">
        <v>72</v>
      </c>
      <c r="AY109" s="229" t="s">
        <v>139</v>
      </c>
    </row>
    <row r="110" spans="2:51" s="12" customFormat="1" ht="13.5">
      <c r="B110" s="219"/>
      <c r="C110" s="220"/>
      <c r="D110" s="209" t="s">
        <v>151</v>
      </c>
      <c r="E110" s="221" t="s">
        <v>22</v>
      </c>
      <c r="F110" s="222" t="s">
        <v>158</v>
      </c>
      <c r="G110" s="220"/>
      <c r="H110" s="223">
        <v>8.24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151</v>
      </c>
      <c r="AU110" s="229" t="s">
        <v>149</v>
      </c>
      <c r="AV110" s="12" t="s">
        <v>82</v>
      </c>
      <c r="AW110" s="12" t="s">
        <v>153</v>
      </c>
      <c r="AX110" s="12" t="s">
        <v>72</v>
      </c>
      <c r="AY110" s="229" t="s">
        <v>139</v>
      </c>
    </row>
    <row r="111" spans="2:51" s="12" customFormat="1" ht="13.5">
      <c r="B111" s="219"/>
      <c r="C111" s="220"/>
      <c r="D111" s="209" t="s">
        <v>151</v>
      </c>
      <c r="E111" s="221" t="s">
        <v>22</v>
      </c>
      <c r="F111" s="222" t="s">
        <v>159</v>
      </c>
      <c r="G111" s="220"/>
      <c r="H111" s="223">
        <v>-8.6568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151</v>
      </c>
      <c r="AU111" s="229" t="s">
        <v>149</v>
      </c>
      <c r="AV111" s="12" t="s">
        <v>82</v>
      </c>
      <c r="AW111" s="12" t="s">
        <v>153</v>
      </c>
      <c r="AX111" s="12" t="s">
        <v>72</v>
      </c>
      <c r="AY111" s="229" t="s">
        <v>139</v>
      </c>
    </row>
    <row r="112" spans="2:51" s="12" customFormat="1" ht="13.5">
      <c r="B112" s="219"/>
      <c r="C112" s="220"/>
      <c r="D112" s="209" t="s">
        <v>151</v>
      </c>
      <c r="E112" s="221" t="s">
        <v>22</v>
      </c>
      <c r="F112" s="222" t="s">
        <v>160</v>
      </c>
      <c r="G112" s="220"/>
      <c r="H112" s="223">
        <v>-10.836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151</v>
      </c>
      <c r="AU112" s="229" t="s">
        <v>149</v>
      </c>
      <c r="AV112" s="12" t="s">
        <v>82</v>
      </c>
      <c r="AW112" s="12" t="s">
        <v>153</v>
      </c>
      <c r="AX112" s="12" t="s">
        <v>72</v>
      </c>
      <c r="AY112" s="229" t="s">
        <v>139</v>
      </c>
    </row>
    <row r="113" spans="2:51" s="12" customFormat="1" ht="13.5">
      <c r="B113" s="219"/>
      <c r="C113" s="220"/>
      <c r="D113" s="209" t="s">
        <v>151</v>
      </c>
      <c r="E113" s="221" t="s">
        <v>22</v>
      </c>
      <c r="F113" s="222" t="s">
        <v>161</v>
      </c>
      <c r="G113" s="220"/>
      <c r="H113" s="223">
        <v>-10.9368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151</v>
      </c>
      <c r="AU113" s="229" t="s">
        <v>149</v>
      </c>
      <c r="AV113" s="12" t="s">
        <v>82</v>
      </c>
      <c r="AW113" s="12" t="s">
        <v>153</v>
      </c>
      <c r="AX113" s="12" t="s">
        <v>72</v>
      </c>
      <c r="AY113" s="229" t="s">
        <v>139</v>
      </c>
    </row>
    <row r="114" spans="2:51" s="12" customFormat="1" ht="13.5">
      <c r="B114" s="219"/>
      <c r="C114" s="220"/>
      <c r="D114" s="209" t="s">
        <v>151</v>
      </c>
      <c r="E114" s="221" t="s">
        <v>22</v>
      </c>
      <c r="F114" s="222" t="s">
        <v>162</v>
      </c>
      <c r="G114" s="220"/>
      <c r="H114" s="223">
        <v>2.545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151</v>
      </c>
      <c r="AU114" s="229" t="s">
        <v>149</v>
      </c>
      <c r="AV114" s="12" t="s">
        <v>82</v>
      </c>
      <c r="AW114" s="12" t="s">
        <v>153</v>
      </c>
      <c r="AX114" s="12" t="s">
        <v>72</v>
      </c>
      <c r="AY114" s="229" t="s">
        <v>139</v>
      </c>
    </row>
    <row r="115" spans="2:51" s="12" customFormat="1" ht="13.5">
      <c r="B115" s="219"/>
      <c r="C115" s="220"/>
      <c r="D115" s="209" t="s">
        <v>151</v>
      </c>
      <c r="E115" s="221" t="s">
        <v>22</v>
      </c>
      <c r="F115" s="222" t="s">
        <v>163</v>
      </c>
      <c r="G115" s="220"/>
      <c r="H115" s="223">
        <v>1.59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151</v>
      </c>
      <c r="AU115" s="229" t="s">
        <v>149</v>
      </c>
      <c r="AV115" s="12" t="s">
        <v>82</v>
      </c>
      <c r="AW115" s="12" t="s">
        <v>153</v>
      </c>
      <c r="AX115" s="12" t="s">
        <v>72</v>
      </c>
      <c r="AY115" s="229" t="s">
        <v>139</v>
      </c>
    </row>
    <row r="116" spans="2:51" s="12" customFormat="1" ht="13.5">
      <c r="B116" s="219"/>
      <c r="C116" s="220"/>
      <c r="D116" s="209" t="s">
        <v>151</v>
      </c>
      <c r="E116" s="221" t="s">
        <v>22</v>
      </c>
      <c r="F116" s="222" t="s">
        <v>164</v>
      </c>
      <c r="G116" s="220"/>
      <c r="H116" s="223">
        <v>1.545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151</v>
      </c>
      <c r="AU116" s="229" t="s">
        <v>149</v>
      </c>
      <c r="AV116" s="12" t="s">
        <v>82</v>
      </c>
      <c r="AW116" s="12" t="s">
        <v>153</v>
      </c>
      <c r="AX116" s="12" t="s">
        <v>72</v>
      </c>
      <c r="AY116" s="229" t="s">
        <v>139</v>
      </c>
    </row>
    <row r="117" spans="2:51" s="12" customFormat="1" ht="13.5">
      <c r="B117" s="219"/>
      <c r="C117" s="220"/>
      <c r="D117" s="209" t="s">
        <v>151</v>
      </c>
      <c r="E117" s="221" t="s">
        <v>22</v>
      </c>
      <c r="F117" s="222" t="s">
        <v>165</v>
      </c>
      <c r="G117" s="220"/>
      <c r="H117" s="223">
        <v>3.51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151</v>
      </c>
      <c r="AU117" s="229" t="s">
        <v>149</v>
      </c>
      <c r="AV117" s="12" t="s">
        <v>82</v>
      </c>
      <c r="AW117" s="12" t="s">
        <v>153</v>
      </c>
      <c r="AX117" s="12" t="s">
        <v>72</v>
      </c>
      <c r="AY117" s="229" t="s">
        <v>139</v>
      </c>
    </row>
    <row r="118" spans="2:51" s="12" customFormat="1" ht="13.5">
      <c r="B118" s="219"/>
      <c r="C118" s="220"/>
      <c r="D118" s="209" t="s">
        <v>151</v>
      </c>
      <c r="E118" s="221" t="s">
        <v>22</v>
      </c>
      <c r="F118" s="222" t="s">
        <v>166</v>
      </c>
      <c r="G118" s="220"/>
      <c r="H118" s="223">
        <v>4.665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151</v>
      </c>
      <c r="AU118" s="229" t="s">
        <v>149</v>
      </c>
      <c r="AV118" s="12" t="s">
        <v>82</v>
      </c>
      <c r="AW118" s="12" t="s">
        <v>153</v>
      </c>
      <c r="AX118" s="12" t="s">
        <v>72</v>
      </c>
      <c r="AY118" s="229" t="s">
        <v>139</v>
      </c>
    </row>
    <row r="119" spans="2:51" s="12" customFormat="1" ht="13.5">
      <c r="B119" s="219"/>
      <c r="C119" s="220"/>
      <c r="D119" s="209" t="s">
        <v>151</v>
      </c>
      <c r="E119" s="221" t="s">
        <v>22</v>
      </c>
      <c r="F119" s="222" t="s">
        <v>167</v>
      </c>
      <c r="G119" s="220"/>
      <c r="H119" s="223">
        <v>27.75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151</v>
      </c>
      <c r="AU119" s="229" t="s">
        <v>149</v>
      </c>
      <c r="AV119" s="12" t="s">
        <v>82</v>
      </c>
      <c r="AW119" s="12" t="s">
        <v>153</v>
      </c>
      <c r="AX119" s="12" t="s">
        <v>72</v>
      </c>
      <c r="AY119" s="229" t="s">
        <v>139</v>
      </c>
    </row>
    <row r="120" spans="2:51" s="13" customFormat="1" ht="13.5">
      <c r="B120" s="230"/>
      <c r="C120" s="231"/>
      <c r="D120" s="209" t="s">
        <v>151</v>
      </c>
      <c r="E120" s="232" t="s">
        <v>22</v>
      </c>
      <c r="F120" s="233" t="s">
        <v>168</v>
      </c>
      <c r="G120" s="231"/>
      <c r="H120" s="234">
        <v>147.2354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151</v>
      </c>
      <c r="AU120" s="240" t="s">
        <v>149</v>
      </c>
      <c r="AV120" s="13" t="s">
        <v>149</v>
      </c>
      <c r="AW120" s="13" t="s">
        <v>153</v>
      </c>
      <c r="AX120" s="13" t="s">
        <v>72</v>
      </c>
      <c r="AY120" s="240" t="s">
        <v>139</v>
      </c>
    </row>
    <row r="121" spans="2:51" s="12" customFormat="1" ht="13.5">
      <c r="B121" s="219"/>
      <c r="C121" s="220"/>
      <c r="D121" s="209" t="s">
        <v>151</v>
      </c>
      <c r="E121" s="221" t="s">
        <v>22</v>
      </c>
      <c r="F121" s="222" t="s">
        <v>169</v>
      </c>
      <c r="G121" s="220"/>
      <c r="H121" s="223">
        <v>267.9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151</v>
      </c>
      <c r="AU121" s="229" t="s">
        <v>149</v>
      </c>
      <c r="AV121" s="12" t="s">
        <v>82</v>
      </c>
      <c r="AW121" s="12" t="s">
        <v>153</v>
      </c>
      <c r="AX121" s="12" t="s">
        <v>72</v>
      </c>
      <c r="AY121" s="229" t="s">
        <v>139</v>
      </c>
    </row>
    <row r="122" spans="2:51" s="12" customFormat="1" ht="13.5">
      <c r="B122" s="219"/>
      <c r="C122" s="220"/>
      <c r="D122" s="209" t="s">
        <v>151</v>
      </c>
      <c r="E122" s="221" t="s">
        <v>22</v>
      </c>
      <c r="F122" s="222" t="s">
        <v>170</v>
      </c>
      <c r="G122" s="220"/>
      <c r="H122" s="223">
        <v>12.48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151</v>
      </c>
      <c r="AU122" s="229" t="s">
        <v>149</v>
      </c>
      <c r="AV122" s="12" t="s">
        <v>82</v>
      </c>
      <c r="AW122" s="12" t="s">
        <v>153</v>
      </c>
      <c r="AX122" s="12" t="s">
        <v>72</v>
      </c>
      <c r="AY122" s="229" t="s">
        <v>139</v>
      </c>
    </row>
    <row r="123" spans="2:51" s="12" customFormat="1" ht="13.5">
      <c r="B123" s="219"/>
      <c r="C123" s="220"/>
      <c r="D123" s="209" t="s">
        <v>151</v>
      </c>
      <c r="E123" s="221" t="s">
        <v>22</v>
      </c>
      <c r="F123" s="222" t="s">
        <v>171</v>
      </c>
      <c r="G123" s="220"/>
      <c r="H123" s="223">
        <v>21.84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151</v>
      </c>
      <c r="AU123" s="229" t="s">
        <v>149</v>
      </c>
      <c r="AV123" s="12" t="s">
        <v>82</v>
      </c>
      <c r="AW123" s="12" t="s">
        <v>153</v>
      </c>
      <c r="AX123" s="12" t="s">
        <v>72</v>
      </c>
      <c r="AY123" s="229" t="s">
        <v>139</v>
      </c>
    </row>
    <row r="124" spans="2:51" s="12" customFormat="1" ht="13.5">
      <c r="B124" s="219"/>
      <c r="C124" s="220"/>
      <c r="D124" s="209" t="s">
        <v>151</v>
      </c>
      <c r="E124" s="221" t="s">
        <v>22</v>
      </c>
      <c r="F124" s="222" t="s">
        <v>172</v>
      </c>
      <c r="G124" s="220"/>
      <c r="H124" s="223">
        <v>-9.135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151</v>
      </c>
      <c r="AU124" s="229" t="s">
        <v>149</v>
      </c>
      <c r="AV124" s="12" t="s">
        <v>82</v>
      </c>
      <c r="AW124" s="12" t="s">
        <v>153</v>
      </c>
      <c r="AX124" s="12" t="s">
        <v>72</v>
      </c>
      <c r="AY124" s="229" t="s">
        <v>139</v>
      </c>
    </row>
    <row r="125" spans="2:51" s="12" customFormat="1" ht="13.5">
      <c r="B125" s="219"/>
      <c r="C125" s="220"/>
      <c r="D125" s="209" t="s">
        <v>151</v>
      </c>
      <c r="E125" s="221" t="s">
        <v>22</v>
      </c>
      <c r="F125" s="222" t="s">
        <v>173</v>
      </c>
      <c r="G125" s="220"/>
      <c r="H125" s="223">
        <v>-9.9792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151</v>
      </c>
      <c r="AU125" s="229" t="s">
        <v>149</v>
      </c>
      <c r="AV125" s="12" t="s">
        <v>82</v>
      </c>
      <c r="AW125" s="12" t="s">
        <v>153</v>
      </c>
      <c r="AX125" s="12" t="s">
        <v>72</v>
      </c>
      <c r="AY125" s="229" t="s">
        <v>139</v>
      </c>
    </row>
    <row r="126" spans="2:51" s="12" customFormat="1" ht="13.5">
      <c r="B126" s="219"/>
      <c r="C126" s="220"/>
      <c r="D126" s="209" t="s">
        <v>151</v>
      </c>
      <c r="E126" s="221" t="s">
        <v>22</v>
      </c>
      <c r="F126" s="222" t="s">
        <v>174</v>
      </c>
      <c r="G126" s="220"/>
      <c r="H126" s="223">
        <v>-9.5908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151</v>
      </c>
      <c r="AU126" s="229" t="s">
        <v>149</v>
      </c>
      <c r="AV126" s="12" t="s">
        <v>82</v>
      </c>
      <c r="AW126" s="12" t="s">
        <v>153</v>
      </c>
      <c r="AX126" s="12" t="s">
        <v>72</v>
      </c>
      <c r="AY126" s="229" t="s">
        <v>139</v>
      </c>
    </row>
    <row r="127" spans="2:51" s="12" customFormat="1" ht="13.5">
      <c r="B127" s="219"/>
      <c r="C127" s="220"/>
      <c r="D127" s="209" t="s">
        <v>151</v>
      </c>
      <c r="E127" s="221" t="s">
        <v>22</v>
      </c>
      <c r="F127" s="222" t="s">
        <v>175</v>
      </c>
      <c r="G127" s="220"/>
      <c r="H127" s="223">
        <v>-6.7568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151</v>
      </c>
      <c r="AU127" s="229" t="s">
        <v>149</v>
      </c>
      <c r="AV127" s="12" t="s">
        <v>82</v>
      </c>
      <c r="AW127" s="12" t="s">
        <v>153</v>
      </c>
      <c r="AX127" s="12" t="s">
        <v>72</v>
      </c>
      <c r="AY127" s="229" t="s">
        <v>139</v>
      </c>
    </row>
    <row r="128" spans="2:51" s="12" customFormat="1" ht="13.5">
      <c r="B128" s="219"/>
      <c r="C128" s="220"/>
      <c r="D128" s="209" t="s">
        <v>151</v>
      </c>
      <c r="E128" s="221" t="s">
        <v>22</v>
      </c>
      <c r="F128" s="222" t="s">
        <v>176</v>
      </c>
      <c r="G128" s="220"/>
      <c r="H128" s="223">
        <v>1.5975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151</v>
      </c>
      <c r="AU128" s="229" t="s">
        <v>149</v>
      </c>
      <c r="AV128" s="12" t="s">
        <v>82</v>
      </c>
      <c r="AW128" s="12" t="s">
        <v>153</v>
      </c>
      <c r="AX128" s="12" t="s">
        <v>72</v>
      </c>
      <c r="AY128" s="229" t="s">
        <v>139</v>
      </c>
    </row>
    <row r="129" spans="2:51" s="12" customFormat="1" ht="13.5">
      <c r="B129" s="219"/>
      <c r="C129" s="220"/>
      <c r="D129" s="209" t="s">
        <v>151</v>
      </c>
      <c r="E129" s="221" t="s">
        <v>22</v>
      </c>
      <c r="F129" s="222" t="s">
        <v>163</v>
      </c>
      <c r="G129" s="220"/>
      <c r="H129" s="223">
        <v>1.59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151</v>
      </c>
      <c r="AU129" s="229" t="s">
        <v>149</v>
      </c>
      <c r="AV129" s="12" t="s">
        <v>82</v>
      </c>
      <c r="AW129" s="12" t="s">
        <v>153</v>
      </c>
      <c r="AX129" s="12" t="s">
        <v>72</v>
      </c>
      <c r="AY129" s="229" t="s">
        <v>139</v>
      </c>
    </row>
    <row r="130" spans="2:51" s="12" customFormat="1" ht="13.5">
      <c r="B130" s="219"/>
      <c r="C130" s="220"/>
      <c r="D130" s="209" t="s">
        <v>151</v>
      </c>
      <c r="E130" s="221" t="s">
        <v>22</v>
      </c>
      <c r="F130" s="222" t="s">
        <v>177</v>
      </c>
      <c r="G130" s="220"/>
      <c r="H130" s="223">
        <v>3.51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151</v>
      </c>
      <c r="AU130" s="229" t="s">
        <v>149</v>
      </c>
      <c r="AV130" s="12" t="s">
        <v>82</v>
      </c>
      <c r="AW130" s="12" t="s">
        <v>153</v>
      </c>
      <c r="AX130" s="12" t="s">
        <v>72</v>
      </c>
      <c r="AY130" s="229" t="s">
        <v>139</v>
      </c>
    </row>
    <row r="131" spans="2:51" s="12" customFormat="1" ht="13.5">
      <c r="B131" s="219"/>
      <c r="C131" s="220"/>
      <c r="D131" s="209" t="s">
        <v>151</v>
      </c>
      <c r="E131" s="221" t="s">
        <v>22</v>
      </c>
      <c r="F131" s="222" t="s">
        <v>178</v>
      </c>
      <c r="G131" s="220"/>
      <c r="H131" s="223">
        <v>3.68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151</v>
      </c>
      <c r="AU131" s="229" t="s">
        <v>149</v>
      </c>
      <c r="AV131" s="12" t="s">
        <v>82</v>
      </c>
      <c r="AW131" s="12" t="s">
        <v>153</v>
      </c>
      <c r="AX131" s="12" t="s">
        <v>72</v>
      </c>
      <c r="AY131" s="229" t="s">
        <v>139</v>
      </c>
    </row>
    <row r="132" spans="2:51" s="12" customFormat="1" ht="13.5">
      <c r="B132" s="219"/>
      <c r="C132" s="220"/>
      <c r="D132" s="209" t="s">
        <v>151</v>
      </c>
      <c r="E132" s="221" t="s">
        <v>22</v>
      </c>
      <c r="F132" s="222" t="s">
        <v>179</v>
      </c>
      <c r="G132" s="220"/>
      <c r="H132" s="223">
        <v>2.845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151</v>
      </c>
      <c r="AU132" s="229" t="s">
        <v>149</v>
      </c>
      <c r="AV132" s="12" t="s">
        <v>82</v>
      </c>
      <c r="AW132" s="12" t="s">
        <v>153</v>
      </c>
      <c r="AX132" s="12" t="s">
        <v>72</v>
      </c>
      <c r="AY132" s="229" t="s">
        <v>139</v>
      </c>
    </row>
    <row r="133" spans="2:51" s="12" customFormat="1" ht="13.5">
      <c r="B133" s="219"/>
      <c r="C133" s="220"/>
      <c r="D133" s="209" t="s">
        <v>151</v>
      </c>
      <c r="E133" s="221" t="s">
        <v>22</v>
      </c>
      <c r="F133" s="222" t="s">
        <v>180</v>
      </c>
      <c r="G133" s="220"/>
      <c r="H133" s="223">
        <v>2.475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151</v>
      </c>
      <c r="AU133" s="229" t="s">
        <v>149</v>
      </c>
      <c r="AV133" s="12" t="s">
        <v>82</v>
      </c>
      <c r="AW133" s="12" t="s">
        <v>153</v>
      </c>
      <c r="AX133" s="12" t="s">
        <v>72</v>
      </c>
      <c r="AY133" s="229" t="s">
        <v>139</v>
      </c>
    </row>
    <row r="134" spans="2:51" s="12" customFormat="1" ht="13.5">
      <c r="B134" s="219"/>
      <c r="C134" s="220"/>
      <c r="D134" s="209" t="s">
        <v>151</v>
      </c>
      <c r="E134" s="221" t="s">
        <v>22</v>
      </c>
      <c r="F134" s="222" t="s">
        <v>181</v>
      </c>
      <c r="G134" s="220"/>
      <c r="H134" s="223">
        <v>1.2475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151</v>
      </c>
      <c r="AU134" s="229" t="s">
        <v>149</v>
      </c>
      <c r="AV134" s="12" t="s">
        <v>82</v>
      </c>
      <c r="AW134" s="12" t="s">
        <v>153</v>
      </c>
      <c r="AX134" s="12" t="s">
        <v>72</v>
      </c>
      <c r="AY134" s="229" t="s">
        <v>139</v>
      </c>
    </row>
    <row r="135" spans="2:51" s="12" customFormat="1" ht="13.5">
      <c r="B135" s="219"/>
      <c r="C135" s="220"/>
      <c r="D135" s="209" t="s">
        <v>151</v>
      </c>
      <c r="E135" s="221" t="s">
        <v>22</v>
      </c>
      <c r="F135" s="222" t="s">
        <v>182</v>
      </c>
      <c r="G135" s="220"/>
      <c r="H135" s="223">
        <v>1.2175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151</v>
      </c>
      <c r="AU135" s="229" t="s">
        <v>149</v>
      </c>
      <c r="AV135" s="12" t="s">
        <v>82</v>
      </c>
      <c r="AW135" s="12" t="s">
        <v>153</v>
      </c>
      <c r="AX135" s="12" t="s">
        <v>72</v>
      </c>
      <c r="AY135" s="229" t="s">
        <v>139</v>
      </c>
    </row>
    <row r="136" spans="2:51" s="12" customFormat="1" ht="13.5">
      <c r="B136" s="219"/>
      <c r="C136" s="220"/>
      <c r="D136" s="209" t="s">
        <v>151</v>
      </c>
      <c r="E136" s="221" t="s">
        <v>22</v>
      </c>
      <c r="F136" s="222" t="s">
        <v>183</v>
      </c>
      <c r="G136" s="220"/>
      <c r="H136" s="223">
        <v>12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151</v>
      </c>
      <c r="AU136" s="229" t="s">
        <v>149</v>
      </c>
      <c r="AV136" s="12" t="s">
        <v>82</v>
      </c>
      <c r="AW136" s="12" t="s">
        <v>153</v>
      </c>
      <c r="AX136" s="12" t="s">
        <v>72</v>
      </c>
      <c r="AY136" s="229" t="s">
        <v>139</v>
      </c>
    </row>
    <row r="137" spans="2:51" s="12" customFormat="1" ht="13.5">
      <c r="B137" s="219"/>
      <c r="C137" s="220"/>
      <c r="D137" s="209" t="s">
        <v>151</v>
      </c>
      <c r="E137" s="221" t="s">
        <v>22</v>
      </c>
      <c r="F137" s="222" t="s">
        <v>184</v>
      </c>
      <c r="G137" s="220"/>
      <c r="H137" s="223">
        <v>21.16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151</v>
      </c>
      <c r="AU137" s="229" t="s">
        <v>149</v>
      </c>
      <c r="AV137" s="12" t="s">
        <v>82</v>
      </c>
      <c r="AW137" s="12" t="s">
        <v>153</v>
      </c>
      <c r="AX137" s="12" t="s">
        <v>72</v>
      </c>
      <c r="AY137" s="229" t="s">
        <v>139</v>
      </c>
    </row>
    <row r="138" spans="2:51" s="12" customFormat="1" ht="13.5">
      <c r="B138" s="219"/>
      <c r="C138" s="220"/>
      <c r="D138" s="209" t="s">
        <v>151</v>
      </c>
      <c r="E138" s="221" t="s">
        <v>22</v>
      </c>
      <c r="F138" s="222" t="s">
        <v>185</v>
      </c>
      <c r="G138" s="220"/>
      <c r="H138" s="223">
        <v>5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151</v>
      </c>
      <c r="AU138" s="229" t="s">
        <v>149</v>
      </c>
      <c r="AV138" s="12" t="s">
        <v>82</v>
      </c>
      <c r="AW138" s="12" t="s">
        <v>153</v>
      </c>
      <c r="AX138" s="12" t="s">
        <v>72</v>
      </c>
      <c r="AY138" s="229" t="s">
        <v>139</v>
      </c>
    </row>
    <row r="139" spans="2:51" s="12" customFormat="1" ht="13.5">
      <c r="B139" s="219"/>
      <c r="C139" s="220"/>
      <c r="D139" s="209" t="s">
        <v>151</v>
      </c>
      <c r="E139" s="221" t="s">
        <v>22</v>
      </c>
      <c r="F139" s="222" t="s">
        <v>186</v>
      </c>
      <c r="G139" s="220"/>
      <c r="H139" s="223">
        <v>9.6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151</v>
      </c>
      <c r="AU139" s="229" t="s">
        <v>149</v>
      </c>
      <c r="AV139" s="12" t="s">
        <v>82</v>
      </c>
      <c r="AW139" s="12" t="s">
        <v>153</v>
      </c>
      <c r="AX139" s="12" t="s">
        <v>72</v>
      </c>
      <c r="AY139" s="229" t="s">
        <v>139</v>
      </c>
    </row>
    <row r="140" spans="2:51" s="12" customFormat="1" ht="13.5">
      <c r="B140" s="219"/>
      <c r="C140" s="220"/>
      <c r="D140" s="209" t="s">
        <v>151</v>
      </c>
      <c r="E140" s="221" t="s">
        <v>22</v>
      </c>
      <c r="F140" s="222" t="s">
        <v>187</v>
      </c>
      <c r="G140" s="220"/>
      <c r="H140" s="223">
        <v>33.6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151</v>
      </c>
      <c r="AU140" s="229" t="s">
        <v>149</v>
      </c>
      <c r="AV140" s="12" t="s">
        <v>82</v>
      </c>
      <c r="AW140" s="12" t="s">
        <v>153</v>
      </c>
      <c r="AX140" s="12" t="s">
        <v>72</v>
      </c>
      <c r="AY140" s="229" t="s">
        <v>139</v>
      </c>
    </row>
    <row r="141" spans="2:51" s="13" customFormat="1" ht="13.5">
      <c r="B141" s="230"/>
      <c r="C141" s="231"/>
      <c r="D141" s="209" t="s">
        <v>151</v>
      </c>
      <c r="E141" s="232" t="s">
        <v>22</v>
      </c>
      <c r="F141" s="233" t="s">
        <v>188</v>
      </c>
      <c r="G141" s="231"/>
      <c r="H141" s="234">
        <v>366.2807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151</v>
      </c>
      <c r="AU141" s="240" t="s">
        <v>149</v>
      </c>
      <c r="AV141" s="13" t="s">
        <v>149</v>
      </c>
      <c r="AW141" s="13" t="s">
        <v>153</v>
      </c>
      <c r="AX141" s="13" t="s">
        <v>72</v>
      </c>
      <c r="AY141" s="240" t="s">
        <v>139</v>
      </c>
    </row>
    <row r="142" spans="2:51" s="14" customFormat="1" ht="13.5">
      <c r="B142" s="241"/>
      <c r="C142" s="242"/>
      <c r="D142" s="243" t="s">
        <v>151</v>
      </c>
      <c r="E142" s="244" t="s">
        <v>22</v>
      </c>
      <c r="F142" s="245" t="s">
        <v>189</v>
      </c>
      <c r="G142" s="242"/>
      <c r="H142" s="246">
        <v>513.5161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151</v>
      </c>
      <c r="AU142" s="252" t="s">
        <v>149</v>
      </c>
      <c r="AV142" s="14" t="s">
        <v>148</v>
      </c>
      <c r="AW142" s="14" t="s">
        <v>153</v>
      </c>
      <c r="AX142" s="14" t="s">
        <v>80</v>
      </c>
      <c r="AY142" s="252" t="s">
        <v>139</v>
      </c>
    </row>
    <row r="143" spans="2:65" s="1" customFormat="1" ht="20.4" customHeight="1">
      <c r="B143" s="41"/>
      <c r="C143" s="195" t="s">
        <v>82</v>
      </c>
      <c r="D143" s="195" t="s">
        <v>144</v>
      </c>
      <c r="E143" s="196" t="s">
        <v>190</v>
      </c>
      <c r="F143" s="197" t="s">
        <v>191</v>
      </c>
      <c r="G143" s="198" t="s">
        <v>147</v>
      </c>
      <c r="H143" s="199">
        <v>513.516</v>
      </c>
      <c r="I143" s="200"/>
      <c r="J143" s="201">
        <f>ROUND(I143*H143,2)</f>
        <v>0</v>
      </c>
      <c r="K143" s="197" t="s">
        <v>192</v>
      </c>
      <c r="L143" s="61"/>
      <c r="M143" s="202" t="s">
        <v>22</v>
      </c>
      <c r="N143" s="203" t="s">
        <v>43</v>
      </c>
      <c r="O143" s="42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24" t="s">
        <v>148</v>
      </c>
      <c r="AT143" s="24" t="s">
        <v>144</v>
      </c>
      <c r="AU143" s="24" t="s">
        <v>149</v>
      </c>
      <c r="AY143" s="24" t="s">
        <v>139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4" t="s">
        <v>80</v>
      </c>
      <c r="BK143" s="206">
        <f>ROUND(I143*H143,2)</f>
        <v>0</v>
      </c>
      <c r="BL143" s="24" t="s">
        <v>148</v>
      </c>
      <c r="BM143" s="24" t="s">
        <v>193</v>
      </c>
    </row>
    <row r="144" spans="2:51" s="11" customFormat="1" ht="13.5">
      <c r="B144" s="207"/>
      <c r="C144" s="208"/>
      <c r="D144" s="209" t="s">
        <v>151</v>
      </c>
      <c r="E144" s="210" t="s">
        <v>22</v>
      </c>
      <c r="F144" s="211" t="s">
        <v>152</v>
      </c>
      <c r="G144" s="208"/>
      <c r="H144" s="212" t="s">
        <v>22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151</v>
      </c>
      <c r="AU144" s="218" t="s">
        <v>149</v>
      </c>
      <c r="AV144" s="11" t="s">
        <v>80</v>
      </c>
      <c r="AW144" s="11" t="s">
        <v>153</v>
      </c>
      <c r="AX144" s="11" t="s">
        <v>72</v>
      </c>
      <c r="AY144" s="218" t="s">
        <v>139</v>
      </c>
    </row>
    <row r="145" spans="2:51" s="11" customFormat="1" ht="13.5">
      <c r="B145" s="207"/>
      <c r="C145" s="208"/>
      <c r="D145" s="209" t="s">
        <v>151</v>
      </c>
      <c r="E145" s="210" t="s">
        <v>22</v>
      </c>
      <c r="F145" s="211" t="s">
        <v>154</v>
      </c>
      <c r="G145" s="208"/>
      <c r="H145" s="212" t="s">
        <v>22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151</v>
      </c>
      <c r="AU145" s="218" t="s">
        <v>149</v>
      </c>
      <c r="AV145" s="11" t="s">
        <v>80</v>
      </c>
      <c r="AW145" s="11" t="s">
        <v>153</v>
      </c>
      <c r="AX145" s="11" t="s">
        <v>72</v>
      </c>
      <c r="AY145" s="218" t="s">
        <v>139</v>
      </c>
    </row>
    <row r="146" spans="2:51" s="12" customFormat="1" ht="13.5">
      <c r="B146" s="219"/>
      <c r="C146" s="220"/>
      <c r="D146" s="209" t="s">
        <v>151</v>
      </c>
      <c r="E146" s="221" t="s">
        <v>22</v>
      </c>
      <c r="F146" s="222" t="s">
        <v>22</v>
      </c>
      <c r="G146" s="220"/>
      <c r="H146" s="223">
        <v>0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151</v>
      </c>
      <c r="AU146" s="229" t="s">
        <v>149</v>
      </c>
      <c r="AV146" s="12" t="s">
        <v>82</v>
      </c>
      <c r="AW146" s="12" t="s">
        <v>153</v>
      </c>
      <c r="AX146" s="12" t="s">
        <v>72</v>
      </c>
      <c r="AY146" s="229" t="s">
        <v>139</v>
      </c>
    </row>
    <row r="147" spans="2:51" s="12" customFormat="1" ht="13.5">
      <c r="B147" s="219"/>
      <c r="C147" s="220"/>
      <c r="D147" s="243" t="s">
        <v>151</v>
      </c>
      <c r="E147" s="253" t="s">
        <v>22</v>
      </c>
      <c r="F147" s="254" t="s">
        <v>194</v>
      </c>
      <c r="G147" s="220"/>
      <c r="H147" s="255">
        <v>513.516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151</v>
      </c>
      <c r="AU147" s="229" t="s">
        <v>149</v>
      </c>
      <c r="AV147" s="12" t="s">
        <v>82</v>
      </c>
      <c r="AW147" s="12" t="s">
        <v>153</v>
      </c>
      <c r="AX147" s="12" t="s">
        <v>80</v>
      </c>
      <c r="AY147" s="229" t="s">
        <v>139</v>
      </c>
    </row>
    <row r="148" spans="2:65" s="1" customFormat="1" ht="28.8" customHeight="1">
      <c r="B148" s="41"/>
      <c r="C148" s="195" t="s">
        <v>149</v>
      </c>
      <c r="D148" s="195" t="s">
        <v>144</v>
      </c>
      <c r="E148" s="196" t="s">
        <v>195</v>
      </c>
      <c r="F148" s="197" t="s">
        <v>196</v>
      </c>
      <c r="G148" s="198" t="s">
        <v>147</v>
      </c>
      <c r="H148" s="199">
        <v>513.516</v>
      </c>
      <c r="I148" s="200"/>
      <c r="J148" s="201">
        <f>ROUND(I148*H148,2)</f>
        <v>0</v>
      </c>
      <c r="K148" s="197" t="s">
        <v>22</v>
      </c>
      <c r="L148" s="61"/>
      <c r="M148" s="202" t="s">
        <v>22</v>
      </c>
      <c r="N148" s="203" t="s">
        <v>43</v>
      </c>
      <c r="O148" s="42"/>
      <c r="P148" s="204">
        <f>O148*H148</f>
        <v>0</v>
      </c>
      <c r="Q148" s="204">
        <v>0.001</v>
      </c>
      <c r="R148" s="204">
        <f>Q148*H148</f>
        <v>0.513516</v>
      </c>
      <c r="S148" s="204">
        <v>0</v>
      </c>
      <c r="T148" s="205">
        <f>S148*H148</f>
        <v>0</v>
      </c>
      <c r="AR148" s="24" t="s">
        <v>148</v>
      </c>
      <c r="AT148" s="24" t="s">
        <v>144</v>
      </c>
      <c r="AU148" s="24" t="s">
        <v>149</v>
      </c>
      <c r="AY148" s="24" t="s">
        <v>139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24" t="s">
        <v>80</v>
      </c>
      <c r="BK148" s="206">
        <f>ROUND(I148*H148,2)</f>
        <v>0</v>
      </c>
      <c r="BL148" s="24" t="s">
        <v>148</v>
      </c>
      <c r="BM148" s="24" t="s">
        <v>197</v>
      </c>
    </row>
    <row r="149" spans="2:51" s="11" customFormat="1" ht="13.5">
      <c r="B149" s="207"/>
      <c r="C149" s="208"/>
      <c r="D149" s="209" t="s">
        <v>151</v>
      </c>
      <c r="E149" s="210" t="s">
        <v>22</v>
      </c>
      <c r="F149" s="211" t="s">
        <v>152</v>
      </c>
      <c r="G149" s="208"/>
      <c r="H149" s="212" t="s">
        <v>22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151</v>
      </c>
      <c r="AU149" s="218" t="s">
        <v>149</v>
      </c>
      <c r="AV149" s="11" t="s">
        <v>80</v>
      </c>
      <c r="AW149" s="11" t="s">
        <v>153</v>
      </c>
      <c r="AX149" s="11" t="s">
        <v>72</v>
      </c>
      <c r="AY149" s="218" t="s">
        <v>139</v>
      </c>
    </row>
    <row r="150" spans="2:51" s="11" customFormat="1" ht="13.5">
      <c r="B150" s="207"/>
      <c r="C150" s="208"/>
      <c r="D150" s="209" t="s">
        <v>151</v>
      </c>
      <c r="E150" s="210" t="s">
        <v>22</v>
      </c>
      <c r="F150" s="211" t="s">
        <v>154</v>
      </c>
      <c r="G150" s="208"/>
      <c r="H150" s="212" t="s">
        <v>22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151</v>
      </c>
      <c r="AU150" s="218" t="s">
        <v>149</v>
      </c>
      <c r="AV150" s="11" t="s">
        <v>80</v>
      </c>
      <c r="AW150" s="11" t="s">
        <v>153</v>
      </c>
      <c r="AX150" s="11" t="s">
        <v>72</v>
      </c>
      <c r="AY150" s="218" t="s">
        <v>139</v>
      </c>
    </row>
    <row r="151" spans="2:51" s="11" customFormat="1" ht="13.5">
      <c r="B151" s="207"/>
      <c r="C151" s="208"/>
      <c r="D151" s="209" t="s">
        <v>151</v>
      </c>
      <c r="E151" s="210" t="s">
        <v>22</v>
      </c>
      <c r="F151" s="211" t="s">
        <v>198</v>
      </c>
      <c r="G151" s="208"/>
      <c r="H151" s="212" t="s">
        <v>22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151</v>
      </c>
      <c r="AU151" s="218" t="s">
        <v>149</v>
      </c>
      <c r="AV151" s="11" t="s">
        <v>80</v>
      </c>
      <c r="AW151" s="11" t="s">
        <v>153</v>
      </c>
      <c r="AX151" s="11" t="s">
        <v>72</v>
      </c>
      <c r="AY151" s="218" t="s">
        <v>139</v>
      </c>
    </row>
    <row r="152" spans="2:51" s="12" customFormat="1" ht="13.5">
      <c r="B152" s="219"/>
      <c r="C152" s="220"/>
      <c r="D152" s="209" t="s">
        <v>151</v>
      </c>
      <c r="E152" s="221" t="s">
        <v>22</v>
      </c>
      <c r="F152" s="222" t="s">
        <v>22</v>
      </c>
      <c r="G152" s="220"/>
      <c r="H152" s="223">
        <v>0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151</v>
      </c>
      <c r="AU152" s="229" t="s">
        <v>149</v>
      </c>
      <c r="AV152" s="12" t="s">
        <v>82</v>
      </c>
      <c r="AW152" s="12" t="s">
        <v>153</v>
      </c>
      <c r="AX152" s="12" t="s">
        <v>72</v>
      </c>
      <c r="AY152" s="229" t="s">
        <v>139</v>
      </c>
    </row>
    <row r="153" spans="2:51" s="12" customFormat="1" ht="13.5">
      <c r="B153" s="219"/>
      <c r="C153" s="220"/>
      <c r="D153" s="243" t="s">
        <v>151</v>
      </c>
      <c r="E153" s="253" t="s">
        <v>22</v>
      </c>
      <c r="F153" s="254" t="s">
        <v>194</v>
      </c>
      <c r="G153" s="220"/>
      <c r="H153" s="255">
        <v>513.516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151</v>
      </c>
      <c r="AU153" s="229" t="s">
        <v>149</v>
      </c>
      <c r="AV153" s="12" t="s">
        <v>82</v>
      </c>
      <c r="AW153" s="12" t="s">
        <v>153</v>
      </c>
      <c r="AX153" s="12" t="s">
        <v>80</v>
      </c>
      <c r="AY153" s="229" t="s">
        <v>139</v>
      </c>
    </row>
    <row r="154" spans="2:65" s="1" customFormat="1" ht="20.4" customHeight="1">
      <c r="B154" s="41"/>
      <c r="C154" s="195" t="s">
        <v>148</v>
      </c>
      <c r="D154" s="195" t="s">
        <v>144</v>
      </c>
      <c r="E154" s="196" t="s">
        <v>199</v>
      </c>
      <c r="F154" s="197" t="s">
        <v>200</v>
      </c>
      <c r="G154" s="198" t="s">
        <v>147</v>
      </c>
      <c r="H154" s="199">
        <v>256.758</v>
      </c>
      <c r="I154" s="200"/>
      <c r="J154" s="201">
        <f>ROUND(I154*H154,2)</f>
        <v>0</v>
      </c>
      <c r="K154" s="197" t="s">
        <v>22</v>
      </c>
      <c r="L154" s="61"/>
      <c r="M154" s="202" t="s">
        <v>22</v>
      </c>
      <c r="N154" s="203" t="s">
        <v>43</v>
      </c>
      <c r="O154" s="42"/>
      <c r="P154" s="204">
        <f>O154*H154</f>
        <v>0</v>
      </c>
      <c r="Q154" s="204">
        <v>0.004</v>
      </c>
      <c r="R154" s="204">
        <f>Q154*H154</f>
        <v>1.027032</v>
      </c>
      <c r="S154" s="204">
        <v>0</v>
      </c>
      <c r="T154" s="205">
        <f>S154*H154</f>
        <v>0</v>
      </c>
      <c r="AR154" s="24" t="s">
        <v>148</v>
      </c>
      <c r="AT154" s="24" t="s">
        <v>144</v>
      </c>
      <c r="AU154" s="24" t="s">
        <v>149</v>
      </c>
      <c r="AY154" s="24" t="s">
        <v>139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24" t="s">
        <v>80</v>
      </c>
      <c r="BK154" s="206">
        <f>ROUND(I154*H154,2)</f>
        <v>0</v>
      </c>
      <c r="BL154" s="24" t="s">
        <v>148</v>
      </c>
      <c r="BM154" s="24" t="s">
        <v>201</v>
      </c>
    </row>
    <row r="155" spans="2:51" s="11" customFormat="1" ht="13.5">
      <c r="B155" s="207"/>
      <c r="C155" s="208"/>
      <c r="D155" s="209" t="s">
        <v>151</v>
      </c>
      <c r="E155" s="210" t="s">
        <v>22</v>
      </c>
      <c r="F155" s="211" t="s">
        <v>202</v>
      </c>
      <c r="G155" s="208"/>
      <c r="H155" s="212" t="s">
        <v>22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151</v>
      </c>
      <c r="AU155" s="218" t="s">
        <v>149</v>
      </c>
      <c r="AV155" s="11" t="s">
        <v>80</v>
      </c>
      <c r="AW155" s="11" t="s">
        <v>153</v>
      </c>
      <c r="AX155" s="11" t="s">
        <v>72</v>
      </c>
      <c r="AY155" s="218" t="s">
        <v>139</v>
      </c>
    </row>
    <row r="156" spans="2:51" s="12" customFormat="1" ht="13.5">
      <c r="B156" s="219"/>
      <c r="C156" s="220"/>
      <c r="D156" s="209" t="s">
        <v>151</v>
      </c>
      <c r="E156" s="221" t="s">
        <v>22</v>
      </c>
      <c r="F156" s="222" t="s">
        <v>22</v>
      </c>
      <c r="G156" s="220"/>
      <c r="H156" s="223">
        <v>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151</v>
      </c>
      <c r="AU156" s="229" t="s">
        <v>149</v>
      </c>
      <c r="AV156" s="12" t="s">
        <v>82</v>
      </c>
      <c r="AW156" s="12" t="s">
        <v>153</v>
      </c>
      <c r="AX156" s="12" t="s">
        <v>72</v>
      </c>
      <c r="AY156" s="229" t="s">
        <v>139</v>
      </c>
    </row>
    <row r="157" spans="2:51" s="12" customFormat="1" ht="13.5">
      <c r="B157" s="219"/>
      <c r="C157" s="220"/>
      <c r="D157" s="243" t="s">
        <v>151</v>
      </c>
      <c r="E157" s="253" t="s">
        <v>22</v>
      </c>
      <c r="F157" s="254" t="s">
        <v>203</v>
      </c>
      <c r="G157" s="220"/>
      <c r="H157" s="255">
        <v>256.758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151</v>
      </c>
      <c r="AU157" s="229" t="s">
        <v>149</v>
      </c>
      <c r="AV157" s="12" t="s">
        <v>82</v>
      </c>
      <c r="AW157" s="12" t="s">
        <v>153</v>
      </c>
      <c r="AX157" s="12" t="s">
        <v>80</v>
      </c>
      <c r="AY157" s="229" t="s">
        <v>139</v>
      </c>
    </row>
    <row r="158" spans="2:65" s="1" customFormat="1" ht="28.8" customHeight="1">
      <c r="B158" s="41"/>
      <c r="C158" s="195" t="s">
        <v>204</v>
      </c>
      <c r="D158" s="195" t="s">
        <v>144</v>
      </c>
      <c r="E158" s="196" t="s">
        <v>205</v>
      </c>
      <c r="F158" s="197" t="s">
        <v>206</v>
      </c>
      <c r="G158" s="198" t="s">
        <v>147</v>
      </c>
      <c r="H158" s="199">
        <v>256.758</v>
      </c>
      <c r="I158" s="200"/>
      <c r="J158" s="201">
        <f>ROUND(I158*H158,2)</f>
        <v>0</v>
      </c>
      <c r="K158" s="197" t="s">
        <v>22</v>
      </c>
      <c r="L158" s="61"/>
      <c r="M158" s="202" t="s">
        <v>22</v>
      </c>
      <c r="N158" s="203" t="s">
        <v>43</v>
      </c>
      <c r="O158" s="42"/>
      <c r="P158" s="204">
        <f>O158*H158</f>
        <v>0</v>
      </c>
      <c r="Q158" s="204">
        <v>0.03</v>
      </c>
      <c r="R158" s="204">
        <f>Q158*H158</f>
        <v>7.7027399999999995</v>
      </c>
      <c r="S158" s="204">
        <v>0</v>
      </c>
      <c r="T158" s="205">
        <f>S158*H158</f>
        <v>0</v>
      </c>
      <c r="AR158" s="24" t="s">
        <v>148</v>
      </c>
      <c r="AT158" s="24" t="s">
        <v>144</v>
      </c>
      <c r="AU158" s="24" t="s">
        <v>149</v>
      </c>
      <c r="AY158" s="24" t="s">
        <v>139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24" t="s">
        <v>80</v>
      </c>
      <c r="BK158" s="206">
        <f>ROUND(I158*H158,2)</f>
        <v>0</v>
      </c>
      <c r="BL158" s="24" t="s">
        <v>148</v>
      </c>
      <c r="BM158" s="24" t="s">
        <v>207</v>
      </c>
    </row>
    <row r="159" spans="2:51" s="11" customFormat="1" ht="13.5">
      <c r="B159" s="207"/>
      <c r="C159" s="208"/>
      <c r="D159" s="209" t="s">
        <v>151</v>
      </c>
      <c r="E159" s="210" t="s">
        <v>22</v>
      </c>
      <c r="F159" s="211" t="s">
        <v>202</v>
      </c>
      <c r="G159" s="208"/>
      <c r="H159" s="212" t="s">
        <v>22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151</v>
      </c>
      <c r="AU159" s="218" t="s">
        <v>149</v>
      </c>
      <c r="AV159" s="11" t="s">
        <v>80</v>
      </c>
      <c r="AW159" s="11" t="s">
        <v>153</v>
      </c>
      <c r="AX159" s="11" t="s">
        <v>72</v>
      </c>
      <c r="AY159" s="218" t="s">
        <v>139</v>
      </c>
    </row>
    <row r="160" spans="2:51" s="12" customFormat="1" ht="13.5">
      <c r="B160" s="219"/>
      <c r="C160" s="220"/>
      <c r="D160" s="209" t="s">
        <v>151</v>
      </c>
      <c r="E160" s="221" t="s">
        <v>22</v>
      </c>
      <c r="F160" s="222" t="s">
        <v>22</v>
      </c>
      <c r="G160" s="220"/>
      <c r="H160" s="223">
        <v>0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151</v>
      </c>
      <c r="AU160" s="229" t="s">
        <v>149</v>
      </c>
      <c r="AV160" s="12" t="s">
        <v>82</v>
      </c>
      <c r="AW160" s="12" t="s">
        <v>153</v>
      </c>
      <c r="AX160" s="12" t="s">
        <v>72</v>
      </c>
      <c r="AY160" s="229" t="s">
        <v>139</v>
      </c>
    </row>
    <row r="161" spans="2:51" s="12" customFormat="1" ht="13.5">
      <c r="B161" s="219"/>
      <c r="C161" s="220"/>
      <c r="D161" s="243" t="s">
        <v>151</v>
      </c>
      <c r="E161" s="253" t="s">
        <v>22</v>
      </c>
      <c r="F161" s="254" t="s">
        <v>203</v>
      </c>
      <c r="G161" s="220"/>
      <c r="H161" s="255">
        <v>256.758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151</v>
      </c>
      <c r="AU161" s="229" t="s">
        <v>149</v>
      </c>
      <c r="AV161" s="12" t="s">
        <v>82</v>
      </c>
      <c r="AW161" s="12" t="s">
        <v>153</v>
      </c>
      <c r="AX161" s="12" t="s">
        <v>80</v>
      </c>
      <c r="AY161" s="229" t="s">
        <v>139</v>
      </c>
    </row>
    <row r="162" spans="2:65" s="1" customFormat="1" ht="28.8" customHeight="1">
      <c r="B162" s="41"/>
      <c r="C162" s="195" t="s">
        <v>140</v>
      </c>
      <c r="D162" s="195" t="s">
        <v>144</v>
      </c>
      <c r="E162" s="196" t="s">
        <v>208</v>
      </c>
      <c r="F162" s="197" t="s">
        <v>209</v>
      </c>
      <c r="G162" s="198" t="s">
        <v>147</v>
      </c>
      <c r="H162" s="199">
        <v>455.272</v>
      </c>
      <c r="I162" s="200"/>
      <c r="J162" s="201">
        <f>ROUND(I162*H162,2)</f>
        <v>0</v>
      </c>
      <c r="K162" s="197" t="s">
        <v>22</v>
      </c>
      <c r="L162" s="61"/>
      <c r="M162" s="202" t="s">
        <v>22</v>
      </c>
      <c r="N162" s="203" t="s">
        <v>43</v>
      </c>
      <c r="O162" s="42"/>
      <c r="P162" s="204">
        <f>O162*H162</f>
        <v>0</v>
      </c>
      <c r="Q162" s="204">
        <v>0.0025</v>
      </c>
      <c r="R162" s="204">
        <f>Q162*H162</f>
        <v>1.13818</v>
      </c>
      <c r="S162" s="204">
        <v>0</v>
      </c>
      <c r="T162" s="205">
        <f>S162*H162</f>
        <v>0</v>
      </c>
      <c r="AR162" s="24" t="s">
        <v>148</v>
      </c>
      <c r="AT162" s="24" t="s">
        <v>144</v>
      </c>
      <c r="AU162" s="24" t="s">
        <v>149</v>
      </c>
      <c r="AY162" s="24" t="s">
        <v>139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24" t="s">
        <v>80</v>
      </c>
      <c r="BK162" s="206">
        <f>ROUND(I162*H162,2)</f>
        <v>0</v>
      </c>
      <c r="BL162" s="24" t="s">
        <v>148</v>
      </c>
      <c r="BM162" s="24" t="s">
        <v>210</v>
      </c>
    </row>
    <row r="163" spans="2:51" s="11" customFormat="1" ht="13.5">
      <c r="B163" s="207"/>
      <c r="C163" s="208"/>
      <c r="D163" s="209" t="s">
        <v>151</v>
      </c>
      <c r="E163" s="210" t="s">
        <v>22</v>
      </c>
      <c r="F163" s="211" t="s">
        <v>211</v>
      </c>
      <c r="G163" s="208"/>
      <c r="H163" s="212" t="s">
        <v>22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151</v>
      </c>
      <c r="AU163" s="218" t="s">
        <v>149</v>
      </c>
      <c r="AV163" s="11" t="s">
        <v>80</v>
      </c>
      <c r="AW163" s="11" t="s">
        <v>153</v>
      </c>
      <c r="AX163" s="11" t="s">
        <v>72</v>
      </c>
      <c r="AY163" s="218" t="s">
        <v>139</v>
      </c>
    </row>
    <row r="164" spans="2:51" s="11" customFormat="1" ht="13.5">
      <c r="B164" s="207"/>
      <c r="C164" s="208"/>
      <c r="D164" s="209" t="s">
        <v>151</v>
      </c>
      <c r="E164" s="210" t="s">
        <v>22</v>
      </c>
      <c r="F164" s="211" t="s">
        <v>154</v>
      </c>
      <c r="G164" s="208"/>
      <c r="H164" s="212" t="s">
        <v>22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151</v>
      </c>
      <c r="AU164" s="218" t="s">
        <v>149</v>
      </c>
      <c r="AV164" s="11" t="s">
        <v>80</v>
      </c>
      <c r="AW164" s="11" t="s">
        <v>153</v>
      </c>
      <c r="AX164" s="11" t="s">
        <v>72</v>
      </c>
      <c r="AY164" s="218" t="s">
        <v>139</v>
      </c>
    </row>
    <row r="165" spans="2:51" s="12" customFormat="1" ht="13.5">
      <c r="B165" s="219"/>
      <c r="C165" s="220"/>
      <c r="D165" s="209" t="s">
        <v>151</v>
      </c>
      <c r="E165" s="221" t="s">
        <v>22</v>
      </c>
      <c r="F165" s="222" t="s">
        <v>22</v>
      </c>
      <c r="G165" s="220"/>
      <c r="H165" s="223">
        <v>0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151</v>
      </c>
      <c r="AU165" s="229" t="s">
        <v>149</v>
      </c>
      <c r="AV165" s="12" t="s">
        <v>82</v>
      </c>
      <c r="AW165" s="12" t="s">
        <v>153</v>
      </c>
      <c r="AX165" s="12" t="s">
        <v>72</v>
      </c>
      <c r="AY165" s="229" t="s">
        <v>139</v>
      </c>
    </row>
    <row r="166" spans="2:51" s="12" customFormat="1" ht="13.5">
      <c r="B166" s="219"/>
      <c r="C166" s="220"/>
      <c r="D166" s="209" t="s">
        <v>151</v>
      </c>
      <c r="E166" s="221" t="s">
        <v>22</v>
      </c>
      <c r="F166" s="222" t="s">
        <v>155</v>
      </c>
      <c r="G166" s="220"/>
      <c r="H166" s="223">
        <v>118.69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151</v>
      </c>
      <c r="AU166" s="229" t="s">
        <v>149</v>
      </c>
      <c r="AV166" s="12" t="s">
        <v>82</v>
      </c>
      <c r="AW166" s="12" t="s">
        <v>153</v>
      </c>
      <c r="AX166" s="12" t="s">
        <v>72</v>
      </c>
      <c r="AY166" s="229" t="s">
        <v>139</v>
      </c>
    </row>
    <row r="167" spans="2:51" s="12" customFormat="1" ht="13.5">
      <c r="B167" s="219"/>
      <c r="C167" s="220"/>
      <c r="D167" s="209" t="s">
        <v>151</v>
      </c>
      <c r="E167" s="221" t="s">
        <v>22</v>
      </c>
      <c r="F167" s="222" t="s">
        <v>156</v>
      </c>
      <c r="G167" s="220"/>
      <c r="H167" s="223">
        <v>3.32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151</v>
      </c>
      <c r="AU167" s="229" t="s">
        <v>149</v>
      </c>
      <c r="AV167" s="12" t="s">
        <v>82</v>
      </c>
      <c r="AW167" s="12" t="s">
        <v>153</v>
      </c>
      <c r="AX167" s="12" t="s">
        <v>72</v>
      </c>
      <c r="AY167" s="229" t="s">
        <v>139</v>
      </c>
    </row>
    <row r="168" spans="2:51" s="12" customFormat="1" ht="13.5">
      <c r="B168" s="219"/>
      <c r="C168" s="220"/>
      <c r="D168" s="209" t="s">
        <v>151</v>
      </c>
      <c r="E168" s="221" t="s">
        <v>22</v>
      </c>
      <c r="F168" s="222" t="s">
        <v>157</v>
      </c>
      <c r="G168" s="220"/>
      <c r="H168" s="223">
        <v>5.81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151</v>
      </c>
      <c r="AU168" s="229" t="s">
        <v>149</v>
      </c>
      <c r="AV168" s="12" t="s">
        <v>82</v>
      </c>
      <c r="AW168" s="12" t="s">
        <v>153</v>
      </c>
      <c r="AX168" s="12" t="s">
        <v>72</v>
      </c>
      <c r="AY168" s="229" t="s">
        <v>139</v>
      </c>
    </row>
    <row r="169" spans="2:51" s="12" customFormat="1" ht="13.5">
      <c r="B169" s="219"/>
      <c r="C169" s="220"/>
      <c r="D169" s="209" t="s">
        <v>151</v>
      </c>
      <c r="E169" s="221" t="s">
        <v>22</v>
      </c>
      <c r="F169" s="222" t="s">
        <v>158</v>
      </c>
      <c r="G169" s="220"/>
      <c r="H169" s="223">
        <v>8.24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151</v>
      </c>
      <c r="AU169" s="229" t="s">
        <v>149</v>
      </c>
      <c r="AV169" s="12" t="s">
        <v>82</v>
      </c>
      <c r="AW169" s="12" t="s">
        <v>153</v>
      </c>
      <c r="AX169" s="12" t="s">
        <v>72</v>
      </c>
      <c r="AY169" s="229" t="s">
        <v>139</v>
      </c>
    </row>
    <row r="170" spans="2:51" s="12" customFormat="1" ht="13.5">
      <c r="B170" s="219"/>
      <c r="C170" s="220"/>
      <c r="D170" s="209" t="s">
        <v>151</v>
      </c>
      <c r="E170" s="221" t="s">
        <v>22</v>
      </c>
      <c r="F170" s="222" t="s">
        <v>159</v>
      </c>
      <c r="G170" s="220"/>
      <c r="H170" s="223">
        <v>-8.6568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151</v>
      </c>
      <c r="AU170" s="229" t="s">
        <v>149</v>
      </c>
      <c r="AV170" s="12" t="s">
        <v>82</v>
      </c>
      <c r="AW170" s="12" t="s">
        <v>153</v>
      </c>
      <c r="AX170" s="12" t="s">
        <v>72</v>
      </c>
      <c r="AY170" s="229" t="s">
        <v>139</v>
      </c>
    </row>
    <row r="171" spans="2:51" s="12" customFormat="1" ht="13.5">
      <c r="B171" s="219"/>
      <c r="C171" s="220"/>
      <c r="D171" s="209" t="s">
        <v>151</v>
      </c>
      <c r="E171" s="221" t="s">
        <v>22</v>
      </c>
      <c r="F171" s="222" t="s">
        <v>160</v>
      </c>
      <c r="G171" s="220"/>
      <c r="H171" s="223">
        <v>-10.836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151</v>
      </c>
      <c r="AU171" s="229" t="s">
        <v>149</v>
      </c>
      <c r="AV171" s="12" t="s">
        <v>82</v>
      </c>
      <c r="AW171" s="12" t="s">
        <v>153</v>
      </c>
      <c r="AX171" s="12" t="s">
        <v>72</v>
      </c>
      <c r="AY171" s="229" t="s">
        <v>139</v>
      </c>
    </row>
    <row r="172" spans="2:51" s="12" customFormat="1" ht="13.5">
      <c r="B172" s="219"/>
      <c r="C172" s="220"/>
      <c r="D172" s="209" t="s">
        <v>151</v>
      </c>
      <c r="E172" s="221" t="s">
        <v>22</v>
      </c>
      <c r="F172" s="222" t="s">
        <v>161</v>
      </c>
      <c r="G172" s="220"/>
      <c r="H172" s="223">
        <v>-10.9368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151</v>
      </c>
      <c r="AU172" s="229" t="s">
        <v>149</v>
      </c>
      <c r="AV172" s="12" t="s">
        <v>82</v>
      </c>
      <c r="AW172" s="12" t="s">
        <v>153</v>
      </c>
      <c r="AX172" s="12" t="s">
        <v>72</v>
      </c>
      <c r="AY172" s="229" t="s">
        <v>139</v>
      </c>
    </row>
    <row r="173" spans="2:51" s="12" customFormat="1" ht="13.5">
      <c r="B173" s="219"/>
      <c r="C173" s="220"/>
      <c r="D173" s="209" t="s">
        <v>151</v>
      </c>
      <c r="E173" s="221" t="s">
        <v>22</v>
      </c>
      <c r="F173" s="222" t="s">
        <v>162</v>
      </c>
      <c r="G173" s="220"/>
      <c r="H173" s="223">
        <v>2.545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151</v>
      </c>
      <c r="AU173" s="229" t="s">
        <v>149</v>
      </c>
      <c r="AV173" s="12" t="s">
        <v>82</v>
      </c>
      <c r="AW173" s="12" t="s">
        <v>153</v>
      </c>
      <c r="AX173" s="12" t="s">
        <v>72</v>
      </c>
      <c r="AY173" s="229" t="s">
        <v>139</v>
      </c>
    </row>
    <row r="174" spans="2:51" s="12" customFormat="1" ht="13.5">
      <c r="B174" s="219"/>
      <c r="C174" s="220"/>
      <c r="D174" s="209" t="s">
        <v>151</v>
      </c>
      <c r="E174" s="221" t="s">
        <v>22</v>
      </c>
      <c r="F174" s="222" t="s">
        <v>163</v>
      </c>
      <c r="G174" s="220"/>
      <c r="H174" s="223">
        <v>1.59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151</v>
      </c>
      <c r="AU174" s="229" t="s">
        <v>149</v>
      </c>
      <c r="AV174" s="12" t="s">
        <v>82</v>
      </c>
      <c r="AW174" s="12" t="s">
        <v>153</v>
      </c>
      <c r="AX174" s="12" t="s">
        <v>72</v>
      </c>
      <c r="AY174" s="229" t="s">
        <v>139</v>
      </c>
    </row>
    <row r="175" spans="2:51" s="12" customFormat="1" ht="13.5">
      <c r="B175" s="219"/>
      <c r="C175" s="220"/>
      <c r="D175" s="209" t="s">
        <v>151</v>
      </c>
      <c r="E175" s="221" t="s">
        <v>22</v>
      </c>
      <c r="F175" s="222" t="s">
        <v>164</v>
      </c>
      <c r="G175" s="220"/>
      <c r="H175" s="223">
        <v>1.545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151</v>
      </c>
      <c r="AU175" s="229" t="s">
        <v>149</v>
      </c>
      <c r="AV175" s="12" t="s">
        <v>82</v>
      </c>
      <c r="AW175" s="12" t="s">
        <v>153</v>
      </c>
      <c r="AX175" s="12" t="s">
        <v>72</v>
      </c>
      <c r="AY175" s="229" t="s">
        <v>139</v>
      </c>
    </row>
    <row r="176" spans="2:51" s="12" customFormat="1" ht="13.5">
      <c r="B176" s="219"/>
      <c r="C176" s="220"/>
      <c r="D176" s="209" t="s">
        <v>151</v>
      </c>
      <c r="E176" s="221" t="s">
        <v>22</v>
      </c>
      <c r="F176" s="222" t="s">
        <v>165</v>
      </c>
      <c r="G176" s="220"/>
      <c r="H176" s="223">
        <v>3.51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151</v>
      </c>
      <c r="AU176" s="229" t="s">
        <v>149</v>
      </c>
      <c r="AV176" s="12" t="s">
        <v>82</v>
      </c>
      <c r="AW176" s="12" t="s">
        <v>153</v>
      </c>
      <c r="AX176" s="12" t="s">
        <v>72</v>
      </c>
      <c r="AY176" s="229" t="s">
        <v>139</v>
      </c>
    </row>
    <row r="177" spans="2:51" s="12" customFormat="1" ht="13.5">
      <c r="B177" s="219"/>
      <c r="C177" s="220"/>
      <c r="D177" s="209" t="s">
        <v>151</v>
      </c>
      <c r="E177" s="221" t="s">
        <v>22</v>
      </c>
      <c r="F177" s="222" t="s">
        <v>166</v>
      </c>
      <c r="G177" s="220"/>
      <c r="H177" s="223">
        <v>4.665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151</v>
      </c>
      <c r="AU177" s="229" t="s">
        <v>149</v>
      </c>
      <c r="AV177" s="12" t="s">
        <v>82</v>
      </c>
      <c r="AW177" s="12" t="s">
        <v>153</v>
      </c>
      <c r="AX177" s="12" t="s">
        <v>72</v>
      </c>
      <c r="AY177" s="229" t="s">
        <v>139</v>
      </c>
    </row>
    <row r="178" spans="2:51" s="12" customFormat="1" ht="13.5">
      <c r="B178" s="219"/>
      <c r="C178" s="220"/>
      <c r="D178" s="209" t="s">
        <v>151</v>
      </c>
      <c r="E178" s="221" t="s">
        <v>22</v>
      </c>
      <c r="F178" s="222" t="s">
        <v>167</v>
      </c>
      <c r="G178" s="220"/>
      <c r="H178" s="223">
        <v>27.75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151</v>
      </c>
      <c r="AU178" s="229" t="s">
        <v>149</v>
      </c>
      <c r="AV178" s="12" t="s">
        <v>82</v>
      </c>
      <c r="AW178" s="12" t="s">
        <v>153</v>
      </c>
      <c r="AX178" s="12" t="s">
        <v>72</v>
      </c>
      <c r="AY178" s="229" t="s">
        <v>139</v>
      </c>
    </row>
    <row r="179" spans="2:51" s="13" customFormat="1" ht="13.5">
      <c r="B179" s="230"/>
      <c r="C179" s="231"/>
      <c r="D179" s="209" t="s">
        <v>151</v>
      </c>
      <c r="E179" s="232" t="s">
        <v>22</v>
      </c>
      <c r="F179" s="233" t="s">
        <v>168</v>
      </c>
      <c r="G179" s="231"/>
      <c r="H179" s="234">
        <v>147.2354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151</v>
      </c>
      <c r="AU179" s="240" t="s">
        <v>149</v>
      </c>
      <c r="AV179" s="13" t="s">
        <v>149</v>
      </c>
      <c r="AW179" s="13" t="s">
        <v>153</v>
      </c>
      <c r="AX179" s="13" t="s">
        <v>72</v>
      </c>
      <c r="AY179" s="240" t="s">
        <v>139</v>
      </c>
    </row>
    <row r="180" spans="2:51" s="12" customFormat="1" ht="13.5">
      <c r="B180" s="219"/>
      <c r="C180" s="220"/>
      <c r="D180" s="209" t="s">
        <v>151</v>
      </c>
      <c r="E180" s="221" t="s">
        <v>22</v>
      </c>
      <c r="F180" s="222" t="s">
        <v>169</v>
      </c>
      <c r="G180" s="220"/>
      <c r="H180" s="223">
        <v>267.9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151</v>
      </c>
      <c r="AU180" s="229" t="s">
        <v>149</v>
      </c>
      <c r="AV180" s="12" t="s">
        <v>82</v>
      </c>
      <c r="AW180" s="12" t="s">
        <v>153</v>
      </c>
      <c r="AX180" s="12" t="s">
        <v>72</v>
      </c>
      <c r="AY180" s="229" t="s">
        <v>139</v>
      </c>
    </row>
    <row r="181" spans="2:51" s="12" customFormat="1" ht="13.5">
      <c r="B181" s="219"/>
      <c r="C181" s="220"/>
      <c r="D181" s="209" t="s">
        <v>151</v>
      </c>
      <c r="E181" s="221" t="s">
        <v>22</v>
      </c>
      <c r="F181" s="222" t="s">
        <v>170</v>
      </c>
      <c r="G181" s="220"/>
      <c r="H181" s="223">
        <v>12.48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151</v>
      </c>
      <c r="AU181" s="229" t="s">
        <v>149</v>
      </c>
      <c r="AV181" s="12" t="s">
        <v>82</v>
      </c>
      <c r="AW181" s="12" t="s">
        <v>153</v>
      </c>
      <c r="AX181" s="12" t="s">
        <v>72</v>
      </c>
      <c r="AY181" s="229" t="s">
        <v>139</v>
      </c>
    </row>
    <row r="182" spans="2:51" s="12" customFormat="1" ht="13.5">
      <c r="B182" s="219"/>
      <c r="C182" s="220"/>
      <c r="D182" s="209" t="s">
        <v>151</v>
      </c>
      <c r="E182" s="221" t="s">
        <v>22</v>
      </c>
      <c r="F182" s="222" t="s">
        <v>171</v>
      </c>
      <c r="G182" s="220"/>
      <c r="H182" s="223">
        <v>21.84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151</v>
      </c>
      <c r="AU182" s="229" t="s">
        <v>149</v>
      </c>
      <c r="AV182" s="12" t="s">
        <v>82</v>
      </c>
      <c r="AW182" s="12" t="s">
        <v>153</v>
      </c>
      <c r="AX182" s="12" t="s">
        <v>72</v>
      </c>
      <c r="AY182" s="229" t="s">
        <v>139</v>
      </c>
    </row>
    <row r="183" spans="2:51" s="12" customFormat="1" ht="13.5">
      <c r="B183" s="219"/>
      <c r="C183" s="220"/>
      <c r="D183" s="209" t="s">
        <v>151</v>
      </c>
      <c r="E183" s="221" t="s">
        <v>22</v>
      </c>
      <c r="F183" s="222" t="s">
        <v>172</v>
      </c>
      <c r="G183" s="220"/>
      <c r="H183" s="223">
        <v>-9.135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151</v>
      </c>
      <c r="AU183" s="229" t="s">
        <v>149</v>
      </c>
      <c r="AV183" s="12" t="s">
        <v>82</v>
      </c>
      <c r="AW183" s="12" t="s">
        <v>153</v>
      </c>
      <c r="AX183" s="12" t="s">
        <v>72</v>
      </c>
      <c r="AY183" s="229" t="s">
        <v>139</v>
      </c>
    </row>
    <row r="184" spans="2:51" s="12" customFormat="1" ht="13.5">
      <c r="B184" s="219"/>
      <c r="C184" s="220"/>
      <c r="D184" s="209" t="s">
        <v>151</v>
      </c>
      <c r="E184" s="221" t="s">
        <v>22</v>
      </c>
      <c r="F184" s="222" t="s">
        <v>173</v>
      </c>
      <c r="G184" s="220"/>
      <c r="H184" s="223">
        <v>-9.9792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151</v>
      </c>
      <c r="AU184" s="229" t="s">
        <v>149</v>
      </c>
      <c r="AV184" s="12" t="s">
        <v>82</v>
      </c>
      <c r="AW184" s="12" t="s">
        <v>153</v>
      </c>
      <c r="AX184" s="12" t="s">
        <v>72</v>
      </c>
      <c r="AY184" s="229" t="s">
        <v>139</v>
      </c>
    </row>
    <row r="185" spans="2:51" s="12" customFormat="1" ht="13.5">
      <c r="B185" s="219"/>
      <c r="C185" s="220"/>
      <c r="D185" s="209" t="s">
        <v>151</v>
      </c>
      <c r="E185" s="221" t="s">
        <v>22</v>
      </c>
      <c r="F185" s="222" t="s">
        <v>174</v>
      </c>
      <c r="G185" s="220"/>
      <c r="H185" s="223">
        <v>-9.5908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151</v>
      </c>
      <c r="AU185" s="229" t="s">
        <v>149</v>
      </c>
      <c r="AV185" s="12" t="s">
        <v>82</v>
      </c>
      <c r="AW185" s="12" t="s">
        <v>153</v>
      </c>
      <c r="AX185" s="12" t="s">
        <v>72</v>
      </c>
      <c r="AY185" s="229" t="s">
        <v>139</v>
      </c>
    </row>
    <row r="186" spans="2:51" s="12" customFormat="1" ht="13.5">
      <c r="B186" s="219"/>
      <c r="C186" s="220"/>
      <c r="D186" s="209" t="s">
        <v>151</v>
      </c>
      <c r="E186" s="221" t="s">
        <v>22</v>
      </c>
      <c r="F186" s="222" t="s">
        <v>175</v>
      </c>
      <c r="G186" s="220"/>
      <c r="H186" s="223">
        <v>-6.7568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151</v>
      </c>
      <c r="AU186" s="229" t="s">
        <v>149</v>
      </c>
      <c r="AV186" s="12" t="s">
        <v>82</v>
      </c>
      <c r="AW186" s="12" t="s">
        <v>153</v>
      </c>
      <c r="AX186" s="12" t="s">
        <v>72</v>
      </c>
      <c r="AY186" s="229" t="s">
        <v>139</v>
      </c>
    </row>
    <row r="187" spans="2:51" s="12" customFormat="1" ht="13.5">
      <c r="B187" s="219"/>
      <c r="C187" s="220"/>
      <c r="D187" s="209" t="s">
        <v>151</v>
      </c>
      <c r="E187" s="221" t="s">
        <v>22</v>
      </c>
      <c r="F187" s="222" t="s">
        <v>176</v>
      </c>
      <c r="G187" s="220"/>
      <c r="H187" s="223">
        <v>1.5975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151</v>
      </c>
      <c r="AU187" s="229" t="s">
        <v>149</v>
      </c>
      <c r="AV187" s="12" t="s">
        <v>82</v>
      </c>
      <c r="AW187" s="12" t="s">
        <v>153</v>
      </c>
      <c r="AX187" s="12" t="s">
        <v>72</v>
      </c>
      <c r="AY187" s="229" t="s">
        <v>139</v>
      </c>
    </row>
    <row r="188" spans="2:51" s="12" customFormat="1" ht="13.5">
      <c r="B188" s="219"/>
      <c r="C188" s="220"/>
      <c r="D188" s="209" t="s">
        <v>151</v>
      </c>
      <c r="E188" s="221" t="s">
        <v>22</v>
      </c>
      <c r="F188" s="222" t="s">
        <v>163</v>
      </c>
      <c r="G188" s="220"/>
      <c r="H188" s="223">
        <v>1.59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151</v>
      </c>
      <c r="AU188" s="229" t="s">
        <v>149</v>
      </c>
      <c r="AV188" s="12" t="s">
        <v>82</v>
      </c>
      <c r="AW188" s="12" t="s">
        <v>153</v>
      </c>
      <c r="AX188" s="12" t="s">
        <v>72</v>
      </c>
      <c r="AY188" s="229" t="s">
        <v>139</v>
      </c>
    </row>
    <row r="189" spans="2:51" s="12" customFormat="1" ht="13.5">
      <c r="B189" s="219"/>
      <c r="C189" s="220"/>
      <c r="D189" s="209" t="s">
        <v>151</v>
      </c>
      <c r="E189" s="221" t="s">
        <v>22</v>
      </c>
      <c r="F189" s="222" t="s">
        <v>177</v>
      </c>
      <c r="G189" s="220"/>
      <c r="H189" s="223">
        <v>3.51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151</v>
      </c>
      <c r="AU189" s="229" t="s">
        <v>149</v>
      </c>
      <c r="AV189" s="12" t="s">
        <v>82</v>
      </c>
      <c r="AW189" s="12" t="s">
        <v>153</v>
      </c>
      <c r="AX189" s="12" t="s">
        <v>72</v>
      </c>
      <c r="AY189" s="229" t="s">
        <v>139</v>
      </c>
    </row>
    <row r="190" spans="2:51" s="12" customFormat="1" ht="13.5">
      <c r="B190" s="219"/>
      <c r="C190" s="220"/>
      <c r="D190" s="209" t="s">
        <v>151</v>
      </c>
      <c r="E190" s="221" t="s">
        <v>22</v>
      </c>
      <c r="F190" s="222" t="s">
        <v>178</v>
      </c>
      <c r="G190" s="220"/>
      <c r="H190" s="223">
        <v>3.68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151</v>
      </c>
      <c r="AU190" s="229" t="s">
        <v>149</v>
      </c>
      <c r="AV190" s="12" t="s">
        <v>82</v>
      </c>
      <c r="AW190" s="12" t="s">
        <v>153</v>
      </c>
      <c r="AX190" s="12" t="s">
        <v>72</v>
      </c>
      <c r="AY190" s="229" t="s">
        <v>139</v>
      </c>
    </row>
    <row r="191" spans="2:51" s="12" customFormat="1" ht="13.5">
      <c r="B191" s="219"/>
      <c r="C191" s="220"/>
      <c r="D191" s="209" t="s">
        <v>151</v>
      </c>
      <c r="E191" s="221" t="s">
        <v>22</v>
      </c>
      <c r="F191" s="222" t="s">
        <v>179</v>
      </c>
      <c r="G191" s="220"/>
      <c r="H191" s="223">
        <v>2.845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151</v>
      </c>
      <c r="AU191" s="229" t="s">
        <v>149</v>
      </c>
      <c r="AV191" s="12" t="s">
        <v>82</v>
      </c>
      <c r="AW191" s="12" t="s">
        <v>153</v>
      </c>
      <c r="AX191" s="12" t="s">
        <v>72</v>
      </c>
      <c r="AY191" s="229" t="s">
        <v>139</v>
      </c>
    </row>
    <row r="192" spans="2:51" s="12" customFormat="1" ht="13.5">
      <c r="B192" s="219"/>
      <c r="C192" s="220"/>
      <c r="D192" s="209" t="s">
        <v>151</v>
      </c>
      <c r="E192" s="221" t="s">
        <v>22</v>
      </c>
      <c r="F192" s="222" t="s">
        <v>180</v>
      </c>
      <c r="G192" s="220"/>
      <c r="H192" s="223">
        <v>2.475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151</v>
      </c>
      <c r="AU192" s="229" t="s">
        <v>149</v>
      </c>
      <c r="AV192" s="12" t="s">
        <v>82</v>
      </c>
      <c r="AW192" s="12" t="s">
        <v>153</v>
      </c>
      <c r="AX192" s="12" t="s">
        <v>72</v>
      </c>
      <c r="AY192" s="229" t="s">
        <v>139</v>
      </c>
    </row>
    <row r="193" spans="2:51" s="12" customFormat="1" ht="13.5">
      <c r="B193" s="219"/>
      <c r="C193" s="220"/>
      <c r="D193" s="209" t="s">
        <v>151</v>
      </c>
      <c r="E193" s="221" t="s">
        <v>22</v>
      </c>
      <c r="F193" s="222" t="s">
        <v>181</v>
      </c>
      <c r="G193" s="220"/>
      <c r="H193" s="223">
        <v>1.2475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151</v>
      </c>
      <c r="AU193" s="229" t="s">
        <v>149</v>
      </c>
      <c r="AV193" s="12" t="s">
        <v>82</v>
      </c>
      <c r="AW193" s="12" t="s">
        <v>153</v>
      </c>
      <c r="AX193" s="12" t="s">
        <v>72</v>
      </c>
      <c r="AY193" s="229" t="s">
        <v>139</v>
      </c>
    </row>
    <row r="194" spans="2:51" s="12" customFormat="1" ht="13.5">
      <c r="B194" s="219"/>
      <c r="C194" s="220"/>
      <c r="D194" s="209" t="s">
        <v>151</v>
      </c>
      <c r="E194" s="221" t="s">
        <v>22</v>
      </c>
      <c r="F194" s="222" t="s">
        <v>182</v>
      </c>
      <c r="G194" s="220"/>
      <c r="H194" s="223">
        <v>1.2175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151</v>
      </c>
      <c r="AU194" s="229" t="s">
        <v>149</v>
      </c>
      <c r="AV194" s="12" t="s">
        <v>82</v>
      </c>
      <c r="AW194" s="12" t="s">
        <v>153</v>
      </c>
      <c r="AX194" s="12" t="s">
        <v>72</v>
      </c>
      <c r="AY194" s="229" t="s">
        <v>139</v>
      </c>
    </row>
    <row r="195" spans="2:51" s="12" customFormat="1" ht="13.5">
      <c r="B195" s="219"/>
      <c r="C195" s="220"/>
      <c r="D195" s="209" t="s">
        <v>151</v>
      </c>
      <c r="E195" s="221" t="s">
        <v>22</v>
      </c>
      <c r="F195" s="222" t="s">
        <v>183</v>
      </c>
      <c r="G195" s="220"/>
      <c r="H195" s="223">
        <v>12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151</v>
      </c>
      <c r="AU195" s="229" t="s">
        <v>149</v>
      </c>
      <c r="AV195" s="12" t="s">
        <v>82</v>
      </c>
      <c r="AW195" s="12" t="s">
        <v>153</v>
      </c>
      <c r="AX195" s="12" t="s">
        <v>72</v>
      </c>
      <c r="AY195" s="229" t="s">
        <v>139</v>
      </c>
    </row>
    <row r="196" spans="2:51" s="12" customFormat="1" ht="13.5">
      <c r="B196" s="219"/>
      <c r="C196" s="220"/>
      <c r="D196" s="209" t="s">
        <v>151</v>
      </c>
      <c r="E196" s="221" t="s">
        <v>22</v>
      </c>
      <c r="F196" s="222" t="s">
        <v>184</v>
      </c>
      <c r="G196" s="220"/>
      <c r="H196" s="223">
        <v>21.16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151</v>
      </c>
      <c r="AU196" s="229" t="s">
        <v>149</v>
      </c>
      <c r="AV196" s="12" t="s">
        <v>82</v>
      </c>
      <c r="AW196" s="12" t="s">
        <v>153</v>
      </c>
      <c r="AX196" s="12" t="s">
        <v>72</v>
      </c>
      <c r="AY196" s="229" t="s">
        <v>139</v>
      </c>
    </row>
    <row r="197" spans="2:51" s="12" customFormat="1" ht="13.5">
      <c r="B197" s="219"/>
      <c r="C197" s="220"/>
      <c r="D197" s="209" t="s">
        <v>151</v>
      </c>
      <c r="E197" s="221" t="s">
        <v>22</v>
      </c>
      <c r="F197" s="222" t="s">
        <v>185</v>
      </c>
      <c r="G197" s="220"/>
      <c r="H197" s="223">
        <v>5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151</v>
      </c>
      <c r="AU197" s="229" t="s">
        <v>149</v>
      </c>
      <c r="AV197" s="12" t="s">
        <v>82</v>
      </c>
      <c r="AW197" s="12" t="s">
        <v>153</v>
      </c>
      <c r="AX197" s="12" t="s">
        <v>72</v>
      </c>
      <c r="AY197" s="229" t="s">
        <v>139</v>
      </c>
    </row>
    <row r="198" spans="2:51" s="12" customFormat="1" ht="13.5">
      <c r="B198" s="219"/>
      <c r="C198" s="220"/>
      <c r="D198" s="209" t="s">
        <v>151</v>
      </c>
      <c r="E198" s="221" t="s">
        <v>22</v>
      </c>
      <c r="F198" s="222" t="s">
        <v>186</v>
      </c>
      <c r="G198" s="220"/>
      <c r="H198" s="223">
        <v>9.6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151</v>
      </c>
      <c r="AU198" s="229" t="s">
        <v>149</v>
      </c>
      <c r="AV198" s="12" t="s">
        <v>82</v>
      </c>
      <c r="AW198" s="12" t="s">
        <v>153</v>
      </c>
      <c r="AX198" s="12" t="s">
        <v>72</v>
      </c>
      <c r="AY198" s="229" t="s">
        <v>139</v>
      </c>
    </row>
    <row r="199" spans="2:51" s="12" customFormat="1" ht="13.5">
      <c r="B199" s="219"/>
      <c r="C199" s="220"/>
      <c r="D199" s="209" t="s">
        <v>151</v>
      </c>
      <c r="E199" s="221" t="s">
        <v>22</v>
      </c>
      <c r="F199" s="222" t="s">
        <v>187</v>
      </c>
      <c r="G199" s="220"/>
      <c r="H199" s="223">
        <v>33.6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151</v>
      </c>
      <c r="AU199" s="229" t="s">
        <v>149</v>
      </c>
      <c r="AV199" s="12" t="s">
        <v>82</v>
      </c>
      <c r="AW199" s="12" t="s">
        <v>153</v>
      </c>
      <c r="AX199" s="12" t="s">
        <v>72</v>
      </c>
      <c r="AY199" s="229" t="s">
        <v>139</v>
      </c>
    </row>
    <row r="200" spans="2:51" s="13" customFormat="1" ht="13.5">
      <c r="B200" s="230"/>
      <c r="C200" s="231"/>
      <c r="D200" s="209" t="s">
        <v>151</v>
      </c>
      <c r="E200" s="232" t="s">
        <v>22</v>
      </c>
      <c r="F200" s="233" t="s">
        <v>188</v>
      </c>
      <c r="G200" s="231"/>
      <c r="H200" s="234">
        <v>366.2807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151</v>
      </c>
      <c r="AU200" s="240" t="s">
        <v>149</v>
      </c>
      <c r="AV200" s="13" t="s">
        <v>149</v>
      </c>
      <c r="AW200" s="13" t="s">
        <v>153</v>
      </c>
      <c r="AX200" s="13" t="s">
        <v>72</v>
      </c>
      <c r="AY200" s="240" t="s">
        <v>139</v>
      </c>
    </row>
    <row r="201" spans="2:51" s="12" customFormat="1" ht="13.5">
      <c r="B201" s="219"/>
      <c r="C201" s="220"/>
      <c r="D201" s="209" t="s">
        <v>151</v>
      </c>
      <c r="E201" s="221" t="s">
        <v>22</v>
      </c>
      <c r="F201" s="222" t="s">
        <v>212</v>
      </c>
      <c r="G201" s="220"/>
      <c r="H201" s="223">
        <v>-25.676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151</v>
      </c>
      <c r="AU201" s="229" t="s">
        <v>149</v>
      </c>
      <c r="AV201" s="12" t="s">
        <v>82</v>
      </c>
      <c r="AW201" s="12" t="s">
        <v>153</v>
      </c>
      <c r="AX201" s="12" t="s">
        <v>72</v>
      </c>
      <c r="AY201" s="229" t="s">
        <v>139</v>
      </c>
    </row>
    <row r="202" spans="2:51" s="13" customFormat="1" ht="13.5">
      <c r="B202" s="230"/>
      <c r="C202" s="231"/>
      <c r="D202" s="209" t="s">
        <v>151</v>
      </c>
      <c r="E202" s="232" t="s">
        <v>22</v>
      </c>
      <c r="F202" s="233" t="s">
        <v>213</v>
      </c>
      <c r="G202" s="231"/>
      <c r="H202" s="234">
        <v>-25.676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151</v>
      </c>
      <c r="AU202" s="240" t="s">
        <v>149</v>
      </c>
      <c r="AV202" s="13" t="s">
        <v>149</v>
      </c>
      <c r="AW202" s="13" t="s">
        <v>153</v>
      </c>
      <c r="AX202" s="13" t="s">
        <v>72</v>
      </c>
      <c r="AY202" s="240" t="s">
        <v>139</v>
      </c>
    </row>
    <row r="203" spans="2:51" s="12" customFormat="1" ht="13.5">
      <c r="B203" s="219"/>
      <c r="C203" s="220"/>
      <c r="D203" s="209" t="s">
        <v>151</v>
      </c>
      <c r="E203" s="221" t="s">
        <v>22</v>
      </c>
      <c r="F203" s="222" t="s">
        <v>214</v>
      </c>
      <c r="G203" s="220"/>
      <c r="H203" s="223">
        <v>-2.568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151</v>
      </c>
      <c r="AU203" s="229" t="s">
        <v>149</v>
      </c>
      <c r="AV203" s="12" t="s">
        <v>82</v>
      </c>
      <c r="AW203" s="12" t="s">
        <v>153</v>
      </c>
      <c r="AX203" s="12" t="s">
        <v>72</v>
      </c>
      <c r="AY203" s="229" t="s">
        <v>139</v>
      </c>
    </row>
    <row r="204" spans="2:51" s="13" customFormat="1" ht="24">
      <c r="B204" s="230"/>
      <c r="C204" s="231"/>
      <c r="D204" s="209" t="s">
        <v>151</v>
      </c>
      <c r="E204" s="232" t="s">
        <v>22</v>
      </c>
      <c r="F204" s="233" t="s">
        <v>215</v>
      </c>
      <c r="G204" s="231"/>
      <c r="H204" s="234">
        <v>-2.568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151</v>
      </c>
      <c r="AU204" s="240" t="s">
        <v>149</v>
      </c>
      <c r="AV204" s="13" t="s">
        <v>149</v>
      </c>
      <c r="AW204" s="13" t="s">
        <v>153</v>
      </c>
      <c r="AX204" s="13" t="s">
        <v>72</v>
      </c>
      <c r="AY204" s="240" t="s">
        <v>139</v>
      </c>
    </row>
    <row r="205" spans="2:51" s="12" customFormat="1" ht="13.5">
      <c r="B205" s="219"/>
      <c r="C205" s="220"/>
      <c r="D205" s="209" t="s">
        <v>151</v>
      </c>
      <c r="E205" s="221" t="s">
        <v>22</v>
      </c>
      <c r="F205" s="222" t="s">
        <v>216</v>
      </c>
      <c r="G205" s="220"/>
      <c r="H205" s="223">
        <v>-30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151</v>
      </c>
      <c r="AU205" s="229" t="s">
        <v>149</v>
      </c>
      <c r="AV205" s="12" t="s">
        <v>82</v>
      </c>
      <c r="AW205" s="12" t="s">
        <v>153</v>
      </c>
      <c r="AX205" s="12" t="s">
        <v>72</v>
      </c>
      <c r="AY205" s="229" t="s">
        <v>139</v>
      </c>
    </row>
    <row r="206" spans="2:51" s="13" customFormat="1" ht="13.5">
      <c r="B206" s="230"/>
      <c r="C206" s="231"/>
      <c r="D206" s="209" t="s">
        <v>151</v>
      </c>
      <c r="E206" s="232" t="s">
        <v>22</v>
      </c>
      <c r="F206" s="233" t="s">
        <v>217</v>
      </c>
      <c r="G206" s="231"/>
      <c r="H206" s="234">
        <v>-30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151</v>
      </c>
      <c r="AU206" s="240" t="s">
        <v>149</v>
      </c>
      <c r="AV206" s="13" t="s">
        <v>149</v>
      </c>
      <c r="AW206" s="13" t="s">
        <v>153</v>
      </c>
      <c r="AX206" s="13" t="s">
        <v>72</v>
      </c>
      <c r="AY206" s="240" t="s">
        <v>139</v>
      </c>
    </row>
    <row r="207" spans="2:51" s="14" customFormat="1" ht="13.5">
      <c r="B207" s="241"/>
      <c r="C207" s="242"/>
      <c r="D207" s="243" t="s">
        <v>151</v>
      </c>
      <c r="E207" s="244" t="s">
        <v>22</v>
      </c>
      <c r="F207" s="245" t="s">
        <v>189</v>
      </c>
      <c r="G207" s="242"/>
      <c r="H207" s="246">
        <v>455.2721</v>
      </c>
      <c r="I207" s="247"/>
      <c r="J207" s="242"/>
      <c r="K207" s="242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151</v>
      </c>
      <c r="AU207" s="252" t="s">
        <v>149</v>
      </c>
      <c r="AV207" s="14" t="s">
        <v>148</v>
      </c>
      <c r="AW207" s="14" t="s">
        <v>153</v>
      </c>
      <c r="AX207" s="14" t="s">
        <v>80</v>
      </c>
      <c r="AY207" s="252" t="s">
        <v>139</v>
      </c>
    </row>
    <row r="208" spans="2:65" s="1" customFormat="1" ht="40.2" customHeight="1">
      <c r="B208" s="41"/>
      <c r="C208" s="195" t="s">
        <v>218</v>
      </c>
      <c r="D208" s="195" t="s">
        <v>144</v>
      </c>
      <c r="E208" s="196" t="s">
        <v>219</v>
      </c>
      <c r="F208" s="197" t="s">
        <v>220</v>
      </c>
      <c r="G208" s="198" t="s">
        <v>147</v>
      </c>
      <c r="H208" s="199">
        <v>455.272</v>
      </c>
      <c r="I208" s="200"/>
      <c r="J208" s="201">
        <f>ROUND(I208*H208,2)</f>
        <v>0</v>
      </c>
      <c r="K208" s="197" t="s">
        <v>22</v>
      </c>
      <c r="L208" s="61"/>
      <c r="M208" s="202" t="s">
        <v>22</v>
      </c>
      <c r="N208" s="203" t="s">
        <v>43</v>
      </c>
      <c r="O208" s="42"/>
      <c r="P208" s="204">
        <f>O208*H208</f>
        <v>0</v>
      </c>
      <c r="Q208" s="204">
        <v>0.01025</v>
      </c>
      <c r="R208" s="204">
        <f>Q208*H208</f>
        <v>4.666538</v>
      </c>
      <c r="S208" s="204">
        <v>0</v>
      </c>
      <c r="T208" s="205">
        <f>S208*H208</f>
        <v>0</v>
      </c>
      <c r="AR208" s="24" t="s">
        <v>148</v>
      </c>
      <c r="AT208" s="24" t="s">
        <v>144</v>
      </c>
      <c r="AU208" s="24" t="s">
        <v>149</v>
      </c>
      <c r="AY208" s="24" t="s">
        <v>139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24" t="s">
        <v>80</v>
      </c>
      <c r="BK208" s="206">
        <f>ROUND(I208*H208,2)</f>
        <v>0</v>
      </c>
      <c r="BL208" s="24" t="s">
        <v>148</v>
      </c>
      <c r="BM208" s="24" t="s">
        <v>221</v>
      </c>
    </row>
    <row r="209" spans="2:51" s="11" customFormat="1" ht="13.5">
      <c r="B209" s="207"/>
      <c r="C209" s="208"/>
      <c r="D209" s="209" t="s">
        <v>151</v>
      </c>
      <c r="E209" s="210" t="s">
        <v>22</v>
      </c>
      <c r="F209" s="211" t="s">
        <v>211</v>
      </c>
      <c r="G209" s="208"/>
      <c r="H209" s="212" t="s">
        <v>22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151</v>
      </c>
      <c r="AU209" s="218" t="s">
        <v>149</v>
      </c>
      <c r="AV209" s="11" t="s">
        <v>80</v>
      </c>
      <c r="AW209" s="11" t="s">
        <v>153</v>
      </c>
      <c r="AX209" s="11" t="s">
        <v>72</v>
      </c>
      <c r="AY209" s="218" t="s">
        <v>139</v>
      </c>
    </row>
    <row r="210" spans="2:51" s="11" customFormat="1" ht="13.5">
      <c r="B210" s="207"/>
      <c r="C210" s="208"/>
      <c r="D210" s="209" t="s">
        <v>151</v>
      </c>
      <c r="E210" s="210" t="s">
        <v>22</v>
      </c>
      <c r="F210" s="211" t="s">
        <v>154</v>
      </c>
      <c r="G210" s="208"/>
      <c r="H210" s="212" t="s">
        <v>22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151</v>
      </c>
      <c r="AU210" s="218" t="s">
        <v>149</v>
      </c>
      <c r="AV210" s="11" t="s">
        <v>80</v>
      </c>
      <c r="AW210" s="11" t="s">
        <v>153</v>
      </c>
      <c r="AX210" s="11" t="s">
        <v>72</v>
      </c>
      <c r="AY210" s="218" t="s">
        <v>139</v>
      </c>
    </row>
    <row r="211" spans="2:51" s="12" customFormat="1" ht="13.5">
      <c r="B211" s="219"/>
      <c r="C211" s="220"/>
      <c r="D211" s="209" t="s">
        <v>151</v>
      </c>
      <c r="E211" s="221" t="s">
        <v>22</v>
      </c>
      <c r="F211" s="222" t="s">
        <v>22</v>
      </c>
      <c r="G211" s="220"/>
      <c r="H211" s="223">
        <v>0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151</v>
      </c>
      <c r="AU211" s="229" t="s">
        <v>149</v>
      </c>
      <c r="AV211" s="12" t="s">
        <v>82</v>
      </c>
      <c r="AW211" s="12" t="s">
        <v>153</v>
      </c>
      <c r="AX211" s="12" t="s">
        <v>72</v>
      </c>
      <c r="AY211" s="229" t="s">
        <v>139</v>
      </c>
    </row>
    <row r="212" spans="2:51" s="12" customFormat="1" ht="13.5">
      <c r="B212" s="219"/>
      <c r="C212" s="220"/>
      <c r="D212" s="209" t="s">
        <v>151</v>
      </c>
      <c r="E212" s="221" t="s">
        <v>22</v>
      </c>
      <c r="F212" s="222" t="s">
        <v>222</v>
      </c>
      <c r="G212" s="220"/>
      <c r="H212" s="223">
        <v>513.516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151</v>
      </c>
      <c r="AU212" s="229" t="s">
        <v>149</v>
      </c>
      <c r="AV212" s="12" t="s">
        <v>82</v>
      </c>
      <c r="AW212" s="12" t="s">
        <v>153</v>
      </c>
      <c r="AX212" s="12" t="s">
        <v>72</v>
      </c>
      <c r="AY212" s="229" t="s">
        <v>139</v>
      </c>
    </row>
    <row r="213" spans="2:51" s="13" customFormat="1" ht="13.5">
      <c r="B213" s="230"/>
      <c r="C213" s="231"/>
      <c r="D213" s="209" t="s">
        <v>151</v>
      </c>
      <c r="E213" s="232" t="s">
        <v>22</v>
      </c>
      <c r="F213" s="233" t="s">
        <v>223</v>
      </c>
      <c r="G213" s="231"/>
      <c r="H213" s="234">
        <v>513.516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151</v>
      </c>
      <c r="AU213" s="240" t="s">
        <v>149</v>
      </c>
      <c r="AV213" s="13" t="s">
        <v>149</v>
      </c>
      <c r="AW213" s="13" t="s">
        <v>153</v>
      </c>
      <c r="AX213" s="13" t="s">
        <v>72</v>
      </c>
      <c r="AY213" s="240" t="s">
        <v>139</v>
      </c>
    </row>
    <row r="214" spans="2:51" s="12" customFormat="1" ht="13.5">
      <c r="B214" s="219"/>
      <c r="C214" s="220"/>
      <c r="D214" s="209" t="s">
        <v>151</v>
      </c>
      <c r="E214" s="221" t="s">
        <v>22</v>
      </c>
      <c r="F214" s="222" t="s">
        <v>212</v>
      </c>
      <c r="G214" s="220"/>
      <c r="H214" s="223">
        <v>-25.676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151</v>
      </c>
      <c r="AU214" s="229" t="s">
        <v>149</v>
      </c>
      <c r="AV214" s="12" t="s">
        <v>82</v>
      </c>
      <c r="AW214" s="12" t="s">
        <v>153</v>
      </c>
      <c r="AX214" s="12" t="s">
        <v>72</v>
      </c>
      <c r="AY214" s="229" t="s">
        <v>139</v>
      </c>
    </row>
    <row r="215" spans="2:51" s="13" customFormat="1" ht="13.5">
      <c r="B215" s="230"/>
      <c r="C215" s="231"/>
      <c r="D215" s="209" t="s">
        <v>151</v>
      </c>
      <c r="E215" s="232" t="s">
        <v>22</v>
      </c>
      <c r="F215" s="233" t="s">
        <v>213</v>
      </c>
      <c r="G215" s="231"/>
      <c r="H215" s="234">
        <v>-25.676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151</v>
      </c>
      <c r="AU215" s="240" t="s">
        <v>149</v>
      </c>
      <c r="AV215" s="13" t="s">
        <v>149</v>
      </c>
      <c r="AW215" s="13" t="s">
        <v>153</v>
      </c>
      <c r="AX215" s="13" t="s">
        <v>72</v>
      </c>
      <c r="AY215" s="240" t="s">
        <v>139</v>
      </c>
    </row>
    <row r="216" spans="2:51" s="12" customFormat="1" ht="13.5">
      <c r="B216" s="219"/>
      <c r="C216" s="220"/>
      <c r="D216" s="209" t="s">
        <v>151</v>
      </c>
      <c r="E216" s="221" t="s">
        <v>22</v>
      </c>
      <c r="F216" s="222" t="s">
        <v>214</v>
      </c>
      <c r="G216" s="220"/>
      <c r="H216" s="223">
        <v>-2.568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151</v>
      </c>
      <c r="AU216" s="229" t="s">
        <v>149</v>
      </c>
      <c r="AV216" s="12" t="s">
        <v>82</v>
      </c>
      <c r="AW216" s="12" t="s">
        <v>153</v>
      </c>
      <c r="AX216" s="12" t="s">
        <v>72</v>
      </c>
      <c r="AY216" s="229" t="s">
        <v>139</v>
      </c>
    </row>
    <row r="217" spans="2:51" s="13" customFormat="1" ht="24">
      <c r="B217" s="230"/>
      <c r="C217" s="231"/>
      <c r="D217" s="209" t="s">
        <v>151</v>
      </c>
      <c r="E217" s="232" t="s">
        <v>22</v>
      </c>
      <c r="F217" s="233" t="s">
        <v>215</v>
      </c>
      <c r="G217" s="231"/>
      <c r="H217" s="234">
        <v>-2.568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151</v>
      </c>
      <c r="AU217" s="240" t="s">
        <v>149</v>
      </c>
      <c r="AV217" s="13" t="s">
        <v>149</v>
      </c>
      <c r="AW217" s="13" t="s">
        <v>153</v>
      </c>
      <c r="AX217" s="13" t="s">
        <v>72</v>
      </c>
      <c r="AY217" s="240" t="s">
        <v>139</v>
      </c>
    </row>
    <row r="218" spans="2:51" s="12" customFormat="1" ht="13.5">
      <c r="B218" s="219"/>
      <c r="C218" s="220"/>
      <c r="D218" s="209" t="s">
        <v>151</v>
      </c>
      <c r="E218" s="221" t="s">
        <v>22</v>
      </c>
      <c r="F218" s="222" t="s">
        <v>216</v>
      </c>
      <c r="G218" s="220"/>
      <c r="H218" s="223">
        <v>-30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151</v>
      </c>
      <c r="AU218" s="229" t="s">
        <v>149</v>
      </c>
      <c r="AV218" s="12" t="s">
        <v>82</v>
      </c>
      <c r="AW218" s="12" t="s">
        <v>153</v>
      </c>
      <c r="AX218" s="12" t="s">
        <v>72</v>
      </c>
      <c r="AY218" s="229" t="s">
        <v>139</v>
      </c>
    </row>
    <row r="219" spans="2:51" s="13" customFormat="1" ht="13.5">
      <c r="B219" s="230"/>
      <c r="C219" s="231"/>
      <c r="D219" s="209" t="s">
        <v>151</v>
      </c>
      <c r="E219" s="232" t="s">
        <v>22</v>
      </c>
      <c r="F219" s="233" t="s">
        <v>217</v>
      </c>
      <c r="G219" s="231"/>
      <c r="H219" s="234">
        <v>-30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151</v>
      </c>
      <c r="AU219" s="240" t="s">
        <v>149</v>
      </c>
      <c r="AV219" s="13" t="s">
        <v>149</v>
      </c>
      <c r="AW219" s="13" t="s">
        <v>153</v>
      </c>
      <c r="AX219" s="13" t="s">
        <v>72</v>
      </c>
      <c r="AY219" s="240" t="s">
        <v>139</v>
      </c>
    </row>
    <row r="220" spans="2:51" s="14" customFormat="1" ht="13.5">
      <c r="B220" s="241"/>
      <c r="C220" s="242"/>
      <c r="D220" s="243" t="s">
        <v>151</v>
      </c>
      <c r="E220" s="244" t="s">
        <v>22</v>
      </c>
      <c r="F220" s="245" t="s">
        <v>189</v>
      </c>
      <c r="G220" s="242"/>
      <c r="H220" s="246">
        <v>455.272</v>
      </c>
      <c r="I220" s="247"/>
      <c r="J220" s="242"/>
      <c r="K220" s="242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151</v>
      </c>
      <c r="AU220" s="252" t="s">
        <v>149</v>
      </c>
      <c r="AV220" s="14" t="s">
        <v>148</v>
      </c>
      <c r="AW220" s="14" t="s">
        <v>153</v>
      </c>
      <c r="AX220" s="14" t="s">
        <v>80</v>
      </c>
      <c r="AY220" s="252" t="s">
        <v>139</v>
      </c>
    </row>
    <row r="221" spans="2:65" s="1" customFormat="1" ht="40.2" customHeight="1">
      <c r="B221" s="41"/>
      <c r="C221" s="195" t="s">
        <v>224</v>
      </c>
      <c r="D221" s="195" t="s">
        <v>144</v>
      </c>
      <c r="E221" s="196" t="s">
        <v>225</v>
      </c>
      <c r="F221" s="197" t="s">
        <v>226</v>
      </c>
      <c r="G221" s="198" t="s">
        <v>147</v>
      </c>
      <c r="H221" s="199">
        <v>455.272</v>
      </c>
      <c r="I221" s="200"/>
      <c r="J221" s="201">
        <f>ROUND(I221*H221,2)</f>
        <v>0</v>
      </c>
      <c r="K221" s="197" t="s">
        <v>22</v>
      </c>
      <c r="L221" s="61"/>
      <c r="M221" s="202" t="s">
        <v>22</v>
      </c>
      <c r="N221" s="203" t="s">
        <v>43</v>
      </c>
      <c r="O221" s="42"/>
      <c r="P221" s="204">
        <f>O221*H221</f>
        <v>0</v>
      </c>
      <c r="Q221" s="204">
        <v>0</v>
      </c>
      <c r="R221" s="204">
        <f>Q221*H221</f>
        <v>0</v>
      </c>
      <c r="S221" s="204">
        <v>0</v>
      </c>
      <c r="T221" s="205">
        <f>S221*H221</f>
        <v>0</v>
      </c>
      <c r="AR221" s="24" t="s">
        <v>148</v>
      </c>
      <c r="AT221" s="24" t="s">
        <v>144</v>
      </c>
      <c r="AU221" s="24" t="s">
        <v>149</v>
      </c>
      <c r="AY221" s="24" t="s">
        <v>139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24" t="s">
        <v>80</v>
      </c>
      <c r="BK221" s="206">
        <f>ROUND(I221*H221,2)</f>
        <v>0</v>
      </c>
      <c r="BL221" s="24" t="s">
        <v>148</v>
      </c>
      <c r="BM221" s="24" t="s">
        <v>227</v>
      </c>
    </row>
    <row r="222" spans="2:51" s="11" customFormat="1" ht="13.5">
      <c r="B222" s="207"/>
      <c r="C222" s="208"/>
      <c r="D222" s="209" t="s">
        <v>151</v>
      </c>
      <c r="E222" s="210" t="s">
        <v>22</v>
      </c>
      <c r="F222" s="211" t="s">
        <v>211</v>
      </c>
      <c r="G222" s="208"/>
      <c r="H222" s="212" t="s">
        <v>22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151</v>
      </c>
      <c r="AU222" s="218" t="s">
        <v>149</v>
      </c>
      <c r="AV222" s="11" t="s">
        <v>80</v>
      </c>
      <c r="AW222" s="11" t="s">
        <v>153</v>
      </c>
      <c r="AX222" s="11" t="s">
        <v>72</v>
      </c>
      <c r="AY222" s="218" t="s">
        <v>139</v>
      </c>
    </row>
    <row r="223" spans="2:51" s="11" customFormat="1" ht="13.5">
      <c r="B223" s="207"/>
      <c r="C223" s="208"/>
      <c r="D223" s="209" t="s">
        <v>151</v>
      </c>
      <c r="E223" s="210" t="s">
        <v>22</v>
      </c>
      <c r="F223" s="211" t="s">
        <v>154</v>
      </c>
      <c r="G223" s="208"/>
      <c r="H223" s="212" t="s">
        <v>22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151</v>
      </c>
      <c r="AU223" s="218" t="s">
        <v>149</v>
      </c>
      <c r="AV223" s="11" t="s">
        <v>80</v>
      </c>
      <c r="AW223" s="11" t="s">
        <v>153</v>
      </c>
      <c r="AX223" s="11" t="s">
        <v>72</v>
      </c>
      <c r="AY223" s="218" t="s">
        <v>139</v>
      </c>
    </row>
    <row r="224" spans="2:51" s="12" customFormat="1" ht="13.5">
      <c r="B224" s="219"/>
      <c r="C224" s="220"/>
      <c r="D224" s="209" t="s">
        <v>151</v>
      </c>
      <c r="E224" s="221" t="s">
        <v>22</v>
      </c>
      <c r="F224" s="222" t="s">
        <v>22</v>
      </c>
      <c r="G224" s="220"/>
      <c r="H224" s="223">
        <v>0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151</v>
      </c>
      <c r="AU224" s="229" t="s">
        <v>149</v>
      </c>
      <c r="AV224" s="12" t="s">
        <v>82</v>
      </c>
      <c r="AW224" s="12" t="s">
        <v>153</v>
      </c>
      <c r="AX224" s="12" t="s">
        <v>72</v>
      </c>
      <c r="AY224" s="229" t="s">
        <v>139</v>
      </c>
    </row>
    <row r="225" spans="2:51" s="12" customFormat="1" ht="13.5">
      <c r="B225" s="219"/>
      <c r="C225" s="220"/>
      <c r="D225" s="209" t="s">
        <v>151</v>
      </c>
      <c r="E225" s="221" t="s">
        <v>22</v>
      </c>
      <c r="F225" s="222" t="s">
        <v>222</v>
      </c>
      <c r="G225" s="220"/>
      <c r="H225" s="223">
        <v>513.516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151</v>
      </c>
      <c r="AU225" s="229" t="s">
        <v>149</v>
      </c>
      <c r="AV225" s="12" t="s">
        <v>82</v>
      </c>
      <c r="AW225" s="12" t="s">
        <v>153</v>
      </c>
      <c r="AX225" s="12" t="s">
        <v>72</v>
      </c>
      <c r="AY225" s="229" t="s">
        <v>139</v>
      </c>
    </row>
    <row r="226" spans="2:51" s="13" customFormat="1" ht="13.5">
      <c r="B226" s="230"/>
      <c r="C226" s="231"/>
      <c r="D226" s="209" t="s">
        <v>151</v>
      </c>
      <c r="E226" s="232" t="s">
        <v>22</v>
      </c>
      <c r="F226" s="233" t="s">
        <v>223</v>
      </c>
      <c r="G226" s="231"/>
      <c r="H226" s="234">
        <v>513.516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151</v>
      </c>
      <c r="AU226" s="240" t="s">
        <v>149</v>
      </c>
      <c r="AV226" s="13" t="s">
        <v>149</v>
      </c>
      <c r="AW226" s="13" t="s">
        <v>153</v>
      </c>
      <c r="AX226" s="13" t="s">
        <v>72</v>
      </c>
      <c r="AY226" s="240" t="s">
        <v>139</v>
      </c>
    </row>
    <row r="227" spans="2:51" s="12" customFormat="1" ht="13.5">
      <c r="B227" s="219"/>
      <c r="C227" s="220"/>
      <c r="D227" s="209" t="s">
        <v>151</v>
      </c>
      <c r="E227" s="221" t="s">
        <v>22</v>
      </c>
      <c r="F227" s="222" t="s">
        <v>212</v>
      </c>
      <c r="G227" s="220"/>
      <c r="H227" s="223">
        <v>-25.676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151</v>
      </c>
      <c r="AU227" s="229" t="s">
        <v>149</v>
      </c>
      <c r="AV227" s="12" t="s">
        <v>82</v>
      </c>
      <c r="AW227" s="12" t="s">
        <v>153</v>
      </c>
      <c r="AX227" s="12" t="s">
        <v>72</v>
      </c>
      <c r="AY227" s="229" t="s">
        <v>139</v>
      </c>
    </row>
    <row r="228" spans="2:51" s="13" customFormat="1" ht="13.5">
      <c r="B228" s="230"/>
      <c r="C228" s="231"/>
      <c r="D228" s="209" t="s">
        <v>151</v>
      </c>
      <c r="E228" s="232" t="s">
        <v>22</v>
      </c>
      <c r="F228" s="233" t="s">
        <v>213</v>
      </c>
      <c r="G228" s="231"/>
      <c r="H228" s="234">
        <v>-25.676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151</v>
      </c>
      <c r="AU228" s="240" t="s">
        <v>149</v>
      </c>
      <c r="AV228" s="13" t="s">
        <v>149</v>
      </c>
      <c r="AW228" s="13" t="s">
        <v>153</v>
      </c>
      <c r="AX228" s="13" t="s">
        <v>72</v>
      </c>
      <c r="AY228" s="240" t="s">
        <v>139</v>
      </c>
    </row>
    <row r="229" spans="2:51" s="12" customFormat="1" ht="13.5">
      <c r="B229" s="219"/>
      <c r="C229" s="220"/>
      <c r="D229" s="209" t="s">
        <v>151</v>
      </c>
      <c r="E229" s="221" t="s">
        <v>22</v>
      </c>
      <c r="F229" s="222" t="s">
        <v>214</v>
      </c>
      <c r="G229" s="220"/>
      <c r="H229" s="223">
        <v>-2.568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151</v>
      </c>
      <c r="AU229" s="229" t="s">
        <v>149</v>
      </c>
      <c r="AV229" s="12" t="s">
        <v>82</v>
      </c>
      <c r="AW229" s="12" t="s">
        <v>153</v>
      </c>
      <c r="AX229" s="12" t="s">
        <v>72</v>
      </c>
      <c r="AY229" s="229" t="s">
        <v>139</v>
      </c>
    </row>
    <row r="230" spans="2:51" s="13" customFormat="1" ht="24">
      <c r="B230" s="230"/>
      <c r="C230" s="231"/>
      <c r="D230" s="209" t="s">
        <v>151</v>
      </c>
      <c r="E230" s="232" t="s">
        <v>22</v>
      </c>
      <c r="F230" s="233" t="s">
        <v>215</v>
      </c>
      <c r="G230" s="231"/>
      <c r="H230" s="234">
        <v>-2.568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151</v>
      </c>
      <c r="AU230" s="240" t="s">
        <v>149</v>
      </c>
      <c r="AV230" s="13" t="s">
        <v>149</v>
      </c>
      <c r="AW230" s="13" t="s">
        <v>153</v>
      </c>
      <c r="AX230" s="13" t="s">
        <v>72</v>
      </c>
      <c r="AY230" s="240" t="s">
        <v>139</v>
      </c>
    </row>
    <row r="231" spans="2:51" s="12" customFormat="1" ht="13.5">
      <c r="B231" s="219"/>
      <c r="C231" s="220"/>
      <c r="D231" s="209" t="s">
        <v>151</v>
      </c>
      <c r="E231" s="221" t="s">
        <v>22</v>
      </c>
      <c r="F231" s="222" t="s">
        <v>216</v>
      </c>
      <c r="G231" s="220"/>
      <c r="H231" s="223">
        <v>-30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151</v>
      </c>
      <c r="AU231" s="229" t="s">
        <v>149</v>
      </c>
      <c r="AV231" s="12" t="s">
        <v>82</v>
      </c>
      <c r="AW231" s="12" t="s">
        <v>153</v>
      </c>
      <c r="AX231" s="12" t="s">
        <v>72</v>
      </c>
      <c r="AY231" s="229" t="s">
        <v>139</v>
      </c>
    </row>
    <row r="232" spans="2:51" s="13" customFormat="1" ht="13.5">
      <c r="B232" s="230"/>
      <c r="C232" s="231"/>
      <c r="D232" s="209" t="s">
        <v>151</v>
      </c>
      <c r="E232" s="232" t="s">
        <v>22</v>
      </c>
      <c r="F232" s="233" t="s">
        <v>217</v>
      </c>
      <c r="G232" s="231"/>
      <c r="H232" s="234">
        <v>-30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151</v>
      </c>
      <c r="AU232" s="240" t="s">
        <v>149</v>
      </c>
      <c r="AV232" s="13" t="s">
        <v>149</v>
      </c>
      <c r="AW232" s="13" t="s">
        <v>153</v>
      </c>
      <c r="AX232" s="13" t="s">
        <v>72</v>
      </c>
      <c r="AY232" s="240" t="s">
        <v>139</v>
      </c>
    </row>
    <row r="233" spans="2:51" s="14" customFormat="1" ht="13.5">
      <c r="B233" s="241"/>
      <c r="C233" s="242"/>
      <c r="D233" s="243" t="s">
        <v>151</v>
      </c>
      <c r="E233" s="244" t="s">
        <v>22</v>
      </c>
      <c r="F233" s="245" t="s">
        <v>189</v>
      </c>
      <c r="G233" s="242"/>
      <c r="H233" s="246">
        <v>455.272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151</v>
      </c>
      <c r="AU233" s="252" t="s">
        <v>149</v>
      </c>
      <c r="AV233" s="14" t="s">
        <v>148</v>
      </c>
      <c r="AW233" s="14" t="s">
        <v>153</v>
      </c>
      <c r="AX233" s="14" t="s">
        <v>80</v>
      </c>
      <c r="AY233" s="252" t="s">
        <v>139</v>
      </c>
    </row>
    <row r="234" spans="2:65" s="1" customFormat="1" ht="40.2" customHeight="1">
      <c r="B234" s="41"/>
      <c r="C234" s="195" t="s">
        <v>228</v>
      </c>
      <c r="D234" s="195" t="s">
        <v>144</v>
      </c>
      <c r="E234" s="196" t="s">
        <v>229</v>
      </c>
      <c r="F234" s="197" t="s">
        <v>230</v>
      </c>
      <c r="G234" s="198" t="s">
        <v>147</v>
      </c>
      <c r="H234" s="199">
        <v>8194.896</v>
      </c>
      <c r="I234" s="200"/>
      <c r="J234" s="201">
        <f>ROUND(I234*H234,2)</f>
        <v>0</v>
      </c>
      <c r="K234" s="197" t="s">
        <v>22</v>
      </c>
      <c r="L234" s="61"/>
      <c r="M234" s="202" t="s">
        <v>22</v>
      </c>
      <c r="N234" s="203" t="s">
        <v>43</v>
      </c>
      <c r="O234" s="42"/>
      <c r="P234" s="204">
        <f>O234*H234</f>
        <v>0</v>
      </c>
      <c r="Q234" s="204">
        <v>0</v>
      </c>
      <c r="R234" s="204">
        <f>Q234*H234</f>
        <v>0</v>
      </c>
      <c r="S234" s="204">
        <v>0</v>
      </c>
      <c r="T234" s="205">
        <f>S234*H234</f>
        <v>0</v>
      </c>
      <c r="AR234" s="24" t="s">
        <v>148</v>
      </c>
      <c r="AT234" s="24" t="s">
        <v>144</v>
      </c>
      <c r="AU234" s="24" t="s">
        <v>149</v>
      </c>
      <c r="AY234" s="24" t="s">
        <v>139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24" t="s">
        <v>80</v>
      </c>
      <c r="BK234" s="206">
        <f>ROUND(I234*H234,2)</f>
        <v>0</v>
      </c>
      <c r="BL234" s="24" t="s">
        <v>148</v>
      </c>
      <c r="BM234" s="24" t="s">
        <v>231</v>
      </c>
    </row>
    <row r="235" spans="2:51" s="11" customFormat="1" ht="13.5">
      <c r="B235" s="207"/>
      <c r="C235" s="208"/>
      <c r="D235" s="209" t="s">
        <v>151</v>
      </c>
      <c r="E235" s="210" t="s">
        <v>22</v>
      </c>
      <c r="F235" s="211" t="s">
        <v>232</v>
      </c>
      <c r="G235" s="208"/>
      <c r="H235" s="212" t="s">
        <v>22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151</v>
      </c>
      <c r="AU235" s="218" t="s">
        <v>149</v>
      </c>
      <c r="AV235" s="11" t="s">
        <v>80</v>
      </c>
      <c r="AW235" s="11" t="s">
        <v>153</v>
      </c>
      <c r="AX235" s="11" t="s">
        <v>72</v>
      </c>
      <c r="AY235" s="218" t="s">
        <v>139</v>
      </c>
    </row>
    <row r="236" spans="2:51" s="12" customFormat="1" ht="13.5">
      <c r="B236" s="219"/>
      <c r="C236" s="220"/>
      <c r="D236" s="209" t="s">
        <v>151</v>
      </c>
      <c r="E236" s="221" t="s">
        <v>22</v>
      </c>
      <c r="F236" s="222" t="s">
        <v>22</v>
      </c>
      <c r="G236" s="220"/>
      <c r="H236" s="223">
        <v>0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151</v>
      </c>
      <c r="AU236" s="229" t="s">
        <v>149</v>
      </c>
      <c r="AV236" s="12" t="s">
        <v>82</v>
      </c>
      <c r="AW236" s="12" t="s">
        <v>153</v>
      </c>
      <c r="AX236" s="12" t="s">
        <v>72</v>
      </c>
      <c r="AY236" s="229" t="s">
        <v>139</v>
      </c>
    </row>
    <row r="237" spans="2:51" s="12" customFormat="1" ht="13.5">
      <c r="B237" s="219"/>
      <c r="C237" s="220"/>
      <c r="D237" s="209" t="s">
        <v>151</v>
      </c>
      <c r="E237" s="221" t="s">
        <v>22</v>
      </c>
      <c r="F237" s="222" t="s">
        <v>233</v>
      </c>
      <c r="G237" s="220"/>
      <c r="H237" s="223">
        <v>8194.896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151</v>
      </c>
      <c r="AU237" s="229" t="s">
        <v>149</v>
      </c>
      <c r="AV237" s="12" t="s">
        <v>82</v>
      </c>
      <c r="AW237" s="12" t="s">
        <v>153</v>
      </c>
      <c r="AX237" s="12" t="s">
        <v>80</v>
      </c>
      <c r="AY237" s="229" t="s">
        <v>139</v>
      </c>
    </row>
    <row r="238" spans="2:63" s="10" customFormat="1" ht="22.35" customHeight="1">
      <c r="B238" s="176"/>
      <c r="C238" s="177"/>
      <c r="D238" s="192" t="s">
        <v>71</v>
      </c>
      <c r="E238" s="193" t="s">
        <v>234</v>
      </c>
      <c r="F238" s="193" t="s">
        <v>235</v>
      </c>
      <c r="G238" s="177"/>
      <c r="H238" s="177"/>
      <c r="I238" s="180"/>
      <c r="J238" s="194">
        <f>BK238</f>
        <v>0</v>
      </c>
      <c r="K238" s="177"/>
      <c r="L238" s="182"/>
      <c r="M238" s="183"/>
      <c r="N238" s="184"/>
      <c r="O238" s="184"/>
      <c r="P238" s="185">
        <f>SUM(P239:P267)</f>
        <v>0</v>
      </c>
      <c r="Q238" s="184"/>
      <c r="R238" s="185">
        <f>SUM(R239:R267)</f>
        <v>1.02704</v>
      </c>
      <c r="S238" s="184"/>
      <c r="T238" s="186">
        <f>SUM(T239:T267)</f>
        <v>0</v>
      </c>
      <c r="AR238" s="187" t="s">
        <v>80</v>
      </c>
      <c r="AT238" s="188" t="s">
        <v>71</v>
      </c>
      <c r="AU238" s="188" t="s">
        <v>82</v>
      </c>
      <c r="AY238" s="187" t="s">
        <v>139</v>
      </c>
      <c r="BK238" s="189">
        <f>SUM(BK239:BK267)</f>
        <v>0</v>
      </c>
    </row>
    <row r="239" spans="2:65" s="1" customFormat="1" ht="20.4" customHeight="1">
      <c r="B239" s="41"/>
      <c r="C239" s="195" t="s">
        <v>236</v>
      </c>
      <c r="D239" s="195" t="s">
        <v>144</v>
      </c>
      <c r="E239" s="196" t="s">
        <v>237</v>
      </c>
      <c r="F239" s="197" t="s">
        <v>238</v>
      </c>
      <c r="G239" s="198" t="s">
        <v>147</v>
      </c>
      <c r="H239" s="199">
        <v>25.676</v>
      </c>
      <c r="I239" s="200"/>
      <c r="J239" s="201">
        <f>ROUND(I239*H239,2)</f>
        <v>0</v>
      </c>
      <c r="K239" s="197" t="s">
        <v>22</v>
      </c>
      <c r="L239" s="61"/>
      <c r="M239" s="202" t="s">
        <v>22</v>
      </c>
      <c r="N239" s="203" t="s">
        <v>43</v>
      </c>
      <c r="O239" s="42"/>
      <c r="P239" s="204">
        <f>O239*H239</f>
        <v>0</v>
      </c>
      <c r="Q239" s="204">
        <v>0.003</v>
      </c>
      <c r="R239" s="204">
        <f>Q239*H239</f>
        <v>0.077028</v>
      </c>
      <c r="S239" s="204">
        <v>0</v>
      </c>
      <c r="T239" s="205">
        <f>S239*H239</f>
        <v>0</v>
      </c>
      <c r="AR239" s="24" t="s">
        <v>148</v>
      </c>
      <c r="AT239" s="24" t="s">
        <v>144</v>
      </c>
      <c r="AU239" s="24" t="s">
        <v>149</v>
      </c>
      <c r="AY239" s="24" t="s">
        <v>139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24" t="s">
        <v>80</v>
      </c>
      <c r="BK239" s="206">
        <f>ROUND(I239*H239,2)</f>
        <v>0</v>
      </c>
      <c r="BL239" s="24" t="s">
        <v>148</v>
      </c>
      <c r="BM239" s="24" t="s">
        <v>239</v>
      </c>
    </row>
    <row r="240" spans="2:51" s="11" customFormat="1" ht="13.5">
      <c r="B240" s="207"/>
      <c r="C240" s="208"/>
      <c r="D240" s="209" t="s">
        <v>151</v>
      </c>
      <c r="E240" s="210" t="s">
        <v>22</v>
      </c>
      <c r="F240" s="211" t="s">
        <v>240</v>
      </c>
      <c r="G240" s="208"/>
      <c r="H240" s="212" t="s">
        <v>22</v>
      </c>
      <c r="I240" s="213"/>
      <c r="J240" s="208"/>
      <c r="K240" s="208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151</v>
      </c>
      <c r="AU240" s="218" t="s">
        <v>149</v>
      </c>
      <c r="AV240" s="11" t="s">
        <v>80</v>
      </c>
      <c r="AW240" s="11" t="s">
        <v>153</v>
      </c>
      <c r="AX240" s="11" t="s">
        <v>72</v>
      </c>
      <c r="AY240" s="218" t="s">
        <v>139</v>
      </c>
    </row>
    <row r="241" spans="2:51" s="11" customFormat="1" ht="13.5">
      <c r="B241" s="207"/>
      <c r="C241" s="208"/>
      <c r="D241" s="209" t="s">
        <v>151</v>
      </c>
      <c r="E241" s="210" t="s">
        <v>22</v>
      </c>
      <c r="F241" s="211" t="s">
        <v>241</v>
      </c>
      <c r="G241" s="208"/>
      <c r="H241" s="212" t="s">
        <v>22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151</v>
      </c>
      <c r="AU241" s="218" t="s">
        <v>149</v>
      </c>
      <c r="AV241" s="11" t="s">
        <v>80</v>
      </c>
      <c r="AW241" s="11" t="s">
        <v>153</v>
      </c>
      <c r="AX241" s="11" t="s">
        <v>72</v>
      </c>
      <c r="AY241" s="218" t="s">
        <v>139</v>
      </c>
    </row>
    <row r="242" spans="2:51" s="12" customFormat="1" ht="13.5">
      <c r="B242" s="219"/>
      <c r="C242" s="220"/>
      <c r="D242" s="209" t="s">
        <v>151</v>
      </c>
      <c r="E242" s="221" t="s">
        <v>22</v>
      </c>
      <c r="F242" s="222" t="s">
        <v>22</v>
      </c>
      <c r="G242" s="220"/>
      <c r="H242" s="223">
        <v>0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151</v>
      </c>
      <c r="AU242" s="229" t="s">
        <v>149</v>
      </c>
      <c r="AV242" s="12" t="s">
        <v>82</v>
      </c>
      <c r="AW242" s="12" t="s">
        <v>153</v>
      </c>
      <c r="AX242" s="12" t="s">
        <v>72</v>
      </c>
      <c r="AY242" s="229" t="s">
        <v>139</v>
      </c>
    </row>
    <row r="243" spans="2:51" s="12" customFormat="1" ht="13.5">
      <c r="B243" s="219"/>
      <c r="C243" s="220"/>
      <c r="D243" s="243" t="s">
        <v>151</v>
      </c>
      <c r="E243" s="253" t="s">
        <v>22</v>
      </c>
      <c r="F243" s="254" t="s">
        <v>242</v>
      </c>
      <c r="G243" s="220"/>
      <c r="H243" s="255">
        <v>25.6758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151</v>
      </c>
      <c r="AU243" s="229" t="s">
        <v>149</v>
      </c>
      <c r="AV243" s="12" t="s">
        <v>82</v>
      </c>
      <c r="AW243" s="12" t="s">
        <v>153</v>
      </c>
      <c r="AX243" s="12" t="s">
        <v>80</v>
      </c>
      <c r="AY243" s="229" t="s">
        <v>139</v>
      </c>
    </row>
    <row r="244" spans="2:65" s="1" customFormat="1" ht="28.8" customHeight="1">
      <c r="B244" s="41"/>
      <c r="C244" s="195" t="s">
        <v>243</v>
      </c>
      <c r="D244" s="195" t="s">
        <v>144</v>
      </c>
      <c r="E244" s="196" t="s">
        <v>244</v>
      </c>
      <c r="F244" s="197" t="s">
        <v>245</v>
      </c>
      <c r="G244" s="198" t="s">
        <v>147</v>
      </c>
      <c r="H244" s="199">
        <v>25.676</v>
      </c>
      <c r="I244" s="200"/>
      <c r="J244" s="201">
        <f>ROUND(I244*H244,2)</f>
        <v>0</v>
      </c>
      <c r="K244" s="197" t="s">
        <v>22</v>
      </c>
      <c r="L244" s="61"/>
      <c r="M244" s="202" t="s">
        <v>22</v>
      </c>
      <c r="N244" s="203" t="s">
        <v>43</v>
      </c>
      <c r="O244" s="42"/>
      <c r="P244" s="204">
        <f>O244*H244</f>
        <v>0</v>
      </c>
      <c r="Q244" s="204">
        <v>0.03</v>
      </c>
      <c r="R244" s="204">
        <f>Q244*H244</f>
        <v>0.77028</v>
      </c>
      <c r="S244" s="204">
        <v>0</v>
      </c>
      <c r="T244" s="205">
        <f>S244*H244</f>
        <v>0</v>
      </c>
      <c r="AR244" s="24" t="s">
        <v>148</v>
      </c>
      <c r="AT244" s="24" t="s">
        <v>144</v>
      </c>
      <c r="AU244" s="24" t="s">
        <v>149</v>
      </c>
      <c r="AY244" s="24" t="s">
        <v>139</v>
      </c>
      <c r="BE244" s="206">
        <f>IF(N244="základní",J244,0)</f>
        <v>0</v>
      </c>
      <c r="BF244" s="206">
        <f>IF(N244="snížená",J244,0)</f>
        <v>0</v>
      </c>
      <c r="BG244" s="206">
        <f>IF(N244="zákl. přenesená",J244,0)</f>
        <v>0</v>
      </c>
      <c r="BH244" s="206">
        <f>IF(N244="sníž. přenesená",J244,0)</f>
        <v>0</v>
      </c>
      <c r="BI244" s="206">
        <f>IF(N244="nulová",J244,0)</f>
        <v>0</v>
      </c>
      <c r="BJ244" s="24" t="s">
        <v>80</v>
      </c>
      <c r="BK244" s="206">
        <f>ROUND(I244*H244,2)</f>
        <v>0</v>
      </c>
      <c r="BL244" s="24" t="s">
        <v>148</v>
      </c>
      <c r="BM244" s="24" t="s">
        <v>246</v>
      </c>
    </row>
    <row r="245" spans="2:51" s="11" customFormat="1" ht="13.5">
      <c r="B245" s="207"/>
      <c r="C245" s="208"/>
      <c r="D245" s="209" t="s">
        <v>151</v>
      </c>
      <c r="E245" s="210" t="s">
        <v>22</v>
      </c>
      <c r="F245" s="211" t="s">
        <v>240</v>
      </c>
      <c r="G245" s="208"/>
      <c r="H245" s="212" t="s">
        <v>22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151</v>
      </c>
      <c r="AU245" s="218" t="s">
        <v>149</v>
      </c>
      <c r="AV245" s="11" t="s">
        <v>80</v>
      </c>
      <c r="AW245" s="11" t="s">
        <v>153</v>
      </c>
      <c r="AX245" s="11" t="s">
        <v>72</v>
      </c>
      <c r="AY245" s="218" t="s">
        <v>139</v>
      </c>
    </row>
    <row r="246" spans="2:51" s="11" customFormat="1" ht="13.5">
      <c r="B246" s="207"/>
      <c r="C246" s="208"/>
      <c r="D246" s="209" t="s">
        <v>151</v>
      </c>
      <c r="E246" s="210" t="s">
        <v>22</v>
      </c>
      <c r="F246" s="211" t="s">
        <v>247</v>
      </c>
      <c r="G246" s="208"/>
      <c r="H246" s="212" t="s">
        <v>22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151</v>
      </c>
      <c r="AU246" s="218" t="s">
        <v>149</v>
      </c>
      <c r="AV246" s="11" t="s">
        <v>80</v>
      </c>
      <c r="AW246" s="11" t="s">
        <v>153</v>
      </c>
      <c r="AX246" s="11" t="s">
        <v>72</v>
      </c>
      <c r="AY246" s="218" t="s">
        <v>139</v>
      </c>
    </row>
    <row r="247" spans="2:51" s="12" customFormat="1" ht="13.5">
      <c r="B247" s="219"/>
      <c r="C247" s="220"/>
      <c r="D247" s="209" t="s">
        <v>151</v>
      </c>
      <c r="E247" s="221" t="s">
        <v>22</v>
      </c>
      <c r="F247" s="222" t="s">
        <v>22</v>
      </c>
      <c r="G247" s="220"/>
      <c r="H247" s="223">
        <v>0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151</v>
      </c>
      <c r="AU247" s="229" t="s">
        <v>149</v>
      </c>
      <c r="AV247" s="12" t="s">
        <v>82</v>
      </c>
      <c r="AW247" s="12" t="s">
        <v>153</v>
      </c>
      <c r="AX247" s="12" t="s">
        <v>72</v>
      </c>
      <c r="AY247" s="229" t="s">
        <v>139</v>
      </c>
    </row>
    <row r="248" spans="2:51" s="12" customFormat="1" ht="13.5">
      <c r="B248" s="219"/>
      <c r="C248" s="220"/>
      <c r="D248" s="243" t="s">
        <v>151</v>
      </c>
      <c r="E248" s="253" t="s">
        <v>22</v>
      </c>
      <c r="F248" s="254" t="s">
        <v>242</v>
      </c>
      <c r="G248" s="220"/>
      <c r="H248" s="255">
        <v>25.6758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151</v>
      </c>
      <c r="AU248" s="229" t="s">
        <v>149</v>
      </c>
      <c r="AV248" s="12" t="s">
        <v>82</v>
      </c>
      <c r="AW248" s="12" t="s">
        <v>153</v>
      </c>
      <c r="AX248" s="12" t="s">
        <v>80</v>
      </c>
      <c r="AY248" s="229" t="s">
        <v>139</v>
      </c>
    </row>
    <row r="249" spans="2:65" s="1" customFormat="1" ht="28.8" customHeight="1">
      <c r="B249" s="41"/>
      <c r="C249" s="195" t="s">
        <v>248</v>
      </c>
      <c r="D249" s="195" t="s">
        <v>144</v>
      </c>
      <c r="E249" s="196" t="s">
        <v>249</v>
      </c>
      <c r="F249" s="197" t="s">
        <v>250</v>
      </c>
      <c r="G249" s="198" t="s">
        <v>147</v>
      </c>
      <c r="H249" s="199">
        <v>25.676</v>
      </c>
      <c r="I249" s="200"/>
      <c r="J249" s="201">
        <f>ROUND(I249*H249,2)</f>
        <v>0</v>
      </c>
      <c r="K249" s="197" t="s">
        <v>22</v>
      </c>
      <c r="L249" s="61"/>
      <c r="M249" s="202" t="s">
        <v>22</v>
      </c>
      <c r="N249" s="203" t="s">
        <v>43</v>
      </c>
      <c r="O249" s="42"/>
      <c r="P249" s="204">
        <f>O249*H249</f>
        <v>0</v>
      </c>
      <c r="Q249" s="204">
        <v>0.007</v>
      </c>
      <c r="R249" s="204">
        <f>Q249*H249</f>
        <v>0.179732</v>
      </c>
      <c r="S249" s="204">
        <v>0</v>
      </c>
      <c r="T249" s="205">
        <f>S249*H249</f>
        <v>0</v>
      </c>
      <c r="AR249" s="24" t="s">
        <v>148</v>
      </c>
      <c r="AT249" s="24" t="s">
        <v>144</v>
      </c>
      <c r="AU249" s="24" t="s">
        <v>149</v>
      </c>
      <c r="AY249" s="24" t="s">
        <v>139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24" t="s">
        <v>80</v>
      </c>
      <c r="BK249" s="206">
        <f>ROUND(I249*H249,2)</f>
        <v>0</v>
      </c>
      <c r="BL249" s="24" t="s">
        <v>148</v>
      </c>
      <c r="BM249" s="24" t="s">
        <v>251</v>
      </c>
    </row>
    <row r="250" spans="2:51" s="11" customFormat="1" ht="13.5">
      <c r="B250" s="207"/>
      <c r="C250" s="208"/>
      <c r="D250" s="209" t="s">
        <v>151</v>
      </c>
      <c r="E250" s="210" t="s">
        <v>22</v>
      </c>
      <c r="F250" s="211" t="s">
        <v>240</v>
      </c>
      <c r="G250" s="208"/>
      <c r="H250" s="212" t="s">
        <v>22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151</v>
      </c>
      <c r="AU250" s="218" t="s">
        <v>149</v>
      </c>
      <c r="AV250" s="11" t="s">
        <v>80</v>
      </c>
      <c r="AW250" s="11" t="s">
        <v>153</v>
      </c>
      <c r="AX250" s="11" t="s">
        <v>72</v>
      </c>
      <c r="AY250" s="218" t="s">
        <v>139</v>
      </c>
    </row>
    <row r="251" spans="2:51" s="11" customFormat="1" ht="13.5">
      <c r="B251" s="207"/>
      <c r="C251" s="208"/>
      <c r="D251" s="209" t="s">
        <v>151</v>
      </c>
      <c r="E251" s="210" t="s">
        <v>22</v>
      </c>
      <c r="F251" s="211" t="s">
        <v>252</v>
      </c>
      <c r="G251" s="208"/>
      <c r="H251" s="212" t="s">
        <v>22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151</v>
      </c>
      <c r="AU251" s="218" t="s">
        <v>149</v>
      </c>
      <c r="AV251" s="11" t="s">
        <v>80</v>
      </c>
      <c r="AW251" s="11" t="s">
        <v>153</v>
      </c>
      <c r="AX251" s="11" t="s">
        <v>72</v>
      </c>
      <c r="AY251" s="218" t="s">
        <v>139</v>
      </c>
    </row>
    <row r="252" spans="2:51" s="12" customFormat="1" ht="13.5">
      <c r="B252" s="219"/>
      <c r="C252" s="220"/>
      <c r="D252" s="209" t="s">
        <v>151</v>
      </c>
      <c r="E252" s="221" t="s">
        <v>22</v>
      </c>
      <c r="F252" s="222" t="s">
        <v>22</v>
      </c>
      <c r="G252" s="220"/>
      <c r="H252" s="223">
        <v>0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151</v>
      </c>
      <c r="AU252" s="229" t="s">
        <v>149</v>
      </c>
      <c r="AV252" s="12" t="s">
        <v>82</v>
      </c>
      <c r="AW252" s="12" t="s">
        <v>153</v>
      </c>
      <c r="AX252" s="12" t="s">
        <v>72</v>
      </c>
      <c r="AY252" s="229" t="s">
        <v>139</v>
      </c>
    </row>
    <row r="253" spans="2:51" s="12" customFormat="1" ht="13.5">
      <c r="B253" s="219"/>
      <c r="C253" s="220"/>
      <c r="D253" s="243" t="s">
        <v>151</v>
      </c>
      <c r="E253" s="253" t="s">
        <v>22</v>
      </c>
      <c r="F253" s="254" t="s">
        <v>242</v>
      </c>
      <c r="G253" s="220"/>
      <c r="H253" s="255">
        <v>25.6758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151</v>
      </c>
      <c r="AU253" s="229" t="s">
        <v>149</v>
      </c>
      <c r="AV253" s="12" t="s">
        <v>82</v>
      </c>
      <c r="AW253" s="12" t="s">
        <v>153</v>
      </c>
      <c r="AX253" s="12" t="s">
        <v>80</v>
      </c>
      <c r="AY253" s="229" t="s">
        <v>139</v>
      </c>
    </row>
    <row r="254" spans="2:65" s="1" customFormat="1" ht="40.2" customHeight="1">
      <c r="B254" s="41"/>
      <c r="C254" s="195" t="s">
        <v>253</v>
      </c>
      <c r="D254" s="195" t="s">
        <v>144</v>
      </c>
      <c r="E254" s="196" t="s">
        <v>254</v>
      </c>
      <c r="F254" s="197" t="s">
        <v>255</v>
      </c>
      <c r="G254" s="198" t="s">
        <v>147</v>
      </c>
      <c r="H254" s="199">
        <v>25.676</v>
      </c>
      <c r="I254" s="200"/>
      <c r="J254" s="201">
        <f>ROUND(I254*H254,2)</f>
        <v>0</v>
      </c>
      <c r="K254" s="197" t="s">
        <v>22</v>
      </c>
      <c r="L254" s="61"/>
      <c r="M254" s="202" t="s">
        <v>22</v>
      </c>
      <c r="N254" s="203" t="s">
        <v>43</v>
      </c>
      <c r="O254" s="42"/>
      <c r="P254" s="204">
        <f>O254*H254</f>
        <v>0</v>
      </c>
      <c r="Q254" s="204">
        <v>0</v>
      </c>
      <c r="R254" s="204">
        <f>Q254*H254</f>
        <v>0</v>
      </c>
      <c r="S254" s="204">
        <v>0</v>
      </c>
      <c r="T254" s="205">
        <f>S254*H254</f>
        <v>0</v>
      </c>
      <c r="AR254" s="24" t="s">
        <v>148</v>
      </c>
      <c r="AT254" s="24" t="s">
        <v>144</v>
      </c>
      <c r="AU254" s="24" t="s">
        <v>149</v>
      </c>
      <c r="AY254" s="24" t="s">
        <v>139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24" t="s">
        <v>80</v>
      </c>
      <c r="BK254" s="206">
        <f>ROUND(I254*H254,2)</f>
        <v>0</v>
      </c>
      <c r="BL254" s="24" t="s">
        <v>148</v>
      </c>
      <c r="BM254" s="24" t="s">
        <v>256</v>
      </c>
    </row>
    <row r="255" spans="2:51" s="11" customFormat="1" ht="13.5">
      <c r="B255" s="207"/>
      <c r="C255" s="208"/>
      <c r="D255" s="209" t="s">
        <v>151</v>
      </c>
      <c r="E255" s="210" t="s">
        <v>22</v>
      </c>
      <c r="F255" s="211" t="s">
        <v>240</v>
      </c>
      <c r="G255" s="208"/>
      <c r="H255" s="212" t="s">
        <v>22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151</v>
      </c>
      <c r="AU255" s="218" t="s">
        <v>149</v>
      </c>
      <c r="AV255" s="11" t="s">
        <v>80</v>
      </c>
      <c r="AW255" s="11" t="s">
        <v>153</v>
      </c>
      <c r="AX255" s="11" t="s">
        <v>72</v>
      </c>
      <c r="AY255" s="218" t="s">
        <v>139</v>
      </c>
    </row>
    <row r="256" spans="2:51" s="11" customFormat="1" ht="13.5">
      <c r="B256" s="207"/>
      <c r="C256" s="208"/>
      <c r="D256" s="209" t="s">
        <v>151</v>
      </c>
      <c r="E256" s="210" t="s">
        <v>22</v>
      </c>
      <c r="F256" s="211" t="s">
        <v>252</v>
      </c>
      <c r="G256" s="208"/>
      <c r="H256" s="212" t="s">
        <v>22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151</v>
      </c>
      <c r="AU256" s="218" t="s">
        <v>149</v>
      </c>
      <c r="AV256" s="11" t="s">
        <v>80</v>
      </c>
      <c r="AW256" s="11" t="s">
        <v>153</v>
      </c>
      <c r="AX256" s="11" t="s">
        <v>72</v>
      </c>
      <c r="AY256" s="218" t="s">
        <v>139</v>
      </c>
    </row>
    <row r="257" spans="2:51" s="12" customFormat="1" ht="13.5">
      <c r="B257" s="219"/>
      <c r="C257" s="220"/>
      <c r="D257" s="209" t="s">
        <v>151</v>
      </c>
      <c r="E257" s="221" t="s">
        <v>22</v>
      </c>
      <c r="F257" s="222" t="s">
        <v>22</v>
      </c>
      <c r="G257" s="220"/>
      <c r="H257" s="223">
        <v>0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151</v>
      </c>
      <c r="AU257" s="229" t="s">
        <v>149</v>
      </c>
      <c r="AV257" s="12" t="s">
        <v>82</v>
      </c>
      <c r="AW257" s="12" t="s">
        <v>153</v>
      </c>
      <c r="AX257" s="12" t="s">
        <v>72</v>
      </c>
      <c r="AY257" s="229" t="s">
        <v>139</v>
      </c>
    </row>
    <row r="258" spans="2:51" s="12" customFormat="1" ht="13.5">
      <c r="B258" s="219"/>
      <c r="C258" s="220"/>
      <c r="D258" s="243" t="s">
        <v>151</v>
      </c>
      <c r="E258" s="253" t="s">
        <v>22</v>
      </c>
      <c r="F258" s="254" t="s">
        <v>242</v>
      </c>
      <c r="G258" s="220"/>
      <c r="H258" s="255">
        <v>25.6758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151</v>
      </c>
      <c r="AU258" s="229" t="s">
        <v>149</v>
      </c>
      <c r="AV258" s="12" t="s">
        <v>82</v>
      </c>
      <c r="AW258" s="12" t="s">
        <v>153</v>
      </c>
      <c r="AX258" s="12" t="s">
        <v>80</v>
      </c>
      <c r="AY258" s="229" t="s">
        <v>139</v>
      </c>
    </row>
    <row r="259" spans="2:65" s="1" customFormat="1" ht="40.2" customHeight="1">
      <c r="B259" s="41"/>
      <c r="C259" s="195" t="s">
        <v>257</v>
      </c>
      <c r="D259" s="195" t="s">
        <v>144</v>
      </c>
      <c r="E259" s="196" t="s">
        <v>258</v>
      </c>
      <c r="F259" s="197" t="s">
        <v>259</v>
      </c>
      <c r="G259" s="198" t="s">
        <v>147</v>
      </c>
      <c r="H259" s="199">
        <v>25.676</v>
      </c>
      <c r="I259" s="200"/>
      <c r="J259" s="201">
        <f>ROUND(I259*H259,2)</f>
        <v>0</v>
      </c>
      <c r="K259" s="197" t="s">
        <v>22</v>
      </c>
      <c r="L259" s="61"/>
      <c r="M259" s="202" t="s">
        <v>22</v>
      </c>
      <c r="N259" s="203" t="s">
        <v>43</v>
      </c>
      <c r="O259" s="42"/>
      <c r="P259" s="204">
        <f>O259*H259</f>
        <v>0</v>
      </c>
      <c r="Q259" s="204">
        <v>0</v>
      </c>
      <c r="R259" s="204">
        <f>Q259*H259</f>
        <v>0</v>
      </c>
      <c r="S259" s="204">
        <v>0</v>
      </c>
      <c r="T259" s="205">
        <f>S259*H259</f>
        <v>0</v>
      </c>
      <c r="AR259" s="24" t="s">
        <v>148</v>
      </c>
      <c r="AT259" s="24" t="s">
        <v>144</v>
      </c>
      <c r="AU259" s="24" t="s">
        <v>149</v>
      </c>
      <c r="AY259" s="24" t="s">
        <v>139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24" t="s">
        <v>80</v>
      </c>
      <c r="BK259" s="206">
        <f>ROUND(I259*H259,2)</f>
        <v>0</v>
      </c>
      <c r="BL259" s="24" t="s">
        <v>148</v>
      </c>
      <c r="BM259" s="24" t="s">
        <v>260</v>
      </c>
    </row>
    <row r="260" spans="2:51" s="11" customFormat="1" ht="13.5">
      <c r="B260" s="207"/>
      <c r="C260" s="208"/>
      <c r="D260" s="209" t="s">
        <v>151</v>
      </c>
      <c r="E260" s="210" t="s">
        <v>22</v>
      </c>
      <c r="F260" s="211" t="s">
        <v>240</v>
      </c>
      <c r="G260" s="208"/>
      <c r="H260" s="212" t="s">
        <v>22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151</v>
      </c>
      <c r="AU260" s="218" t="s">
        <v>149</v>
      </c>
      <c r="AV260" s="11" t="s">
        <v>80</v>
      </c>
      <c r="AW260" s="11" t="s">
        <v>153</v>
      </c>
      <c r="AX260" s="11" t="s">
        <v>72</v>
      </c>
      <c r="AY260" s="218" t="s">
        <v>139</v>
      </c>
    </row>
    <row r="261" spans="2:51" s="11" customFormat="1" ht="13.5">
      <c r="B261" s="207"/>
      <c r="C261" s="208"/>
      <c r="D261" s="209" t="s">
        <v>151</v>
      </c>
      <c r="E261" s="210" t="s">
        <v>22</v>
      </c>
      <c r="F261" s="211" t="s">
        <v>252</v>
      </c>
      <c r="G261" s="208"/>
      <c r="H261" s="212" t="s">
        <v>22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151</v>
      </c>
      <c r="AU261" s="218" t="s">
        <v>149</v>
      </c>
      <c r="AV261" s="11" t="s">
        <v>80</v>
      </c>
      <c r="AW261" s="11" t="s">
        <v>153</v>
      </c>
      <c r="AX261" s="11" t="s">
        <v>72</v>
      </c>
      <c r="AY261" s="218" t="s">
        <v>139</v>
      </c>
    </row>
    <row r="262" spans="2:51" s="12" customFormat="1" ht="13.5">
      <c r="B262" s="219"/>
      <c r="C262" s="220"/>
      <c r="D262" s="209" t="s">
        <v>151</v>
      </c>
      <c r="E262" s="221" t="s">
        <v>22</v>
      </c>
      <c r="F262" s="222" t="s">
        <v>22</v>
      </c>
      <c r="G262" s="220"/>
      <c r="H262" s="223">
        <v>0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151</v>
      </c>
      <c r="AU262" s="229" t="s">
        <v>149</v>
      </c>
      <c r="AV262" s="12" t="s">
        <v>82</v>
      </c>
      <c r="AW262" s="12" t="s">
        <v>153</v>
      </c>
      <c r="AX262" s="12" t="s">
        <v>72</v>
      </c>
      <c r="AY262" s="229" t="s">
        <v>139</v>
      </c>
    </row>
    <row r="263" spans="2:51" s="12" customFormat="1" ht="13.5">
      <c r="B263" s="219"/>
      <c r="C263" s="220"/>
      <c r="D263" s="243" t="s">
        <v>151</v>
      </c>
      <c r="E263" s="253" t="s">
        <v>22</v>
      </c>
      <c r="F263" s="254" t="s">
        <v>242</v>
      </c>
      <c r="G263" s="220"/>
      <c r="H263" s="255">
        <v>25.6758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151</v>
      </c>
      <c r="AU263" s="229" t="s">
        <v>149</v>
      </c>
      <c r="AV263" s="12" t="s">
        <v>82</v>
      </c>
      <c r="AW263" s="12" t="s">
        <v>153</v>
      </c>
      <c r="AX263" s="12" t="s">
        <v>80</v>
      </c>
      <c r="AY263" s="229" t="s">
        <v>139</v>
      </c>
    </row>
    <row r="264" spans="2:65" s="1" customFormat="1" ht="40.2" customHeight="1">
      <c r="B264" s="41"/>
      <c r="C264" s="195" t="s">
        <v>10</v>
      </c>
      <c r="D264" s="195" t="s">
        <v>144</v>
      </c>
      <c r="E264" s="196" t="s">
        <v>229</v>
      </c>
      <c r="F264" s="197" t="s">
        <v>230</v>
      </c>
      <c r="G264" s="198" t="s">
        <v>147</v>
      </c>
      <c r="H264" s="199">
        <v>462.168</v>
      </c>
      <c r="I264" s="200"/>
      <c r="J264" s="201">
        <f>ROUND(I264*H264,2)</f>
        <v>0</v>
      </c>
      <c r="K264" s="197" t="s">
        <v>22</v>
      </c>
      <c r="L264" s="61"/>
      <c r="M264" s="202" t="s">
        <v>22</v>
      </c>
      <c r="N264" s="203" t="s">
        <v>43</v>
      </c>
      <c r="O264" s="42"/>
      <c r="P264" s="204">
        <f>O264*H264</f>
        <v>0</v>
      </c>
      <c r="Q264" s="204">
        <v>0</v>
      </c>
      <c r="R264" s="204">
        <f>Q264*H264</f>
        <v>0</v>
      </c>
      <c r="S264" s="204">
        <v>0</v>
      </c>
      <c r="T264" s="205">
        <f>S264*H264</f>
        <v>0</v>
      </c>
      <c r="AR264" s="24" t="s">
        <v>148</v>
      </c>
      <c r="AT264" s="24" t="s">
        <v>144</v>
      </c>
      <c r="AU264" s="24" t="s">
        <v>149</v>
      </c>
      <c r="AY264" s="24" t="s">
        <v>139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24" t="s">
        <v>80</v>
      </c>
      <c r="BK264" s="206">
        <f>ROUND(I264*H264,2)</f>
        <v>0</v>
      </c>
      <c r="BL264" s="24" t="s">
        <v>148</v>
      </c>
      <c r="BM264" s="24" t="s">
        <v>261</v>
      </c>
    </row>
    <row r="265" spans="2:51" s="11" customFormat="1" ht="13.5">
      <c r="B265" s="207"/>
      <c r="C265" s="208"/>
      <c r="D265" s="209" t="s">
        <v>151</v>
      </c>
      <c r="E265" s="210" t="s">
        <v>22</v>
      </c>
      <c r="F265" s="211" t="s">
        <v>232</v>
      </c>
      <c r="G265" s="208"/>
      <c r="H265" s="212" t="s">
        <v>22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151</v>
      </c>
      <c r="AU265" s="218" t="s">
        <v>149</v>
      </c>
      <c r="AV265" s="11" t="s">
        <v>80</v>
      </c>
      <c r="AW265" s="11" t="s">
        <v>153</v>
      </c>
      <c r="AX265" s="11" t="s">
        <v>72</v>
      </c>
      <c r="AY265" s="218" t="s">
        <v>139</v>
      </c>
    </row>
    <row r="266" spans="2:51" s="12" customFormat="1" ht="13.5">
      <c r="B266" s="219"/>
      <c r="C266" s="220"/>
      <c r="D266" s="209" t="s">
        <v>151</v>
      </c>
      <c r="E266" s="221" t="s">
        <v>22</v>
      </c>
      <c r="F266" s="222" t="s">
        <v>22</v>
      </c>
      <c r="G266" s="220"/>
      <c r="H266" s="223">
        <v>0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151</v>
      </c>
      <c r="AU266" s="229" t="s">
        <v>149</v>
      </c>
      <c r="AV266" s="12" t="s">
        <v>82</v>
      </c>
      <c r="AW266" s="12" t="s">
        <v>153</v>
      </c>
      <c r="AX266" s="12" t="s">
        <v>72</v>
      </c>
      <c r="AY266" s="229" t="s">
        <v>139</v>
      </c>
    </row>
    <row r="267" spans="2:51" s="12" customFormat="1" ht="13.5">
      <c r="B267" s="219"/>
      <c r="C267" s="220"/>
      <c r="D267" s="209" t="s">
        <v>151</v>
      </c>
      <c r="E267" s="221" t="s">
        <v>22</v>
      </c>
      <c r="F267" s="222" t="s">
        <v>262</v>
      </c>
      <c r="G267" s="220"/>
      <c r="H267" s="223">
        <v>462.168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151</v>
      </c>
      <c r="AU267" s="229" t="s">
        <v>149</v>
      </c>
      <c r="AV267" s="12" t="s">
        <v>82</v>
      </c>
      <c r="AW267" s="12" t="s">
        <v>153</v>
      </c>
      <c r="AX267" s="12" t="s">
        <v>80</v>
      </c>
      <c r="AY267" s="229" t="s">
        <v>139</v>
      </c>
    </row>
    <row r="268" spans="2:63" s="10" customFormat="1" ht="22.35" customHeight="1">
      <c r="B268" s="176"/>
      <c r="C268" s="177"/>
      <c r="D268" s="192" t="s">
        <v>71</v>
      </c>
      <c r="E268" s="193" t="s">
        <v>263</v>
      </c>
      <c r="F268" s="193" t="s">
        <v>264</v>
      </c>
      <c r="G268" s="177"/>
      <c r="H268" s="177"/>
      <c r="I268" s="180"/>
      <c r="J268" s="194">
        <f>BK268</f>
        <v>0</v>
      </c>
      <c r="K268" s="177"/>
      <c r="L268" s="182"/>
      <c r="M268" s="183"/>
      <c r="N268" s="184"/>
      <c r="O268" s="184"/>
      <c r="P268" s="185">
        <f>SUM(P269:P302)</f>
        <v>0</v>
      </c>
      <c r="Q268" s="184"/>
      <c r="R268" s="185">
        <f>SUM(R269:R302)</f>
        <v>0.233688</v>
      </c>
      <c r="S268" s="184"/>
      <c r="T268" s="186">
        <f>SUM(T269:T302)</f>
        <v>0</v>
      </c>
      <c r="AR268" s="187" t="s">
        <v>80</v>
      </c>
      <c r="AT268" s="188" t="s">
        <v>71</v>
      </c>
      <c r="AU268" s="188" t="s">
        <v>82</v>
      </c>
      <c r="AY268" s="187" t="s">
        <v>139</v>
      </c>
      <c r="BK268" s="189">
        <f>SUM(BK269:BK302)</f>
        <v>0</v>
      </c>
    </row>
    <row r="269" spans="2:65" s="1" customFormat="1" ht="40.2" customHeight="1">
      <c r="B269" s="41"/>
      <c r="C269" s="195" t="s">
        <v>265</v>
      </c>
      <c r="D269" s="195" t="s">
        <v>144</v>
      </c>
      <c r="E269" s="196" t="s">
        <v>266</v>
      </c>
      <c r="F269" s="197" t="s">
        <v>267</v>
      </c>
      <c r="G269" s="198" t="s">
        <v>147</v>
      </c>
      <c r="H269" s="199">
        <v>2.568</v>
      </c>
      <c r="I269" s="200"/>
      <c r="J269" s="201">
        <f>ROUND(I269*H269,2)</f>
        <v>0</v>
      </c>
      <c r="K269" s="197" t="s">
        <v>22</v>
      </c>
      <c r="L269" s="61"/>
      <c r="M269" s="202" t="s">
        <v>22</v>
      </c>
      <c r="N269" s="203" t="s">
        <v>43</v>
      </c>
      <c r="O269" s="42"/>
      <c r="P269" s="204">
        <f>O269*H269</f>
        <v>0</v>
      </c>
      <c r="Q269" s="204">
        <v>0.08</v>
      </c>
      <c r="R269" s="204">
        <f>Q269*H269</f>
        <v>0.20544</v>
      </c>
      <c r="S269" s="204">
        <v>0</v>
      </c>
      <c r="T269" s="205">
        <f>S269*H269</f>
        <v>0</v>
      </c>
      <c r="AR269" s="24" t="s">
        <v>148</v>
      </c>
      <c r="AT269" s="24" t="s">
        <v>144</v>
      </c>
      <c r="AU269" s="24" t="s">
        <v>149</v>
      </c>
      <c r="AY269" s="24" t="s">
        <v>139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24" t="s">
        <v>80</v>
      </c>
      <c r="BK269" s="206">
        <f>ROUND(I269*H269,2)</f>
        <v>0</v>
      </c>
      <c r="BL269" s="24" t="s">
        <v>148</v>
      </c>
      <c r="BM269" s="24" t="s">
        <v>268</v>
      </c>
    </row>
    <row r="270" spans="2:51" s="11" customFormat="1" ht="13.5">
      <c r="B270" s="207"/>
      <c r="C270" s="208"/>
      <c r="D270" s="209" t="s">
        <v>151</v>
      </c>
      <c r="E270" s="210" t="s">
        <v>22</v>
      </c>
      <c r="F270" s="211" t="s">
        <v>269</v>
      </c>
      <c r="G270" s="208"/>
      <c r="H270" s="212" t="s">
        <v>22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151</v>
      </c>
      <c r="AU270" s="218" t="s">
        <v>149</v>
      </c>
      <c r="AV270" s="11" t="s">
        <v>80</v>
      </c>
      <c r="AW270" s="11" t="s">
        <v>153</v>
      </c>
      <c r="AX270" s="11" t="s">
        <v>72</v>
      </c>
      <c r="AY270" s="218" t="s">
        <v>139</v>
      </c>
    </row>
    <row r="271" spans="2:51" s="11" customFormat="1" ht="13.5">
      <c r="B271" s="207"/>
      <c r="C271" s="208"/>
      <c r="D271" s="209" t="s">
        <v>151</v>
      </c>
      <c r="E271" s="210" t="s">
        <v>22</v>
      </c>
      <c r="F271" s="211" t="s">
        <v>270</v>
      </c>
      <c r="G271" s="208"/>
      <c r="H271" s="212" t="s">
        <v>22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151</v>
      </c>
      <c r="AU271" s="218" t="s">
        <v>149</v>
      </c>
      <c r="AV271" s="11" t="s">
        <v>80</v>
      </c>
      <c r="AW271" s="11" t="s">
        <v>153</v>
      </c>
      <c r="AX271" s="11" t="s">
        <v>72</v>
      </c>
      <c r="AY271" s="218" t="s">
        <v>139</v>
      </c>
    </row>
    <row r="272" spans="2:51" s="11" customFormat="1" ht="13.5">
      <c r="B272" s="207"/>
      <c r="C272" s="208"/>
      <c r="D272" s="209" t="s">
        <v>151</v>
      </c>
      <c r="E272" s="210" t="s">
        <v>22</v>
      </c>
      <c r="F272" s="211" t="s">
        <v>271</v>
      </c>
      <c r="G272" s="208"/>
      <c r="H272" s="212" t="s">
        <v>22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151</v>
      </c>
      <c r="AU272" s="218" t="s">
        <v>149</v>
      </c>
      <c r="AV272" s="11" t="s">
        <v>80</v>
      </c>
      <c r="AW272" s="11" t="s">
        <v>153</v>
      </c>
      <c r="AX272" s="11" t="s">
        <v>72</v>
      </c>
      <c r="AY272" s="218" t="s">
        <v>139</v>
      </c>
    </row>
    <row r="273" spans="2:51" s="12" customFormat="1" ht="13.5">
      <c r="B273" s="219"/>
      <c r="C273" s="220"/>
      <c r="D273" s="209" t="s">
        <v>151</v>
      </c>
      <c r="E273" s="221" t="s">
        <v>22</v>
      </c>
      <c r="F273" s="222" t="s">
        <v>22</v>
      </c>
      <c r="G273" s="220"/>
      <c r="H273" s="223">
        <v>0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151</v>
      </c>
      <c r="AU273" s="229" t="s">
        <v>149</v>
      </c>
      <c r="AV273" s="12" t="s">
        <v>82</v>
      </c>
      <c r="AW273" s="12" t="s">
        <v>153</v>
      </c>
      <c r="AX273" s="12" t="s">
        <v>72</v>
      </c>
      <c r="AY273" s="229" t="s">
        <v>139</v>
      </c>
    </row>
    <row r="274" spans="2:51" s="12" customFormat="1" ht="13.5">
      <c r="B274" s="219"/>
      <c r="C274" s="220"/>
      <c r="D274" s="243" t="s">
        <v>151</v>
      </c>
      <c r="E274" s="253" t="s">
        <v>22</v>
      </c>
      <c r="F274" s="254" t="s">
        <v>272</v>
      </c>
      <c r="G274" s="220"/>
      <c r="H274" s="255">
        <v>2.56758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151</v>
      </c>
      <c r="AU274" s="229" t="s">
        <v>149</v>
      </c>
      <c r="AV274" s="12" t="s">
        <v>82</v>
      </c>
      <c r="AW274" s="12" t="s">
        <v>153</v>
      </c>
      <c r="AX274" s="12" t="s">
        <v>80</v>
      </c>
      <c r="AY274" s="229" t="s">
        <v>139</v>
      </c>
    </row>
    <row r="275" spans="2:65" s="1" customFormat="1" ht="40.2" customHeight="1">
      <c r="B275" s="41"/>
      <c r="C275" s="195" t="s">
        <v>273</v>
      </c>
      <c r="D275" s="195" t="s">
        <v>144</v>
      </c>
      <c r="E275" s="196" t="s">
        <v>274</v>
      </c>
      <c r="F275" s="197" t="s">
        <v>275</v>
      </c>
      <c r="G275" s="198" t="s">
        <v>147</v>
      </c>
      <c r="H275" s="199">
        <v>2.568</v>
      </c>
      <c r="I275" s="200"/>
      <c r="J275" s="201">
        <f>ROUND(I275*H275,2)</f>
        <v>0</v>
      </c>
      <c r="K275" s="197" t="s">
        <v>22</v>
      </c>
      <c r="L275" s="61"/>
      <c r="M275" s="202" t="s">
        <v>22</v>
      </c>
      <c r="N275" s="203" t="s">
        <v>43</v>
      </c>
      <c r="O275" s="42"/>
      <c r="P275" s="204">
        <f>O275*H275</f>
        <v>0</v>
      </c>
      <c r="Q275" s="204">
        <v>0.008</v>
      </c>
      <c r="R275" s="204">
        <f>Q275*H275</f>
        <v>0.020544</v>
      </c>
      <c r="S275" s="204">
        <v>0</v>
      </c>
      <c r="T275" s="205">
        <f>S275*H275</f>
        <v>0</v>
      </c>
      <c r="AR275" s="24" t="s">
        <v>148</v>
      </c>
      <c r="AT275" s="24" t="s">
        <v>144</v>
      </c>
      <c r="AU275" s="24" t="s">
        <v>149</v>
      </c>
      <c r="AY275" s="24" t="s">
        <v>139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24" t="s">
        <v>80</v>
      </c>
      <c r="BK275" s="206">
        <f>ROUND(I275*H275,2)</f>
        <v>0</v>
      </c>
      <c r="BL275" s="24" t="s">
        <v>148</v>
      </c>
      <c r="BM275" s="24" t="s">
        <v>276</v>
      </c>
    </row>
    <row r="276" spans="2:51" s="11" customFormat="1" ht="13.5">
      <c r="B276" s="207"/>
      <c r="C276" s="208"/>
      <c r="D276" s="209" t="s">
        <v>151</v>
      </c>
      <c r="E276" s="210" t="s">
        <v>22</v>
      </c>
      <c r="F276" s="211" t="s">
        <v>269</v>
      </c>
      <c r="G276" s="208"/>
      <c r="H276" s="212" t="s">
        <v>22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151</v>
      </c>
      <c r="AU276" s="218" t="s">
        <v>149</v>
      </c>
      <c r="AV276" s="11" t="s">
        <v>80</v>
      </c>
      <c r="AW276" s="11" t="s">
        <v>153</v>
      </c>
      <c r="AX276" s="11" t="s">
        <v>72</v>
      </c>
      <c r="AY276" s="218" t="s">
        <v>139</v>
      </c>
    </row>
    <row r="277" spans="2:51" s="11" customFormat="1" ht="13.5">
      <c r="B277" s="207"/>
      <c r="C277" s="208"/>
      <c r="D277" s="209" t="s">
        <v>151</v>
      </c>
      <c r="E277" s="210" t="s">
        <v>22</v>
      </c>
      <c r="F277" s="211" t="s">
        <v>270</v>
      </c>
      <c r="G277" s="208"/>
      <c r="H277" s="212" t="s">
        <v>22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151</v>
      </c>
      <c r="AU277" s="218" t="s">
        <v>149</v>
      </c>
      <c r="AV277" s="11" t="s">
        <v>80</v>
      </c>
      <c r="AW277" s="11" t="s">
        <v>153</v>
      </c>
      <c r="AX277" s="11" t="s">
        <v>72</v>
      </c>
      <c r="AY277" s="218" t="s">
        <v>139</v>
      </c>
    </row>
    <row r="278" spans="2:51" s="11" customFormat="1" ht="13.5">
      <c r="B278" s="207"/>
      <c r="C278" s="208"/>
      <c r="D278" s="209" t="s">
        <v>151</v>
      </c>
      <c r="E278" s="210" t="s">
        <v>22</v>
      </c>
      <c r="F278" s="211" t="s">
        <v>277</v>
      </c>
      <c r="G278" s="208"/>
      <c r="H278" s="212" t="s">
        <v>22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151</v>
      </c>
      <c r="AU278" s="218" t="s">
        <v>149</v>
      </c>
      <c r="AV278" s="11" t="s">
        <v>80</v>
      </c>
      <c r="AW278" s="11" t="s">
        <v>153</v>
      </c>
      <c r="AX278" s="11" t="s">
        <v>72</v>
      </c>
      <c r="AY278" s="218" t="s">
        <v>139</v>
      </c>
    </row>
    <row r="279" spans="2:51" s="12" customFormat="1" ht="13.5">
      <c r="B279" s="219"/>
      <c r="C279" s="220"/>
      <c r="D279" s="209" t="s">
        <v>151</v>
      </c>
      <c r="E279" s="221" t="s">
        <v>22</v>
      </c>
      <c r="F279" s="222" t="s">
        <v>22</v>
      </c>
      <c r="G279" s="220"/>
      <c r="H279" s="223">
        <v>0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151</v>
      </c>
      <c r="AU279" s="229" t="s">
        <v>149</v>
      </c>
      <c r="AV279" s="12" t="s">
        <v>82</v>
      </c>
      <c r="AW279" s="12" t="s">
        <v>153</v>
      </c>
      <c r="AX279" s="12" t="s">
        <v>72</v>
      </c>
      <c r="AY279" s="229" t="s">
        <v>139</v>
      </c>
    </row>
    <row r="280" spans="2:51" s="12" customFormat="1" ht="13.5">
      <c r="B280" s="219"/>
      <c r="C280" s="220"/>
      <c r="D280" s="243" t="s">
        <v>151</v>
      </c>
      <c r="E280" s="253" t="s">
        <v>22</v>
      </c>
      <c r="F280" s="254" t="s">
        <v>272</v>
      </c>
      <c r="G280" s="220"/>
      <c r="H280" s="255">
        <v>2.56758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151</v>
      </c>
      <c r="AU280" s="229" t="s">
        <v>149</v>
      </c>
      <c r="AV280" s="12" t="s">
        <v>82</v>
      </c>
      <c r="AW280" s="12" t="s">
        <v>153</v>
      </c>
      <c r="AX280" s="12" t="s">
        <v>80</v>
      </c>
      <c r="AY280" s="229" t="s">
        <v>139</v>
      </c>
    </row>
    <row r="281" spans="2:65" s="1" customFormat="1" ht="40.2" customHeight="1">
      <c r="B281" s="41"/>
      <c r="C281" s="195" t="s">
        <v>278</v>
      </c>
      <c r="D281" s="195" t="s">
        <v>144</v>
      </c>
      <c r="E281" s="196" t="s">
        <v>279</v>
      </c>
      <c r="F281" s="197" t="s">
        <v>280</v>
      </c>
      <c r="G281" s="198" t="s">
        <v>147</v>
      </c>
      <c r="H281" s="199">
        <v>2.568</v>
      </c>
      <c r="I281" s="200"/>
      <c r="J281" s="201">
        <f>ROUND(I281*H281,2)</f>
        <v>0</v>
      </c>
      <c r="K281" s="197" t="s">
        <v>22</v>
      </c>
      <c r="L281" s="61"/>
      <c r="M281" s="202" t="s">
        <v>22</v>
      </c>
      <c r="N281" s="203" t="s">
        <v>43</v>
      </c>
      <c r="O281" s="42"/>
      <c r="P281" s="204">
        <f>O281*H281</f>
        <v>0</v>
      </c>
      <c r="Q281" s="204">
        <v>0.003</v>
      </c>
      <c r="R281" s="204">
        <f>Q281*H281</f>
        <v>0.007704</v>
      </c>
      <c r="S281" s="204">
        <v>0</v>
      </c>
      <c r="T281" s="205">
        <f>S281*H281</f>
        <v>0</v>
      </c>
      <c r="AR281" s="24" t="s">
        <v>148</v>
      </c>
      <c r="AT281" s="24" t="s">
        <v>144</v>
      </c>
      <c r="AU281" s="24" t="s">
        <v>149</v>
      </c>
      <c r="AY281" s="24" t="s">
        <v>139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24" t="s">
        <v>80</v>
      </c>
      <c r="BK281" s="206">
        <f>ROUND(I281*H281,2)</f>
        <v>0</v>
      </c>
      <c r="BL281" s="24" t="s">
        <v>148</v>
      </c>
      <c r="BM281" s="24" t="s">
        <v>281</v>
      </c>
    </row>
    <row r="282" spans="2:51" s="11" customFormat="1" ht="13.5">
      <c r="B282" s="207"/>
      <c r="C282" s="208"/>
      <c r="D282" s="209" t="s">
        <v>151</v>
      </c>
      <c r="E282" s="210" t="s">
        <v>22</v>
      </c>
      <c r="F282" s="211" t="s">
        <v>269</v>
      </c>
      <c r="G282" s="208"/>
      <c r="H282" s="212" t="s">
        <v>22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151</v>
      </c>
      <c r="AU282" s="218" t="s">
        <v>149</v>
      </c>
      <c r="AV282" s="11" t="s">
        <v>80</v>
      </c>
      <c r="AW282" s="11" t="s">
        <v>153</v>
      </c>
      <c r="AX282" s="11" t="s">
        <v>72</v>
      </c>
      <c r="AY282" s="218" t="s">
        <v>139</v>
      </c>
    </row>
    <row r="283" spans="2:51" s="11" customFormat="1" ht="13.5">
      <c r="B283" s="207"/>
      <c r="C283" s="208"/>
      <c r="D283" s="209" t="s">
        <v>151</v>
      </c>
      <c r="E283" s="210" t="s">
        <v>22</v>
      </c>
      <c r="F283" s="211" t="s">
        <v>270</v>
      </c>
      <c r="G283" s="208"/>
      <c r="H283" s="212" t="s">
        <v>22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151</v>
      </c>
      <c r="AU283" s="218" t="s">
        <v>149</v>
      </c>
      <c r="AV283" s="11" t="s">
        <v>80</v>
      </c>
      <c r="AW283" s="11" t="s">
        <v>153</v>
      </c>
      <c r="AX283" s="11" t="s">
        <v>72</v>
      </c>
      <c r="AY283" s="218" t="s">
        <v>139</v>
      </c>
    </row>
    <row r="284" spans="2:51" s="11" customFormat="1" ht="13.5">
      <c r="B284" s="207"/>
      <c r="C284" s="208"/>
      <c r="D284" s="209" t="s">
        <v>151</v>
      </c>
      <c r="E284" s="210" t="s">
        <v>22</v>
      </c>
      <c r="F284" s="211" t="s">
        <v>282</v>
      </c>
      <c r="G284" s="208"/>
      <c r="H284" s="212" t="s">
        <v>22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151</v>
      </c>
      <c r="AU284" s="218" t="s">
        <v>149</v>
      </c>
      <c r="AV284" s="11" t="s">
        <v>80</v>
      </c>
      <c r="AW284" s="11" t="s">
        <v>153</v>
      </c>
      <c r="AX284" s="11" t="s">
        <v>72</v>
      </c>
      <c r="AY284" s="218" t="s">
        <v>139</v>
      </c>
    </row>
    <row r="285" spans="2:51" s="12" customFormat="1" ht="13.5">
      <c r="B285" s="219"/>
      <c r="C285" s="220"/>
      <c r="D285" s="209" t="s">
        <v>151</v>
      </c>
      <c r="E285" s="221" t="s">
        <v>22</v>
      </c>
      <c r="F285" s="222" t="s">
        <v>22</v>
      </c>
      <c r="G285" s="220"/>
      <c r="H285" s="223">
        <v>0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151</v>
      </c>
      <c r="AU285" s="229" t="s">
        <v>149</v>
      </c>
      <c r="AV285" s="12" t="s">
        <v>82</v>
      </c>
      <c r="AW285" s="12" t="s">
        <v>153</v>
      </c>
      <c r="AX285" s="12" t="s">
        <v>72</v>
      </c>
      <c r="AY285" s="229" t="s">
        <v>139</v>
      </c>
    </row>
    <row r="286" spans="2:51" s="12" customFormat="1" ht="13.5">
      <c r="B286" s="219"/>
      <c r="C286" s="220"/>
      <c r="D286" s="243" t="s">
        <v>151</v>
      </c>
      <c r="E286" s="253" t="s">
        <v>22</v>
      </c>
      <c r="F286" s="254" t="s">
        <v>272</v>
      </c>
      <c r="G286" s="220"/>
      <c r="H286" s="255">
        <v>2.56758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151</v>
      </c>
      <c r="AU286" s="229" t="s">
        <v>149</v>
      </c>
      <c r="AV286" s="12" t="s">
        <v>82</v>
      </c>
      <c r="AW286" s="12" t="s">
        <v>153</v>
      </c>
      <c r="AX286" s="12" t="s">
        <v>80</v>
      </c>
      <c r="AY286" s="229" t="s">
        <v>139</v>
      </c>
    </row>
    <row r="287" spans="2:65" s="1" customFormat="1" ht="40.2" customHeight="1">
      <c r="B287" s="41"/>
      <c r="C287" s="195" t="s">
        <v>283</v>
      </c>
      <c r="D287" s="195" t="s">
        <v>144</v>
      </c>
      <c r="E287" s="196" t="s">
        <v>254</v>
      </c>
      <c r="F287" s="197" t="s">
        <v>255</v>
      </c>
      <c r="G287" s="198" t="s">
        <v>147</v>
      </c>
      <c r="H287" s="199">
        <v>2.568</v>
      </c>
      <c r="I287" s="200"/>
      <c r="J287" s="201">
        <f>ROUND(I287*H287,2)</f>
        <v>0</v>
      </c>
      <c r="K287" s="197" t="s">
        <v>22</v>
      </c>
      <c r="L287" s="61"/>
      <c r="M287" s="202" t="s">
        <v>22</v>
      </c>
      <c r="N287" s="203" t="s">
        <v>43</v>
      </c>
      <c r="O287" s="42"/>
      <c r="P287" s="204">
        <f>O287*H287</f>
        <v>0</v>
      </c>
      <c r="Q287" s="204">
        <v>0</v>
      </c>
      <c r="R287" s="204">
        <f>Q287*H287</f>
        <v>0</v>
      </c>
      <c r="S287" s="204">
        <v>0</v>
      </c>
      <c r="T287" s="205">
        <f>S287*H287</f>
        <v>0</v>
      </c>
      <c r="AR287" s="24" t="s">
        <v>148</v>
      </c>
      <c r="AT287" s="24" t="s">
        <v>144</v>
      </c>
      <c r="AU287" s="24" t="s">
        <v>149</v>
      </c>
      <c r="AY287" s="24" t="s">
        <v>139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24" t="s">
        <v>80</v>
      </c>
      <c r="BK287" s="206">
        <f>ROUND(I287*H287,2)</f>
        <v>0</v>
      </c>
      <c r="BL287" s="24" t="s">
        <v>148</v>
      </c>
      <c r="BM287" s="24" t="s">
        <v>284</v>
      </c>
    </row>
    <row r="288" spans="2:51" s="11" customFormat="1" ht="13.5">
      <c r="B288" s="207"/>
      <c r="C288" s="208"/>
      <c r="D288" s="209" t="s">
        <v>151</v>
      </c>
      <c r="E288" s="210" t="s">
        <v>22</v>
      </c>
      <c r="F288" s="211" t="s">
        <v>269</v>
      </c>
      <c r="G288" s="208"/>
      <c r="H288" s="212" t="s">
        <v>22</v>
      </c>
      <c r="I288" s="213"/>
      <c r="J288" s="208"/>
      <c r="K288" s="208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151</v>
      </c>
      <c r="AU288" s="218" t="s">
        <v>149</v>
      </c>
      <c r="AV288" s="11" t="s">
        <v>80</v>
      </c>
      <c r="AW288" s="11" t="s">
        <v>153</v>
      </c>
      <c r="AX288" s="11" t="s">
        <v>72</v>
      </c>
      <c r="AY288" s="218" t="s">
        <v>139</v>
      </c>
    </row>
    <row r="289" spans="2:51" s="11" customFormat="1" ht="13.5">
      <c r="B289" s="207"/>
      <c r="C289" s="208"/>
      <c r="D289" s="209" t="s">
        <v>151</v>
      </c>
      <c r="E289" s="210" t="s">
        <v>22</v>
      </c>
      <c r="F289" s="211" t="s">
        <v>270</v>
      </c>
      <c r="G289" s="208"/>
      <c r="H289" s="212" t="s">
        <v>22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151</v>
      </c>
      <c r="AU289" s="218" t="s">
        <v>149</v>
      </c>
      <c r="AV289" s="11" t="s">
        <v>80</v>
      </c>
      <c r="AW289" s="11" t="s">
        <v>153</v>
      </c>
      <c r="AX289" s="11" t="s">
        <v>72</v>
      </c>
      <c r="AY289" s="218" t="s">
        <v>139</v>
      </c>
    </row>
    <row r="290" spans="2:51" s="11" customFormat="1" ht="13.5">
      <c r="B290" s="207"/>
      <c r="C290" s="208"/>
      <c r="D290" s="209" t="s">
        <v>151</v>
      </c>
      <c r="E290" s="210" t="s">
        <v>22</v>
      </c>
      <c r="F290" s="211" t="s">
        <v>285</v>
      </c>
      <c r="G290" s="208"/>
      <c r="H290" s="212" t="s">
        <v>22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151</v>
      </c>
      <c r="AU290" s="218" t="s">
        <v>149</v>
      </c>
      <c r="AV290" s="11" t="s">
        <v>80</v>
      </c>
      <c r="AW290" s="11" t="s">
        <v>153</v>
      </c>
      <c r="AX290" s="11" t="s">
        <v>72</v>
      </c>
      <c r="AY290" s="218" t="s">
        <v>139</v>
      </c>
    </row>
    <row r="291" spans="2:51" s="12" customFormat="1" ht="13.5">
      <c r="B291" s="219"/>
      <c r="C291" s="220"/>
      <c r="D291" s="209" t="s">
        <v>151</v>
      </c>
      <c r="E291" s="221" t="s">
        <v>22</v>
      </c>
      <c r="F291" s="222" t="s">
        <v>22</v>
      </c>
      <c r="G291" s="220"/>
      <c r="H291" s="223">
        <v>0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151</v>
      </c>
      <c r="AU291" s="229" t="s">
        <v>149</v>
      </c>
      <c r="AV291" s="12" t="s">
        <v>82</v>
      </c>
      <c r="AW291" s="12" t="s">
        <v>153</v>
      </c>
      <c r="AX291" s="12" t="s">
        <v>72</v>
      </c>
      <c r="AY291" s="229" t="s">
        <v>139</v>
      </c>
    </row>
    <row r="292" spans="2:51" s="12" customFormat="1" ht="13.5">
      <c r="B292" s="219"/>
      <c r="C292" s="220"/>
      <c r="D292" s="243" t="s">
        <v>151</v>
      </c>
      <c r="E292" s="253" t="s">
        <v>22</v>
      </c>
      <c r="F292" s="254" t="s">
        <v>272</v>
      </c>
      <c r="G292" s="220"/>
      <c r="H292" s="255">
        <v>2.56758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151</v>
      </c>
      <c r="AU292" s="229" t="s">
        <v>149</v>
      </c>
      <c r="AV292" s="12" t="s">
        <v>82</v>
      </c>
      <c r="AW292" s="12" t="s">
        <v>153</v>
      </c>
      <c r="AX292" s="12" t="s">
        <v>80</v>
      </c>
      <c r="AY292" s="229" t="s">
        <v>139</v>
      </c>
    </row>
    <row r="293" spans="2:65" s="1" customFormat="1" ht="40.2" customHeight="1">
      <c r="B293" s="41"/>
      <c r="C293" s="195" t="s">
        <v>286</v>
      </c>
      <c r="D293" s="195" t="s">
        <v>144</v>
      </c>
      <c r="E293" s="196" t="s">
        <v>258</v>
      </c>
      <c r="F293" s="197" t="s">
        <v>259</v>
      </c>
      <c r="G293" s="198" t="s">
        <v>147</v>
      </c>
      <c r="H293" s="199">
        <v>2.568</v>
      </c>
      <c r="I293" s="200"/>
      <c r="J293" s="201">
        <f>ROUND(I293*H293,2)</f>
        <v>0</v>
      </c>
      <c r="K293" s="197" t="s">
        <v>22</v>
      </c>
      <c r="L293" s="61"/>
      <c r="M293" s="202" t="s">
        <v>22</v>
      </c>
      <c r="N293" s="203" t="s">
        <v>43</v>
      </c>
      <c r="O293" s="42"/>
      <c r="P293" s="204">
        <f>O293*H293</f>
        <v>0</v>
      </c>
      <c r="Q293" s="204">
        <v>0</v>
      </c>
      <c r="R293" s="204">
        <f>Q293*H293</f>
        <v>0</v>
      </c>
      <c r="S293" s="204">
        <v>0</v>
      </c>
      <c r="T293" s="205">
        <f>S293*H293</f>
        <v>0</v>
      </c>
      <c r="AR293" s="24" t="s">
        <v>148</v>
      </c>
      <c r="AT293" s="24" t="s">
        <v>144</v>
      </c>
      <c r="AU293" s="24" t="s">
        <v>149</v>
      </c>
      <c r="AY293" s="24" t="s">
        <v>139</v>
      </c>
      <c r="BE293" s="206">
        <f>IF(N293="základní",J293,0)</f>
        <v>0</v>
      </c>
      <c r="BF293" s="206">
        <f>IF(N293="snížená",J293,0)</f>
        <v>0</v>
      </c>
      <c r="BG293" s="206">
        <f>IF(N293="zákl. přenesená",J293,0)</f>
        <v>0</v>
      </c>
      <c r="BH293" s="206">
        <f>IF(N293="sníž. přenesená",J293,0)</f>
        <v>0</v>
      </c>
      <c r="BI293" s="206">
        <f>IF(N293="nulová",J293,0)</f>
        <v>0</v>
      </c>
      <c r="BJ293" s="24" t="s">
        <v>80</v>
      </c>
      <c r="BK293" s="206">
        <f>ROUND(I293*H293,2)</f>
        <v>0</v>
      </c>
      <c r="BL293" s="24" t="s">
        <v>148</v>
      </c>
      <c r="BM293" s="24" t="s">
        <v>287</v>
      </c>
    </row>
    <row r="294" spans="2:51" s="11" customFormat="1" ht="13.5">
      <c r="B294" s="207"/>
      <c r="C294" s="208"/>
      <c r="D294" s="209" t="s">
        <v>151</v>
      </c>
      <c r="E294" s="210" t="s">
        <v>22</v>
      </c>
      <c r="F294" s="211" t="s">
        <v>269</v>
      </c>
      <c r="G294" s="208"/>
      <c r="H294" s="212" t="s">
        <v>22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151</v>
      </c>
      <c r="AU294" s="218" t="s">
        <v>149</v>
      </c>
      <c r="AV294" s="11" t="s">
        <v>80</v>
      </c>
      <c r="AW294" s="11" t="s">
        <v>153</v>
      </c>
      <c r="AX294" s="11" t="s">
        <v>72</v>
      </c>
      <c r="AY294" s="218" t="s">
        <v>139</v>
      </c>
    </row>
    <row r="295" spans="2:51" s="11" customFormat="1" ht="13.5">
      <c r="B295" s="207"/>
      <c r="C295" s="208"/>
      <c r="D295" s="209" t="s">
        <v>151</v>
      </c>
      <c r="E295" s="210" t="s">
        <v>22</v>
      </c>
      <c r="F295" s="211" t="s">
        <v>270</v>
      </c>
      <c r="G295" s="208"/>
      <c r="H295" s="212" t="s">
        <v>22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151</v>
      </c>
      <c r="AU295" s="218" t="s">
        <v>149</v>
      </c>
      <c r="AV295" s="11" t="s">
        <v>80</v>
      </c>
      <c r="AW295" s="11" t="s">
        <v>153</v>
      </c>
      <c r="AX295" s="11" t="s">
        <v>72</v>
      </c>
      <c r="AY295" s="218" t="s">
        <v>139</v>
      </c>
    </row>
    <row r="296" spans="2:51" s="11" customFormat="1" ht="13.5">
      <c r="B296" s="207"/>
      <c r="C296" s="208"/>
      <c r="D296" s="209" t="s">
        <v>151</v>
      </c>
      <c r="E296" s="210" t="s">
        <v>22</v>
      </c>
      <c r="F296" s="211" t="s">
        <v>285</v>
      </c>
      <c r="G296" s="208"/>
      <c r="H296" s="212" t="s">
        <v>22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151</v>
      </c>
      <c r="AU296" s="218" t="s">
        <v>149</v>
      </c>
      <c r="AV296" s="11" t="s">
        <v>80</v>
      </c>
      <c r="AW296" s="11" t="s">
        <v>153</v>
      </c>
      <c r="AX296" s="11" t="s">
        <v>72</v>
      </c>
      <c r="AY296" s="218" t="s">
        <v>139</v>
      </c>
    </row>
    <row r="297" spans="2:51" s="12" customFormat="1" ht="13.5">
      <c r="B297" s="219"/>
      <c r="C297" s="220"/>
      <c r="D297" s="209" t="s">
        <v>151</v>
      </c>
      <c r="E297" s="221" t="s">
        <v>22</v>
      </c>
      <c r="F297" s="222" t="s">
        <v>22</v>
      </c>
      <c r="G297" s="220"/>
      <c r="H297" s="223">
        <v>0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151</v>
      </c>
      <c r="AU297" s="229" t="s">
        <v>149</v>
      </c>
      <c r="AV297" s="12" t="s">
        <v>82</v>
      </c>
      <c r="AW297" s="12" t="s">
        <v>153</v>
      </c>
      <c r="AX297" s="12" t="s">
        <v>72</v>
      </c>
      <c r="AY297" s="229" t="s">
        <v>139</v>
      </c>
    </row>
    <row r="298" spans="2:51" s="12" customFormat="1" ht="13.5">
      <c r="B298" s="219"/>
      <c r="C298" s="220"/>
      <c r="D298" s="243" t="s">
        <v>151</v>
      </c>
      <c r="E298" s="253" t="s">
        <v>22</v>
      </c>
      <c r="F298" s="254" t="s">
        <v>272</v>
      </c>
      <c r="G298" s="220"/>
      <c r="H298" s="255">
        <v>2.56758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151</v>
      </c>
      <c r="AU298" s="229" t="s">
        <v>149</v>
      </c>
      <c r="AV298" s="12" t="s">
        <v>82</v>
      </c>
      <c r="AW298" s="12" t="s">
        <v>153</v>
      </c>
      <c r="AX298" s="12" t="s">
        <v>80</v>
      </c>
      <c r="AY298" s="229" t="s">
        <v>139</v>
      </c>
    </row>
    <row r="299" spans="2:65" s="1" customFormat="1" ht="40.2" customHeight="1">
      <c r="B299" s="41"/>
      <c r="C299" s="195" t="s">
        <v>9</v>
      </c>
      <c r="D299" s="195" t="s">
        <v>144</v>
      </c>
      <c r="E299" s="196" t="s">
        <v>229</v>
      </c>
      <c r="F299" s="197" t="s">
        <v>230</v>
      </c>
      <c r="G299" s="198" t="s">
        <v>147</v>
      </c>
      <c r="H299" s="199">
        <v>46.224</v>
      </c>
      <c r="I299" s="200"/>
      <c r="J299" s="201">
        <f>ROUND(I299*H299,2)</f>
        <v>0</v>
      </c>
      <c r="K299" s="197" t="s">
        <v>22</v>
      </c>
      <c r="L299" s="61"/>
      <c r="M299" s="202" t="s">
        <v>22</v>
      </c>
      <c r="N299" s="203" t="s">
        <v>43</v>
      </c>
      <c r="O299" s="42"/>
      <c r="P299" s="204">
        <f>O299*H299</f>
        <v>0</v>
      </c>
      <c r="Q299" s="204">
        <v>0</v>
      </c>
      <c r="R299" s="204">
        <f>Q299*H299</f>
        <v>0</v>
      </c>
      <c r="S299" s="204">
        <v>0</v>
      </c>
      <c r="T299" s="205">
        <f>S299*H299</f>
        <v>0</v>
      </c>
      <c r="AR299" s="24" t="s">
        <v>148</v>
      </c>
      <c r="AT299" s="24" t="s">
        <v>144</v>
      </c>
      <c r="AU299" s="24" t="s">
        <v>149</v>
      </c>
      <c r="AY299" s="24" t="s">
        <v>139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24" t="s">
        <v>80</v>
      </c>
      <c r="BK299" s="206">
        <f>ROUND(I299*H299,2)</f>
        <v>0</v>
      </c>
      <c r="BL299" s="24" t="s">
        <v>148</v>
      </c>
      <c r="BM299" s="24" t="s">
        <v>288</v>
      </c>
    </row>
    <row r="300" spans="2:51" s="11" customFormat="1" ht="13.5">
      <c r="B300" s="207"/>
      <c r="C300" s="208"/>
      <c r="D300" s="209" t="s">
        <v>151</v>
      </c>
      <c r="E300" s="210" t="s">
        <v>22</v>
      </c>
      <c r="F300" s="211" t="s">
        <v>232</v>
      </c>
      <c r="G300" s="208"/>
      <c r="H300" s="212" t="s">
        <v>22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151</v>
      </c>
      <c r="AU300" s="218" t="s">
        <v>149</v>
      </c>
      <c r="AV300" s="11" t="s">
        <v>80</v>
      </c>
      <c r="AW300" s="11" t="s">
        <v>153</v>
      </c>
      <c r="AX300" s="11" t="s">
        <v>72</v>
      </c>
      <c r="AY300" s="218" t="s">
        <v>139</v>
      </c>
    </row>
    <row r="301" spans="2:51" s="12" customFormat="1" ht="13.5">
      <c r="B301" s="219"/>
      <c r="C301" s="220"/>
      <c r="D301" s="209" t="s">
        <v>151</v>
      </c>
      <c r="E301" s="221" t="s">
        <v>22</v>
      </c>
      <c r="F301" s="222" t="s">
        <v>22</v>
      </c>
      <c r="G301" s="220"/>
      <c r="H301" s="223">
        <v>0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151</v>
      </c>
      <c r="AU301" s="229" t="s">
        <v>149</v>
      </c>
      <c r="AV301" s="12" t="s">
        <v>82</v>
      </c>
      <c r="AW301" s="12" t="s">
        <v>153</v>
      </c>
      <c r="AX301" s="12" t="s">
        <v>72</v>
      </c>
      <c r="AY301" s="229" t="s">
        <v>139</v>
      </c>
    </row>
    <row r="302" spans="2:51" s="12" customFormat="1" ht="13.5">
      <c r="B302" s="219"/>
      <c r="C302" s="220"/>
      <c r="D302" s="209" t="s">
        <v>151</v>
      </c>
      <c r="E302" s="221" t="s">
        <v>22</v>
      </c>
      <c r="F302" s="222" t="s">
        <v>289</v>
      </c>
      <c r="G302" s="220"/>
      <c r="H302" s="223">
        <v>46.224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151</v>
      </c>
      <c r="AU302" s="229" t="s">
        <v>149</v>
      </c>
      <c r="AV302" s="12" t="s">
        <v>82</v>
      </c>
      <c r="AW302" s="12" t="s">
        <v>153</v>
      </c>
      <c r="AX302" s="12" t="s">
        <v>80</v>
      </c>
      <c r="AY302" s="229" t="s">
        <v>139</v>
      </c>
    </row>
    <row r="303" spans="2:63" s="10" customFormat="1" ht="22.35" customHeight="1">
      <c r="B303" s="176"/>
      <c r="C303" s="177"/>
      <c r="D303" s="192" t="s">
        <v>71</v>
      </c>
      <c r="E303" s="193" t="s">
        <v>290</v>
      </c>
      <c r="F303" s="193" t="s">
        <v>291</v>
      </c>
      <c r="G303" s="177"/>
      <c r="H303" s="177"/>
      <c r="I303" s="180"/>
      <c r="J303" s="194">
        <f>BK303</f>
        <v>0</v>
      </c>
      <c r="K303" s="177"/>
      <c r="L303" s="182"/>
      <c r="M303" s="183"/>
      <c r="N303" s="184"/>
      <c r="O303" s="184"/>
      <c r="P303" s="185">
        <f>SUM(P304:P323)</f>
        <v>0</v>
      </c>
      <c r="Q303" s="184"/>
      <c r="R303" s="185">
        <f>SUM(R304:R323)</f>
        <v>0.108</v>
      </c>
      <c r="S303" s="184"/>
      <c r="T303" s="186">
        <f>SUM(T304:T323)</f>
        <v>0</v>
      </c>
      <c r="AR303" s="187" t="s">
        <v>80</v>
      </c>
      <c r="AT303" s="188" t="s">
        <v>71</v>
      </c>
      <c r="AU303" s="188" t="s">
        <v>82</v>
      </c>
      <c r="AY303" s="187" t="s">
        <v>139</v>
      </c>
      <c r="BK303" s="189">
        <f>SUM(BK304:BK323)</f>
        <v>0</v>
      </c>
    </row>
    <row r="304" spans="2:65" s="1" customFormat="1" ht="28.8" customHeight="1">
      <c r="B304" s="41"/>
      <c r="C304" s="195" t="s">
        <v>292</v>
      </c>
      <c r="D304" s="195" t="s">
        <v>144</v>
      </c>
      <c r="E304" s="196" t="s">
        <v>293</v>
      </c>
      <c r="F304" s="197" t="s">
        <v>294</v>
      </c>
      <c r="G304" s="198" t="s">
        <v>147</v>
      </c>
      <c r="H304" s="199">
        <v>30</v>
      </c>
      <c r="I304" s="200"/>
      <c r="J304" s="201">
        <f>ROUND(I304*H304,2)</f>
        <v>0</v>
      </c>
      <c r="K304" s="197" t="s">
        <v>22</v>
      </c>
      <c r="L304" s="61"/>
      <c r="M304" s="202" t="s">
        <v>22</v>
      </c>
      <c r="N304" s="203" t="s">
        <v>43</v>
      </c>
      <c r="O304" s="42"/>
      <c r="P304" s="204">
        <f>O304*H304</f>
        <v>0</v>
      </c>
      <c r="Q304" s="204">
        <v>0.001</v>
      </c>
      <c r="R304" s="204">
        <f>Q304*H304</f>
        <v>0.03</v>
      </c>
      <c r="S304" s="204">
        <v>0</v>
      </c>
      <c r="T304" s="205">
        <f>S304*H304</f>
        <v>0</v>
      </c>
      <c r="AR304" s="24" t="s">
        <v>148</v>
      </c>
      <c r="AT304" s="24" t="s">
        <v>144</v>
      </c>
      <c r="AU304" s="24" t="s">
        <v>149</v>
      </c>
      <c r="AY304" s="24" t="s">
        <v>139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24" t="s">
        <v>80</v>
      </c>
      <c r="BK304" s="206">
        <f>ROUND(I304*H304,2)</f>
        <v>0</v>
      </c>
      <c r="BL304" s="24" t="s">
        <v>148</v>
      </c>
      <c r="BM304" s="24" t="s">
        <v>295</v>
      </c>
    </row>
    <row r="305" spans="2:51" s="11" customFormat="1" ht="13.5">
      <c r="B305" s="207"/>
      <c r="C305" s="208"/>
      <c r="D305" s="209" t="s">
        <v>151</v>
      </c>
      <c r="E305" s="210" t="s">
        <v>22</v>
      </c>
      <c r="F305" s="211" t="s">
        <v>296</v>
      </c>
      <c r="G305" s="208"/>
      <c r="H305" s="212" t="s">
        <v>22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151</v>
      </c>
      <c r="AU305" s="218" t="s">
        <v>149</v>
      </c>
      <c r="AV305" s="11" t="s">
        <v>80</v>
      </c>
      <c r="AW305" s="11" t="s">
        <v>153</v>
      </c>
      <c r="AX305" s="11" t="s">
        <v>72</v>
      </c>
      <c r="AY305" s="218" t="s">
        <v>139</v>
      </c>
    </row>
    <row r="306" spans="2:51" s="11" customFormat="1" ht="13.5">
      <c r="B306" s="207"/>
      <c r="C306" s="208"/>
      <c r="D306" s="209" t="s">
        <v>151</v>
      </c>
      <c r="E306" s="210" t="s">
        <v>22</v>
      </c>
      <c r="F306" s="211" t="s">
        <v>297</v>
      </c>
      <c r="G306" s="208"/>
      <c r="H306" s="212" t="s">
        <v>22</v>
      </c>
      <c r="I306" s="213"/>
      <c r="J306" s="208"/>
      <c r="K306" s="208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151</v>
      </c>
      <c r="AU306" s="218" t="s">
        <v>149</v>
      </c>
      <c r="AV306" s="11" t="s">
        <v>80</v>
      </c>
      <c r="AW306" s="11" t="s">
        <v>153</v>
      </c>
      <c r="AX306" s="11" t="s">
        <v>72</v>
      </c>
      <c r="AY306" s="218" t="s">
        <v>139</v>
      </c>
    </row>
    <row r="307" spans="2:51" s="12" customFormat="1" ht="13.5">
      <c r="B307" s="219"/>
      <c r="C307" s="220"/>
      <c r="D307" s="209" t="s">
        <v>151</v>
      </c>
      <c r="E307" s="221" t="s">
        <v>22</v>
      </c>
      <c r="F307" s="222" t="s">
        <v>22</v>
      </c>
      <c r="G307" s="220"/>
      <c r="H307" s="223">
        <v>0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151</v>
      </c>
      <c r="AU307" s="229" t="s">
        <v>149</v>
      </c>
      <c r="AV307" s="12" t="s">
        <v>82</v>
      </c>
      <c r="AW307" s="12" t="s">
        <v>153</v>
      </c>
      <c r="AX307" s="12" t="s">
        <v>72</v>
      </c>
      <c r="AY307" s="229" t="s">
        <v>139</v>
      </c>
    </row>
    <row r="308" spans="2:51" s="12" customFormat="1" ht="13.5">
      <c r="B308" s="219"/>
      <c r="C308" s="220"/>
      <c r="D308" s="243" t="s">
        <v>151</v>
      </c>
      <c r="E308" s="253" t="s">
        <v>22</v>
      </c>
      <c r="F308" s="254" t="s">
        <v>298</v>
      </c>
      <c r="G308" s="220"/>
      <c r="H308" s="255">
        <v>30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151</v>
      </c>
      <c r="AU308" s="229" t="s">
        <v>149</v>
      </c>
      <c r="AV308" s="12" t="s">
        <v>82</v>
      </c>
      <c r="AW308" s="12" t="s">
        <v>153</v>
      </c>
      <c r="AX308" s="12" t="s">
        <v>80</v>
      </c>
      <c r="AY308" s="229" t="s">
        <v>139</v>
      </c>
    </row>
    <row r="309" spans="2:65" s="1" customFormat="1" ht="28.8" customHeight="1">
      <c r="B309" s="41"/>
      <c r="C309" s="195" t="s">
        <v>299</v>
      </c>
      <c r="D309" s="195" t="s">
        <v>144</v>
      </c>
      <c r="E309" s="196" t="s">
        <v>300</v>
      </c>
      <c r="F309" s="197" t="s">
        <v>301</v>
      </c>
      <c r="G309" s="198" t="s">
        <v>302</v>
      </c>
      <c r="H309" s="199">
        <v>12</v>
      </c>
      <c r="I309" s="200"/>
      <c r="J309" s="201">
        <f>ROUND(I309*H309,2)</f>
        <v>0</v>
      </c>
      <c r="K309" s="197" t="s">
        <v>22</v>
      </c>
      <c r="L309" s="61"/>
      <c r="M309" s="202" t="s">
        <v>22</v>
      </c>
      <c r="N309" s="203" t="s">
        <v>43</v>
      </c>
      <c r="O309" s="42"/>
      <c r="P309" s="204">
        <f>O309*H309</f>
        <v>0</v>
      </c>
      <c r="Q309" s="204">
        <v>0.002</v>
      </c>
      <c r="R309" s="204">
        <f>Q309*H309</f>
        <v>0.024</v>
      </c>
      <c r="S309" s="204">
        <v>0</v>
      </c>
      <c r="T309" s="205">
        <f>S309*H309</f>
        <v>0</v>
      </c>
      <c r="AR309" s="24" t="s">
        <v>148</v>
      </c>
      <c r="AT309" s="24" t="s">
        <v>144</v>
      </c>
      <c r="AU309" s="24" t="s">
        <v>149</v>
      </c>
      <c r="AY309" s="24" t="s">
        <v>139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24" t="s">
        <v>80</v>
      </c>
      <c r="BK309" s="206">
        <f>ROUND(I309*H309,2)</f>
        <v>0</v>
      </c>
      <c r="BL309" s="24" t="s">
        <v>148</v>
      </c>
      <c r="BM309" s="24" t="s">
        <v>303</v>
      </c>
    </row>
    <row r="310" spans="2:51" s="11" customFormat="1" ht="13.5">
      <c r="B310" s="207"/>
      <c r="C310" s="208"/>
      <c r="D310" s="209" t="s">
        <v>151</v>
      </c>
      <c r="E310" s="210" t="s">
        <v>22</v>
      </c>
      <c r="F310" s="211" t="s">
        <v>240</v>
      </c>
      <c r="G310" s="208"/>
      <c r="H310" s="212" t="s">
        <v>22</v>
      </c>
      <c r="I310" s="213"/>
      <c r="J310" s="208"/>
      <c r="K310" s="208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151</v>
      </c>
      <c r="AU310" s="218" t="s">
        <v>149</v>
      </c>
      <c r="AV310" s="11" t="s">
        <v>80</v>
      </c>
      <c r="AW310" s="11" t="s">
        <v>153</v>
      </c>
      <c r="AX310" s="11" t="s">
        <v>72</v>
      </c>
      <c r="AY310" s="218" t="s">
        <v>139</v>
      </c>
    </row>
    <row r="311" spans="2:51" s="11" customFormat="1" ht="13.5">
      <c r="B311" s="207"/>
      <c r="C311" s="208"/>
      <c r="D311" s="209" t="s">
        <v>151</v>
      </c>
      <c r="E311" s="210" t="s">
        <v>22</v>
      </c>
      <c r="F311" s="211" t="s">
        <v>304</v>
      </c>
      <c r="G311" s="208"/>
      <c r="H311" s="212" t="s">
        <v>22</v>
      </c>
      <c r="I311" s="213"/>
      <c r="J311" s="208"/>
      <c r="K311" s="208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151</v>
      </c>
      <c r="AU311" s="218" t="s">
        <v>149</v>
      </c>
      <c r="AV311" s="11" t="s">
        <v>80</v>
      </c>
      <c r="AW311" s="11" t="s">
        <v>153</v>
      </c>
      <c r="AX311" s="11" t="s">
        <v>72</v>
      </c>
      <c r="AY311" s="218" t="s">
        <v>139</v>
      </c>
    </row>
    <row r="312" spans="2:51" s="12" customFormat="1" ht="13.5">
      <c r="B312" s="219"/>
      <c r="C312" s="220"/>
      <c r="D312" s="209" t="s">
        <v>151</v>
      </c>
      <c r="E312" s="221" t="s">
        <v>22</v>
      </c>
      <c r="F312" s="222" t="s">
        <v>22</v>
      </c>
      <c r="G312" s="220"/>
      <c r="H312" s="223">
        <v>0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151</v>
      </c>
      <c r="AU312" s="229" t="s">
        <v>149</v>
      </c>
      <c r="AV312" s="12" t="s">
        <v>82</v>
      </c>
      <c r="AW312" s="12" t="s">
        <v>153</v>
      </c>
      <c r="AX312" s="12" t="s">
        <v>72</v>
      </c>
      <c r="AY312" s="229" t="s">
        <v>139</v>
      </c>
    </row>
    <row r="313" spans="2:51" s="12" customFormat="1" ht="13.5">
      <c r="B313" s="219"/>
      <c r="C313" s="220"/>
      <c r="D313" s="243" t="s">
        <v>151</v>
      </c>
      <c r="E313" s="253" t="s">
        <v>22</v>
      </c>
      <c r="F313" s="254" t="s">
        <v>248</v>
      </c>
      <c r="G313" s="220"/>
      <c r="H313" s="255">
        <v>12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151</v>
      </c>
      <c r="AU313" s="229" t="s">
        <v>149</v>
      </c>
      <c r="AV313" s="12" t="s">
        <v>82</v>
      </c>
      <c r="AW313" s="12" t="s">
        <v>153</v>
      </c>
      <c r="AX313" s="12" t="s">
        <v>80</v>
      </c>
      <c r="AY313" s="229" t="s">
        <v>139</v>
      </c>
    </row>
    <row r="314" spans="2:65" s="1" customFormat="1" ht="28.8" customHeight="1">
      <c r="B314" s="41"/>
      <c r="C314" s="195" t="s">
        <v>305</v>
      </c>
      <c r="D314" s="195" t="s">
        <v>144</v>
      </c>
      <c r="E314" s="196" t="s">
        <v>306</v>
      </c>
      <c r="F314" s="197" t="s">
        <v>307</v>
      </c>
      <c r="G314" s="198" t="s">
        <v>302</v>
      </c>
      <c r="H314" s="199">
        <v>12</v>
      </c>
      <c r="I314" s="200"/>
      <c r="J314" s="201">
        <f>ROUND(I314*H314,2)</f>
        <v>0</v>
      </c>
      <c r="K314" s="197" t="s">
        <v>22</v>
      </c>
      <c r="L314" s="61"/>
      <c r="M314" s="202" t="s">
        <v>22</v>
      </c>
      <c r="N314" s="203" t="s">
        <v>43</v>
      </c>
      <c r="O314" s="42"/>
      <c r="P314" s="204">
        <f>O314*H314</f>
        <v>0</v>
      </c>
      <c r="Q314" s="204">
        <v>0.002</v>
      </c>
      <c r="R314" s="204">
        <f>Q314*H314</f>
        <v>0.024</v>
      </c>
      <c r="S314" s="204">
        <v>0</v>
      </c>
      <c r="T314" s="205">
        <f>S314*H314</f>
        <v>0</v>
      </c>
      <c r="AR314" s="24" t="s">
        <v>148</v>
      </c>
      <c r="AT314" s="24" t="s">
        <v>144</v>
      </c>
      <c r="AU314" s="24" t="s">
        <v>149</v>
      </c>
      <c r="AY314" s="24" t="s">
        <v>139</v>
      </c>
      <c r="BE314" s="206">
        <f>IF(N314="základní",J314,0)</f>
        <v>0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24" t="s">
        <v>80</v>
      </c>
      <c r="BK314" s="206">
        <f>ROUND(I314*H314,2)</f>
        <v>0</v>
      </c>
      <c r="BL314" s="24" t="s">
        <v>148</v>
      </c>
      <c r="BM314" s="24" t="s">
        <v>308</v>
      </c>
    </row>
    <row r="315" spans="2:51" s="11" customFormat="1" ht="13.5">
      <c r="B315" s="207"/>
      <c r="C315" s="208"/>
      <c r="D315" s="209" t="s">
        <v>151</v>
      </c>
      <c r="E315" s="210" t="s">
        <v>22</v>
      </c>
      <c r="F315" s="211" t="s">
        <v>240</v>
      </c>
      <c r="G315" s="208"/>
      <c r="H315" s="212" t="s">
        <v>22</v>
      </c>
      <c r="I315" s="213"/>
      <c r="J315" s="208"/>
      <c r="K315" s="208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151</v>
      </c>
      <c r="AU315" s="218" t="s">
        <v>149</v>
      </c>
      <c r="AV315" s="11" t="s">
        <v>80</v>
      </c>
      <c r="AW315" s="11" t="s">
        <v>153</v>
      </c>
      <c r="AX315" s="11" t="s">
        <v>72</v>
      </c>
      <c r="AY315" s="218" t="s">
        <v>139</v>
      </c>
    </row>
    <row r="316" spans="2:51" s="11" customFormat="1" ht="13.5">
      <c r="B316" s="207"/>
      <c r="C316" s="208"/>
      <c r="D316" s="209" t="s">
        <v>151</v>
      </c>
      <c r="E316" s="210" t="s">
        <v>22</v>
      </c>
      <c r="F316" s="211" t="s">
        <v>304</v>
      </c>
      <c r="G316" s="208"/>
      <c r="H316" s="212" t="s">
        <v>22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151</v>
      </c>
      <c r="AU316" s="218" t="s">
        <v>149</v>
      </c>
      <c r="AV316" s="11" t="s">
        <v>80</v>
      </c>
      <c r="AW316" s="11" t="s">
        <v>153</v>
      </c>
      <c r="AX316" s="11" t="s">
        <v>72</v>
      </c>
      <c r="AY316" s="218" t="s">
        <v>139</v>
      </c>
    </row>
    <row r="317" spans="2:51" s="12" customFormat="1" ht="13.5">
      <c r="B317" s="219"/>
      <c r="C317" s="220"/>
      <c r="D317" s="209" t="s">
        <v>151</v>
      </c>
      <c r="E317" s="221" t="s">
        <v>22</v>
      </c>
      <c r="F317" s="222" t="s">
        <v>22</v>
      </c>
      <c r="G317" s="220"/>
      <c r="H317" s="223">
        <v>0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151</v>
      </c>
      <c r="AU317" s="229" t="s">
        <v>149</v>
      </c>
      <c r="AV317" s="12" t="s">
        <v>82</v>
      </c>
      <c r="AW317" s="12" t="s">
        <v>153</v>
      </c>
      <c r="AX317" s="12" t="s">
        <v>72</v>
      </c>
      <c r="AY317" s="229" t="s">
        <v>139</v>
      </c>
    </row>
    <row r="318" spans="2:51" s="12" customFormat="1" ht="13.5">
      <c r="B318" s="219"/>
      <c r="C318" s="220"/>
      <c r="D318" s="243" t="s">
        <v>151</v>
      </c>
      <c r="E318" s="253" t="s">
        <v>22</v>
      </c>
      <c r="F318" s="254" t="s">
        <v>248</v>
      </c>
      <c r="G318" s="220"/>
      <c r="H318" s="255">
        <v>12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151</v>
      </c>
      <c r="AU318" s="229" t="s">
        <v>149</v>
      </c>
      <c r="AV318" s="12" t="s">
        <v>82</v>
      </c>
      <c r="AW318" s="12" t="s">
        <v>153</v>
      </c>
      <c r="AX318" s="12" t="s">
        <v>80</v>
      </c>
      <c r="AY318" s="229" t="s">
        <v>139</v>
      </c>
    </row>
    <row r="319" spans="2:65" s="1" customFormat="1" ht="28.8" customHeight="1">
      <c r="B319" s="41"/>
      <c r="C319" s="195" t="s">
        <v>309</v>
      </c>
      <c r="D319" s="195" t="s">
        <v>144</v>
      </c>
      <c r="E319" s="196" t="s">
        <v>310</v>
      </c>
      <c r="F319" s="197" t="s">
        <v>311</v>
      </c>
      <c r="G319" s="198" t="s">
        <v>147</v>
      </c>
      <c r="H319" s="199">
        <v>30</v>
      </c>
      <c r="I319" s="200"/>
      <c r="J319" s="201">
        <f>ROUND(I319*H319,2)</f>
        <v>0</v>
      </c>
      <c r="K319" s="197" t="s">
        <v>22</v>
      </c>
      <c r="L319" s="61"/>
      <c r="M319" s="202" t="s">
        <v>22</v>
      </c>
      <c r="N319" s="203" t="s">
        <v>43</v>
      </c>
      <c r="O319" s="42"/>
      <c r="P319" s="204">
        <f>O319*H319</f>
        <v>0</v>
      </c>
      <c r="Q319" s="204">
        <v>0.001</v>
      </c>
      <c r="R319" s="204">
        <f>Q319*H319</f>
        <v>0.03</v>
      </c>
      <c r="S319" s="204">
        <v>0</v>
      </c>
      <c r="T319" s="205">
        <f>S319*H319</f>
        <v>0</v>
      </c>
      <c r="AR319" s="24" t="s">
        <v>148</v>
      </c>
      <c r="AT319" s="24" t="s">
        <v>144</v>
      </c>
      <c r="AU319" s="24" t="s">
        <v>149</v>
      </c>
      <c r="AY319" s="24" t="s">
        <v>139</v>
      </c>
      <c r="BE319" s="206">
        <f>IF(N319="základní",J319,0)</f>
        <v>0</v>
      </c>
      <c r="BF319" s="206">
        <f>IF(N319="snížená",J319,0)</f>
        <v>0</v>
      </c>
      <c r="BG319" s="206">
        <f>IF(N319="zákl. přenesená",J319,0)</f>
        <v>0</v>
      </c>
      <c r="BH319" s="206">
        <f>IF(N319="sníž. přenesená",J319,0)</f>
        <v>0</v>
      </c>
      <c r="BI319" s="206">
        <f>IF(N319="nulová",J319,0)</f>
        <v>0</v>
      </c>
      <c r="BJ319" s="24" t="s">
        <v>80</v>
      </c>
      <c r="BK319" s="206">
        <f>ROUND(I319*H319,2)</f>
        <v>0</v>
      </c>
      <c r="BL319" s="24" t="s">
        <v>148</v>
      </c>
      <c r="BM319" s="24" t="s">
        <v>312</v>
      </c>
    </row>
    <row r="320" spans="2:51" s="11" customFormat="1" ht="13.5">
      <c r="B320" s="207"/>
      <c r="C320" s="208"/>
      <c r="D320" s="209" t="s">
        <v>151</v>
      </c>
      <c r="E320" s="210" t="s">
        <v>22</v>
      </c>
      <c r="F320" s="211" t="s">
        <v>296</v>
      </c>
      <c r="G320" s="208"/>
      <c r="H320" s="212" t="s">
        <v>22</v>
      </c>
      <c r="I320" s="213"/>
      <c r="J320" s="208"/>
      <c r="K320" s="208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151</v>
      </c>
      <c r="AU320" s="218" t="s">
        <v>149</v>
      </c>
      <c r="AV320" s="11" t="s">
        <v>80</v>
      </c>
      <c r="AW320" s="11" t="s">
        <v>153</v>
      </c>
      <c r="AX320" s="11" t="s">
        <v>72</v>
      </c>
      <c r="AY320" s="218" t="s">
        <v>139</v>
      </c>
    </row>
    <row r="321" spans="2:51" s="11" customFormat="1" ht="13.5">
      <c r="B321" s="207"/>
      <c r="C321" s="208"/>
      <c r="D321" s="209" t="s">
        <v>151</v>
      </c>
      <c r="E321" s="210" t="s">
        <v>22</v>
      </c>
      <c r="F321" s="211" t="s">
        <v>297</v>
      </c>
      <c r="G321" s="208"/>
      <c r="H321" s="212" t="s">
        <v>22</v>
      </c>
      <c r="I321" s="213"/>
      <c r="J321" s="208"/>
      <c r="K321" s="208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151</v>
      </c>
      <c r="AU321" s="218" t="s">
        <v>149</v>
      </c>
      <c r="AV321" s="11" t="s">
        <v>80</v>
      </c>
      <c r="AW321" s="11" t="s">
        <v>153</v>
      </c>
      <c r="AX321" s="11" t="s">
        <v>72</v>
      </c>
      <c r="AY321" s="218" t="s">
        <v>139</v>
      </c>
    </row>
    <row r="322" spans="2:51" s="12" customFormat="1" ht="13.5">
      <c r="B322" s="219"/>
      <c r="C322" s="220"/>
      <c r="D322" s="209" t="s">
        <v>151</v>
      </c>
      <c r="E322" s="221" t="s">
        <v>22</v>
      </c>
      <c r="F322" s="222" t="s">
        <v>22</v>
      </c>
      <c r="G322" s="220"/>
      <c r="H322" s="223">
        <v>0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151</v>
      </c>
      <c r="AU322" s="229" t="s">
        <v>149</v>
      </c>
      <c r="AV322" s="12" t="s">
        <v>82</v>
      </c>
      <c r="AW322" s="12" t="s">
        <v>153</v>
      </c>
      <c r="AX322" s="12" t="s">
        <v>72</v>
      </c>
      <c r="AY322" s="229" t="s">
        <v>139</v>
      </c>
    </row>
    <row r="323" spans="2:51" s="12" customFormat="1" ht="13.5">
      <c r="B323" s="219"/>
      <c r="C323" s="220"/>
      <c r="D323" s="209" t="s">
        <v>151</v>
      </c>
      <c r="E323" s="221" t="s">
        <v>22</v>
      </c>
      <c r="F323" s="222" t="s">
        <v>298</v>
      </c>
      <c r="G323" s="220"/>
      <c r="H323" s="223">
        <v>30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151</v>
      </c>
      <c r="AU323" s="229" t="s">
        <v>149</v>
      </c>
      <c r="AV323" s="12" t="s">
        <v>82</v>
      </c>
      <c r="AW323" s="12" t="s">
        <v>153</v>
      </c>
      <c r="AX323" s="12" t="s">
        <v>80</v>
      </c>
      <c r="AY323" s="229" t="s">
        <v>139</v>
      </c>
    </row>
    <row r="324" spans="2:63" s="10" customFormat="1" ht="22.35" customHeight="1">
      <c r="B324" s="176"/>
      <c r="C324" s="177"/>
      <c r="D324" s="192" t="s">
        <v>71</v>
      </c>
      <c r="E324" s="193" t="s">
        <v>313</v>
      </c>
      <c r="F324" s="193" t="s">
        <v>314</v>
      </c>
      <c r="G324" s="177"/>
      <c r="H324" s="177"/>
      <c r="I324" s="180"/>
      <c r="J324" s="194">
        <f>BK324</f>
        <v>0</v>
      </c>
      <c r="K324" s="177"/>
      <c r="L324" s="182"/>
      <c r="M324" s="183"/>
      <c r="N324" s="184"/>
      <c r="O324" s="184"/>
      <c r="P324" s="185">
        <f>SUM(P325:P368)</f>
        <v>0</v>
      </c>
      <c r="Q324" s="184"/>
      <c r="R324" s="185">
        <f>SUM(R325:R368)</f>
        <v>0.075925</v>
      </c>
      <c r="S324" s="184"/>
      <c r="T324" s="186">
        <f>SUM(T325:T368)</f>
        <v>0</v>
      </c>
      <c r="AR324" s="187" t="s">
        <v>80</v>
      </c>
      <c r="AT324" s="188" t="s">
        <v>71</v>
      </c>
      <c r="AU324" s="188" t="s">
        <v>82</v>
      </c>
      <c r="AY324" s="187" t="s">
        <v>139</v>
      </c>
      <c r="BK324" s="189">
        <f>SUM(BK325:BK368)</f>
        <v>0</v>
      </c>
    </row>
    <row r="325" spans="2:65" s="1" customFormat="1" ht="28.8" customHeight="1">
      <c r="B325" s="41"/>
      <c r="C325" s="195" t="s">
        <v>315</v>
      </c>
      <c r="D325" s="195" t="s">
        <v>144</v>
      </c>
      <c r="E325" s="196" t="s">
        <v>293</v>
      </c>
      <c r="F325" s="197" t="s">
        <v>294</v>
      </c>
      <c r="G325" s="198" t="s">
        <v>147</v>
      </c>
      <c r="H325" s="199">
        <v>4.25</v>
      </c>
      <c r="I325" s="200"/>
      <c r="J325" s="201">
        <f>ROUND(I325*H325,2)</f>
        <v>0</v>
      </c>
      <c r="K325" s="197" t="s">
        <v>22</v>
      </c>
      <c r="L325" s="61"/>
      <c r="M325" s="202" t="s">
        <v>22</v>
      </c>
      <c r="N325" s="203" t="s">
        <v>43</v>
      </c>
      <c r="O325" s="42"/>
      <c r="P325" s="204">
        <f>O325*H325</f>
        <v>0</v>
      </c>
      <c r="Q325" s="204">
        <v>0.001</v>
      </c>
      <c r="R325" s="204">
        <f>Q325*H325</f>
        <v>0.00425</v>
      </c>
      <c r="S325" s="204">
        <v>0</v>
      </c>
      <c r="T325" s="205">
        <f>S325*H325</f>
        <v>0</v>
      </c>
      <c r="AR325" s="24" t="s">
        <v>148</v>
      </c>
      <c r="AT325" s="24" t="s">
        <v>144</v>
      </c>
      <c r="AU325" s="24" t="s">
        <v>149</v>
      </c>
      <c r="AY325" s="24" t="s">
        <v>139</v>
      </c>
      <c r="BE325" s="206">
        <f>IF(N325="základní",J325,0)</f>
        <v>0</v>
      </c>
      <c r="BF325" s="206">
        <f>IF(N325="snížená",J325,0)</f>
        <v>0</v>
      </c>
      <c r="BG325" s="206">
        <f>IF(N325="zákl. přenesená",J325,0)</f>
        <v>0</v>
      </c>
      <c r="BH325" s="206">
        <f>IF(N325="sníž. přenesená",J325,0)</f>
        <v>0</v>
      </c>
      <c r="BI325" s="206">
        <f>IF(N325="nulová",J325,0)</f>
        <v>0</v>
      </c>
      <c r="BJ325" s="24" t="s">
        <v>80</v>
      </c>
      <c r="BK325" s="206">
        <f>ROUND(I325*H325,2)</f>
        <v>0</v>
      </c>
      <c r="BL325" s="24" t="s">
        <v>148</v>
      </c>
      <c r="BM325" s="24" t="s">
        <v>316</v>
      </c>
    </row>
    <row r="326" spans="2:51" s="11" customFormat="1" ht="13.5">
      <c r="B326" s="207"/>
      <c r="C326" s="208"/>
      <c r="D326" s="209" t="s">
        <v>151</v>
      </c>
      <c r="E326" s="210" t="s">
        <v>22</v>
      </c>
      <c r="F326" s="211" t="s">
        <v>296</v>
      </c>
      <c r="G326" s="208"/>
      <c r="H326" s="212" t="s">
        <v>22</v>
      </c>
      <c r="I326" s="213"/>
      <c r="J326" s="208"/>
      <c r="K326" s="208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151</v>
      </c>
      <c r="AU326" s="218" t="s">
        <v>149</v>
      </c>
      <c r="AV326" s="11" t="s">
        <v>80</v>
      </c>
      <c r="AW326" s="11" t="s">
        <v>153</v>
      </c>
      <c r="AX326" s="11" t="s">
        <v>72</v>
      </c>
      <c r="AY326" s="218" t="s">
        <v>139</v>
      </c>
    </row>
    <row r="327" spans="2:51" s="11" customFormat="1" ht="13.5">
      <c r="B327" s="207"/>
      <c r="C327" s="208"/>
      <c r="D327" s="209" t="s">
        <v>151</v>
      </c>
      <c r="E327" s="210" t="s">
        <v>22</v>
      </c>
      <c r="F327" s="211" t="s">
        <v>317</v>
      </c>
      <c r="G327" s="208"/>
      <c r="H327" s="212" t="s">
        <v>22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151</v>
      </c>
      <c r="AU327" s="218" t="s">
        <v>149</v>
      </c>
      <c r="AV327" s="11" t="s">
        <v>80</v>
      </c>
      <c r="AW327" s="11" t="s">
        <v>153</v>
      </c>
      <c r="AX327" s="11" t="s">
        <v>72</v>
      </c>
      <c r="AY327" s="218" t="s">
        <v>139</v>
      </c>
    </row>
    <row r="328" spans="2:51" s="12" customFormat="1" ht="13.5">
      <c r="B328" s="219"/>
      <c r="C328" s="220"/>
      <c r="D328" s="209" t="s">
        <v>151</v>
      </c>
      <c r="E328" s="221" t="s">
        <v>22</v>
      </c>
      <c r="F328" s="222" t="s">
        <v>22</v>
      </c>
      <c r="G328" s="220"/>
      <c r="H328" s="223">
        <v>0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151</v>
      </c>
      <c r="AU328" s="229" t="s">
        <v>149</v>
      </c>
      <c r="AV328" s="12" t="s">
        <v>82</v>
      </c>
      <c r="AW328" s="12" t="s">
        <v>153</v>
      </c>
      <c r="AX328" s="12" t="s">
        <v>72</v>
      </c>
      <c r="AY328" s="229" t="s">
        <v>139</v>
      </c>
    </row>
    <row r="329" spans="2:51" s="12" customFormat="1" ht="13.5">
      <c r="B329" s="219"/>
      <c r="C329" s="220"/>
      <c r="D329" s="209" t="s">
        <v>151</v>
      </c>
      <c r="E329" s="221" t="s">
        <v>22</v>
      </c>
      <c r="F329" s="222" t="s">
        <v>318</v>
      </c>
      <c r="G329" s="220"/>
      <c r="H329" s="223">
        <v>2.09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151</v>
      </c>
      <c r="AU329" s="229" t="s">
        <v>149</v>
      </c>
      <c r="AV329" s="12" t="s">
        <v>82</v>
      </c>
      <c r="AW329" s="12" t="s">
        <v>153</v>
      </c>
      <c r="AX329" s="12" t="s">
        <v>72</v>
      </c>
      <c r="AY329" s="229" t="s">
        <v>139</v>
      </c>
    </row>
    <row r="330" spans="2:51" s="12" customFormat="1" ht="13.5">
      <c r="B330" s="219"/>
      <c r="C330" s="220"/>
      <c r="D330" s="209" t="s">
        <v>151</v>
      </c>
      <c r="E330" s="221" t="s">
        <v>22</v>
      </c>
      <c r="F330" s="222" t="s">
        <v>319</v>
      </c>
      <c r="G330" s="220"/>
      <c r="H330" s="223">
        <v>2.16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151</v>
      </c>
      <c r="AU330" s="229" t="s">
        <v>149</v>
      </c>
      <c r="AV330" s="12" t="s">
        <v>82</v>
      </c>
      <c r="AW330" s="12" t="s">
        <v>153</v>
      </c>
      <c r="AX330" s="12" t="s">
        <v>72</v>
      </c>
      <c r="AY330" s="229" t="s">
        <v>139</v>
      </c>
    </row>
    <row r="331" spans="2:51" s="14" customFormat="1" ht="13.5">
      <c r="B331" s="241"/>
      <c r="C331" s="242"/>
      <c r="D331" s="243" t="s">
        <v>151</v>
      </c>
      <c r="E331" s="244" t="s">
        <v>22</v>
      </c>
      <c r="F331" s="245" t="s">
        <v>189</v>
      </c>
      <c r="G331" s="242"/>
      <c r="H331" s="246">
        <v>4.25</v>
      </c>
      <c r="I331" s="247"/>
      <c r="J331" s="242"/>
      <c r="K331" s="242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151</v>
      </c>
      <c r="AU331" s="252" t="s">
        <v>149</v>
      </c>
      <c r="AV331" s="14" t="s">
        <v>148</v>
      </c>
      <c r="AW331" s="14" t="s">
        <v>153</v>
      </c>
      <c r="AX331" s="14" t="s">
        <v>80</v>
      </c>
      <c r="AY331" s="252" t="s">
        <v>139</v>
      </c>
    </row>
    <row r="332" spans="2:65" s="1" customFormat="1" ht="28.8" customHeight="1">
      <c r="B332" s="41"/>
      <c r="C332" s="195" t="s">
        <v>320</v>
      </c>
      <c r="D332" s="195" t="s">
        <v>144</v>
      </c>
      <c r="E332" s="196" t="s">
        <v>300</v>
      </c>
      <c r="F332" s="197" t="s">
        <v>301</v>
      </c>
      <c r="G332" s="198" t="s">
        <v>302</v>
      </c>
      <c r="H332" s="199">
        <v>8</v>
      </c>
      <c r="I332" s="200"/>
      <c r="J332" s="201">
        <f>ROUND(I332*H332,2)</f>
        <v>0</v>
      </c>
      <c r="K332" s="197" t="s">
        <v>22</v>
      </c>
      <c r="L332" s="61"/>
      <c r="M332" s="202" t="s">
        <v>22</v>
      </c>
      <c r="N332" s="203" t="s">
        <v>43</v>
      </c>
      <c r="O332" s="42"/>
      <c r="P332" s="204">
        <f>O332*H332</f>
        <v>0</v>
      </c>
      <c r="Q332" s="204">
        <v>0.002</v>
      </c>
      <c r="R332" s="204">
        <f>Q332*H332</f>
        <v>0.016</v>
      </c>
      <c r="S332" s="204">
        <v>0</v>
      </c>
      <c r="T332" s="205">
        <f>S332*H332</f>
        <v>0</v>
      </c>
      <c r="AR332" s="24" t="s">
        <v>148</v>
      </c>
      <c r="AT332" s="24" t="s">
        <v>144</v>
      </c>
      <c r="AU332" s="24" t="s">
        <v>149</v>
      </c>
      <c r="AY332" s="24" t="s">
        <v>139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24" t="s">
        <v>80</v>
      </c>
      <c r="BK332" s="206">
        <f>ROUND(I332*H332,2)</f>
        <v>0</v>
      </c>
      <c r="BL332" s="24" t="s">
        <v>148</v>
      </c>
      <c r="BM332" s="24" t="s">
        <v>321</v>
      </c>
    </row>
    <row r="333" spans="2:51" s="11" customFormat="1" ht="13.5">
      <c r="B333" s="207"/>
      <c r="C333" s="208"/>
      <c r="D333" s="209" t="s">
        <v>151</v>
      </c>
      <c r="E333" s="210" t="s">
        <v>22</v>
      </c>
      <c r="F333" s="211" t="s">
        <v>240</v>
      </c>
      <c r="G333" s="208"/>
      <c r="H333" s="212" t="s">
        <v>22</v>
      </c>
      <c r="I333" s="213"/>
      <c r="J333" s="208"/>
      <c r="K333" s="208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151</v>
      </c>
      <c r="AU333" s="218" t="s">
        <v>149</v>
      </c>
      <c r="AV333" s="11" t="s">
        <v>80</v>
      </c>
      <c r="AW333" s="11" t="s">
        <v>153</v>
      </c>
      <c r="AX333" s="11" t="s">
        <v>72</v>
      </c>
      <c r="AY333" s="218" t="s">
        <v>139</v>
      </c>
    </row>
    <row r="334" spans="2:51" s="11" customFormat="1" ht="13.5">
      <c r="B334" s="207"/>
      <c r="C334" s="208"/>
      <c r="D334" s="209" t="s">
        <v>151</v>
      </c>
      <c r="E334" s="210" t="s">
        <v>22</v>
      </c>
      <c r="F334" s="211" t="s">
        <v>322</v>
      </c>
      <c r="G334" s="208"/>
      <c r="H334" s="212" t="s">
        <v>22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151</v>
      </c>
      <c r="AU334" s="218" t="s">
        <v>149</v>
      </c>
      <c r="AV334" s="11" t="s">
        <v>80</v>
      </c>
      <c r="AW334" s="11" t="s">
        <v>153</v>
      </c>
      <c r="AX334" s="11" t="s">
        <v>72</v>
      </c>
      <c r="AY334" s="218" t="s">
        <v>139</v>
      </c>
    </row>
    <row r="335" spans="2:51" s="12" customFormat="1" ht="13.5">
      <c r="B335" s="219"/>
      <c r="C335" s="220"/>
      <c r="D335" s="209" t="s">
        <v>151</v>
      </c>
      <c r="E335" s="221" t="s">
        <v>22</v>
      </c>
      <c r="F335" s="222" t="s">
        <v>22</v>
      </c>
      <c r="G335" s="220"/>
      <c r="H335" s="223">
        <v>0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151</v>
      </c>
      <c r="AU335" s="229" t="s">
        <v>149</v>
      </c>
      <c r="AV335" s="12" t="s">
        <v>82</v>
      </c>
      <c r="AW335" s="12" t="s">
        <v>153</v>
      </c>
      <c r="AX335" s="12" t="s">
        <v>72</v>
      </c>
      <c r="AY335" s="229" t="s">
        <v>139</v>
      </c>
    </row>
    <row r="336" spans="2:51" s="12" customFormat="1" ht="13.5">
      <c r="B336" s="219"/>
      <c r="C336" s="220"/>
      <c r="D336" s="243" t="s">
        <v>151</v>
      </c>
      <c r="E336" s="253" t="s">
        <v>22</v>
      </c>
      <c r="F336" s="254" t="s">
        <v>224</v>
      </c>
      <c r="G336" s="220"/>
      <c r="H336" s="255">
        <v>8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151</v>
      </c>
      <c r="AU336" s="229" t="s">
        <v>149</v>
      </c>
      <c r="AV336" s="12" t="s">
        <v>82</v>
      </c>
      <c r="AW336" s="12" t="s">
        <v>153</v>
      </c>
      <c r="AX336" s="12" t="s">
        <v>80</v>
      </c>
      <c r="AY336" s="229" t="s">
        <v>139</v>
      </c>
    </row>
    <row r="337" spans="2:65" s="1" customFormat="1" ht="28.8" customHeight="1">
      <c r="B337" s="41"/>
      <c r="C337" s="195" t="s">
        <v>323</v>
      </c>
      <c r="D337" s="195" t="s">
        <v>144</v>
      </c>
      <c r="E337" s="196" t="s">
        <v>324</v>
      </c>
      <c r="F337" s="197" t="s">
        <v>325</v>
      </c>
      <c r="G337" s="198" t="s">
        <v>147</v>
      </c>
      <c r="H337" s="199">
        <v>4.25</v>
      </c>
      <c r="I337" s="200"/>
      <c r="J337" s="201">
        <f>ROUND(I337*H337,2)</f>
        <v>0</v>
      </c>
      <c r="K337" s="197" t="s">
        <v>22</v>
      </c>
      <c r="L337" s="61"/>
      <c r="M337" s="202" t="s">
        <v>22</v>
      </c>
      <c r="N337" s="203" t="s">
        <v>43</v>
      </c>
      <c r="O337" s="42"/>
      <c r="P337" s="204">
        <f>O337*H337</f>
        <v>0</v>
      </c>
      <c r="Q337" s="204">
        <v>0</v>
      </c>
      <c r="R337" s="204">
        <f>Q337*H337</f>
        <v>0</v>
      </c>
      <c r="S337" s="204">
        <v>0</v>
      </c>
      <c r="T337" s="205">
        <f>S337*H337</f>
        <v>0</v>
      </c>
      <c r="AR337" s="24" t="s">
        <v>148</v>
      </c>
      <c r="AT337" s="24" t="s">
        <v>144</v>
      </c>
      <c r="AU337" s="24" t="s">
        <v>149</v>
      </c>
      <c r="AY337" s="24" t="s">
        <v>139</v>
      </c>
      <c r="BE337" s="206">
        <f>IF(N337="základní",J337,0)</f>
        <v>0</v>
      </c>
      <c r="BF337" s="206">
        <f>IF(N337="snížená",J337,0)</f>
        <v>0</v>
      </c>
      <c r="BG337" s="206">
        <f>IF(N337="zákl. přenesená",J337,0)</f>
        <v>0</v>
      </c>
      <c r="BH337" s="206">
        <f>IF(N337="sníž. přenesená",J337,0)</f>
        <v>0</v>
      </c>
      <c r="BI337" s="206">
        <f>IF(N337="nulová",J337,0)</f>
        <v>0</v>
      </c>
      <c r="BJ337" s="24" t="s">
        <v>80</v>
      </c>
      <c r="BK337" s="206">
        <f>ROUND(I337*H337,2)</f>
        <v>0</v>
      </c>
      <c r="BL337" s="24" t="s">
        <v>148</v>
      </c>
      <c r="BM337" s="24" t="s">
        <v>326</v>
      </c>
    </row>
    <row r="338" spans="2:51" s="11" customFormat="1" ht="13.5">
      <c r="B338" s="207"/>
      <c r="C338" s="208"/>
      <c r="D338" s="209" t="s">
        <v>151</v>
      </c>
      <c r="E338" s="210" t="s">
        <v>22</v>
      </c>
      <c r="F338" s="211" t="s">
        <v>296</v>
      </c>
      <c r="G338" s="208"/>
      <c r="H338" s="212" t="s">
        <v>22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151</v>
      </c>
      <c r="AU338" s="218" t="s">
        <v>149</v>
      </c>
      <c r="AV338" s="11" t="s">
        <v>80</v>
      </c>
      <c r="AW338" s="11" t="s">
        <v>153</v>
      </c>
      <c r="AX338" s="11" t="s">
        <v>72</v>
      </c>
      <c r="AY338" s="218" t="s">
        <v>139</v>
      </c>
    </row>
    <row r="339" spans="2:51" s="11" customFormat="1" ht="13.5">
      <c r="B339" s="207"/>
      <c r="C339" s="208"/>
      <c r="D339" s="209" t="s">
        <v>151</v>
      </c>
      <c r="E339" s="210" t="s">
        <v>22</v>
      </c>
      <c r="F339" s="211" t="s">
        <v>317</v>
      </c>
      <c r="G339" s="208"/>
      <c r="H339" s="212" t="s">
        <v>22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151</v>
      </c>
      <c r="AU339" s="218" t="s">
        <v>149</v>
      </c>
      <c r="AV339" s="11" t="s">
        <v>80</v>
      </c>
      <c r="AW339" s="11" t="s">
        <v>153</v>
      </c>
      <c r="AX339" s="11" t="s">
        <v>72</v>
      </c>
      <c r="AY339" s="218" t="s">
        <v>139</v>
      </c>
    </row>
    <row r="340" spans="2:51" s="12" customFormat="1" ht="13.5">
      <c r="B340" s="219"/>
      <c r="C340" s="220"/>
      <c r="D340" s="209" t="s">
        <v>151</v>
      </c>
      <c r="E340" s="221" t="s">
        <v>22</v>
      </c>
      <c r="F340" s="222" t="s">
        <v>22</v>
      </c>
      <c r="G340" s="220"/>
      <c r="H340" s="223">
        <v>0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151</v>
      </c>
      <c r="AU340" s="229" t="s">
        <v>149</v>
      </c>
      <c r="AV340" s="12" t="s">
        <v>82</v>
      </c>
      <c r="AW340" s="12" t="s">
        <v>153</v>
      </c>
      <c r="AX340" s="12" t="s">
        <v>72</v>
      </c>
      <c r="AY340" s="229" t="s">
        <v>139</v>
      </c>
    </row>
    <row r="341" spans="2:51" s="12" customFormat="1" ht="13.5">
      <c r="B341" s="219"/>
      <c r="C341" s="220"/>
      <c r="D341" s="209" t="s">
        <v>151</v>
      </c>
      <c r="E341" s="221" t="s">
        <v>22</v>
      </c>
      <c r="F341" s="222" t="s">
        <v>318</v>
      </c>
      <c r="G341" s="220"/>
      <c r="H341" s="223">
        <v>2.09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151</v>
      </c>
      <c r="AU341" s="229" t="s">
        <v>149</v>
      </c>
      <c r="AV341" s="12" t="s">
        <v>82</v>
      </c>
      <c r="AW341" s="12" t="s">
        <v>153</v>
      </c>
      <c r="AX341" s="12" t="s">
        <v>72</v>
      </c>
      <c r="AY341" s="229" t="s">
        <v>139</v>
      </c>
    </row>
    <row r="342" spans="2:51" s="12" customFormat="1" ht="13.5">
      <c r="B342" s="219"/>
      <c r="C342" s="220"/>
      <c r="D342" s="209" t="s">
        <v>151</v>
      </c>
      <c r="E342" s="221" t="s">
        <v>22</v>
      </c>
      <c r="F342" s="222" t="s">
        <v>319</v>
      </c>
      <c r="G342" s="220"/>
      <c r="H342" s="223">
        <v>2.16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151</v>
      </c>
      <c r="AU342" s="229" t="s">
        <v>149</v>
      </c>
      <c r="AV342" s="12" t="s">
        <v>82</v>
      </c>
      <c r="AW342" s="12" t="s">
        <v>153</v>
      </c>
      <c r="AX342" s="12" t="s">
        <v>72</v>
      </c>
      <c r="AY342" s="229" t="s">
        <v>139</v>
      </c>
    </row>
    <row r="343" spans="2:51" s="14" customFormat="1" ht="13.5">
      <c r="B343" s="241"/>
      <c r="C343" s="242"/>
      <c r="D343" s="243" t="s">
        <v>151</v>
      </c>
      <c r="E343" s="244" t="s">
        <v>22</v>
      </c>
      <c r="F343" s="245" t="s">
        <v>189</v>
      </c>
      <c r="G343" s="242"/>
      <c r="H343" s="246">
        <v>4.25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151</v>
      </c>
      <c r="AU343" s="252" t="s">
        <v>149</v>
      </c>
      <c r="AV343" s="14" t="s">
        <v>148</v>
      </c>
      <c r="AW343" s="14" t="s">
        <v>153</v>
      </c>
      <c r="AX343" s="14" t="s">
        <v>80</v>
      </c>
      <c r="AY343" s="252" t="s">
        <v>139</v>
      </c>
    </row>
    <row r="344" spans="2:65" s="1" customFormat="1" ht="20.4" customHeight="1">
      <c r="B344" s="41"/>
      <c r="C344" s="195" t="s">
        <v>327</v>
      </c>
      <c r="D344" s="195" t="s">
        <v>144</v>
      </c>
      <c r="E344" s="196" t="s">
        <v>328</v>
      </c>
      <c r="F344" s="197" t="s">
        <v>329</v>
      </c>
      <c r="G344" s="198" t="s">
        <v>147</v>
      </c>
      <c r="H344" s="199">
        <v>4.25</v>
      </c>
      <c r="I344" s="200"/>
      <c r="J344" s="201">
        <f>ROUND(I344*H344,2)</f>
        <v>0</v>
      </c>
      <c r="K344" s="197" t="s">
        <v>22</v>
      </c>
      <c r="L344" s="61"/>
      <c r="M344" s="202" t="s">
        <v>22</v>
      </c>
      <c r="N344" s="203" t="s">
        <v>43</v>
      </c>
      <c r="O344" s="42"/>
      <c r="P344" s="204">
        <f>O344*H344</f>
        <v>0</v>
      </c>
      <c r="Q344" s="204">
        <v>0.003</v>
      </c>
      <c r="R344" s="204">
        <f>Q344*H344</f>
        <v>0.012750000000000001</v>
      </c>
      <c r="S344" s="204">
        <v>0</v>
      </c>
      <c r="T344" s="205">
        <f>S344*H344</f>
        <v>0</v>
      </c>
      <c r="AR344" s="24" t="s">
        <v>148</v>
      </c>
      <c r="AT344" s="24" t="s">
        <v>144</v>
      </c>
      <c r="AU344" s="24" t="s">
        <v>149</v>
      </c>
      <c r="AY344" s="24" t="s">
        <v>139</v>
      </c>
      <c r="BE344" s="206">
        <f>IF(N344="základní",J344,0)</f>
        <v>0</v>
      </c>
      <c r="BF344" s="206">
        <f>IF(N344="snížená",J344,0)</f>
        <v>0</v>
      </c>
      <c r="BG344" s="206">
        <f>IF(N344="zákl. přenesená",J344,0)</f>
        <v>0</v>
      </c>
      <c r="BH344" s="206">
        <f>IF(N344="sníž. přenesená",J344,0)</f>
        <v>0</v>
      </c>
      <c r="BI344" s="206">
        <f>IF(N344="nulová",J344,0)</f>
        <v>0</v>
      </c>
      <c r="BJ344" s="24" t="s">
        <v>80</v>
      </c>
      <c r="BK344" s="206">
        <f>ROUND(I344*H344,2)</f>
        <v>0</v>
      </c>
      <c r="BL344" s="24" t="s">
        <v>148</v>
      </c>
      <c r="BM344" s="24" t="s">
        <v>330</v>
      </c>
    </row>
    <row r="345" spans="2:51" s="11" customFormat="1" ht="13.5">
      <c r="B345" s="207"/>
      <c r="C345" s="208"/>
      <c r="D345" s="209" t="s">
        <v>151</v>
      </c>
      <c r="E345" s="210" t="s">
        <v>22</v>
      </c>
      <c r="F345" s="211" t="s">
        <v>296</v>
      </c>
      <c r="G345" s="208"/>
      <c r="H345" s="212" t="s">
        <v>22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151</v>
      </c>
      <c r="AU345" s="218" t="s">
        <v>149</v>
      </c>
      <c r="AV345" s="11" t="s">
        <v>80</v>
      </c>
      <c r="AW345" s="11" t="s">
        <v>153</v>
      </c>
      <c r="AX345" s="11" t="s">
        <v>72</v>
      </c>
      <c r="AY345" s="218" t="s">
        <v>139</v>
      </c>
    </row>
    <row r="346" spans="2:51" s="11" customFormat="1" ht="13.5">
      <c r="B346" s="207"/>
      <c r="C346" s="208"/>
      <c r="D346" s="209" t="s">
        <v>151</v>
      </c>
      <c r="E346" s="210" t="s">
        <v>22</v>
      </c>
      <c r="F346" s="211" t="s">
        <v>317</v>
      </c>
      <c r="G346" s="208"/>
      <c r="H346" s="212" t="s">
        <v>22</v>
      </c>
      <c r="I346" s="213"/>
      <c r="J346" s="208"/>
      <c r="K346" s="208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151</v>
      </c>
      <c r="AU346" s="218" t="s">
        <v>149</v>
      </c>
      <c r="AV346" s="11" t="s">
        <v>80</v>
      </c>
      <c r="AW346" s="11" t="s">
        <v>153</v>
      </c>
      <c r="AX346" s="11" t="s">
        <v>72</v>
      </c>
      <c r="AY346" s="218" t="s">
        <v>139</v>
      </c>
    </row>
    <row r="347" spans="2:51" s="12" customFormat="1" ht="13.5">
      <c r="B347" s="219"/>
      <c r="C347" s="220"/>
      <c r="D347" s="209" t="s">
        <v>151</v>
      </c>
      <c r="E347" s="221" t="s">
        <v>22</v>
      </c>
      <c r="F347" s="222" t="s">
        <v>22</v>
      </c>
      <c r="G347" s="220"/>
      <c r="H347" s="223">
        <v>0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151</v>
      </c>
      <c r="AU347" s="229" t="s">
        <v>149</v>
      </c>
      <c r="AV347" s="12" t="s">
        <v>82</v>
      </c>
      <c r="AW347" s="12" t="s">
        <v>153</v>
      </c>
      <c r="AX347" s="12" t="s">
        <v>72</v>
      </c>
      <c r="AY347" s="229" t="s">
        <v>139</v>
      </c>
    </row>
    <row r="348" spans="2:51" s="12" customFormat="1" ht="13.5">
      <c r="B348" s="219"/>
      <c r="C348" s="220"/>
      <c r="D348" s="209" t="s">
        <v>151</v>
      </c>
      <c r="E348" s="221" t="s">
        <v>22</v>
      </c>
      <c r="F348" s="222" t="s">
        <v>318</v>
      </c>
      <c r="G348" s="220"/>
      <c r="H348" s="223">
        <v>2.09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151</v>
      </c>
      <c r="AU348" s="229" t="s">
        <v>149</v>
      </c>
      <c r="AV348" s="12" t="s">
        <v>82</v>
      </c>
      <c r="AW348" s="12" t="s">
        <v>153</v>
      </c>
      <c r="AX348" s="12" t="s">
        <v>72</v>
      </c>
      <c r="AY348" s="229" t="s">
        <v>139</v>
      </c>
    </row>
    <row r="349" spans="2:51" s="12" customFormat="1" ht="13.5">
      <c r="B349" s="219"/>
      <c r="C349" s="220"/>
      <c r="D349" s="209" t="s">
        <v>151</v>
      </c>
      <c r="E349" s="221" t="s">
        <v>22</v>
      </c>
      <c r="F349" s="222" t="s">
        <v>319</v>
      </c>
      <c r="G349" s="220"/>
      <c r="H349" s="223">
        <v>2.16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151</v>
      </c>
      <c r="AU349" s="229" t="s">
        <v>149</v>
      </c>
      <c r="AV349" s="12" t="s">
        <v>82</v>
      </c>
      <c r="AW349" s="12" t="s">
        <v>153</v>
      </c>
      <c r="AX349" s="12" t="s">
        <v>72</v>
      </c>
      <c r="AY349" s="229" t="s">
        <v>139</v>
      </c>
    </row>
    <row r="350" spans="2:51" s="14" customFormat="1" ht="13.5">
      <c r="B350" s="241"/>
      <c r="C350" s="242"/>
      <c r="D350" s="243" t="s">
        <v>151</v>
      </c>
      <c r="E350" s="244" t="s">
        <v>22</v>
      </c>
      <c r="F350" s="245" t="s">
        <v>189</v>
      </c>
      <c r="G350" s="242"/>
      <c r="H350" s="246">
        <v>4.25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151</v>
      </c>
      <c r="AU350" s="252" t="s">
        <v>149</v>
      </c>
      <c r="AV350" s="14" t="s">
        <v>148</v>
      </c>
      <c r="AW350" s="14" t="s">
        <v>153</v>
      </c>
      <c r="AX350" s="14" t="s">
        <v>80</v>
      </c>
      <c r="AY350" s="252" t="s">
        <v>139</v>
      </c>
    </row>
    <row r="351" spans="2:65" s="1" customFormat="1" ht="28.8" customHeight="1">
      <c r="B351" s="41"/>
      <c r="C351" s="195" t="s">
        <v>298</v>
      </c>
      <c r="D351" s="195" t="s">
        <v>144</v>
      </c>
      <c r="E351" s="196" t="s">
        <v>331</v>
      </c>
      <c r="F351" s="197" t="s">
        <v>332</v>
      </c>
      <c r="G351" s="198" t="s">
        <v>147</v>
      </c>
      <c r="H351" s="199">
        <v>4.25</v>
      </c>
      <c r="I351" s="200"/>
      <c r="J351" s="201">
        <f>ROUND(I351*H351,2)</f>
        <v>0</v>
      </c>
      <c r="K351" s="197" t="s">
        <v>22</v>
      </c>
      <c r="L351" s="61"/>
      <c r="M351" s="202" t="s">
        <v>22</v>
      </c>
      <c r="N351" s="203" t="s">
        <v>43</v>
      </c>
      <c r="O351" s="42"/>
      <c r="P351" s="204">
        <f>O351*H351</f>
        <v>0</v>
      </c>
      <c r="Q351" s="204">
        <v>0.0096</v>
      </c>
      <c r="R351" s="204">
        <f>Q351*H351</f>
        <v>0.040799999999999996</v>
      </c>
      <c r="S351" s="204">
        <v>0</v>
      </c>
      <c r="T351" s="205">
        <f>S351*H351</f>
        <v>0</v>
      </c>
      <c r="AR351" s="24" t="s">
        <v>148</v>
      </c>
      <c r="AT351" s="24" t="s">
        <v>144</v>
      </c>
      <c r="AU351" s="24" t="s">
        <v>149</v>
      </c>
      <c r="AY351" s="24" t="s">
        <v>139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24" t="s">
        <v>80</v>
      </c>
      <c r="BK351" s="206">
        <f>ROUND(I351*H351,2)</f>
        <v>0</v>
      </c>
      <c r="BL351" s="24" t="s">
        <v>148</v>
      </c>
      <c r="BM351" s="24" t="s">
        <v>333</v>
      </c>
    </row>
    <row r="352" spans="2:51" s="11" customFormat="1" ht="13.5">
      <c r="B352" s="207"/>
      <c r="C352" s="208"/>
      <c r="D352" s="209" t="s">
        <v>151</v>
      </c>
      <c r="E352" s="210" t="s">
        <v>22</v>
      </c>
      <c r="F352" s="211" t="s">
        <v>296</v>
      </c>
      <c r="G352" s="208"/>
      <c r="H352" s="212" t="s">
        <v>22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151</v>
      </c>
      <c r="AU352" s="218" t="s">
        <v>149</v>
      </c>
      <c r="AV352" s="11" t="s">
        <v>80</v>
      </c>
      <c r="AW352" s="11" t="s">
        <v>153</v>
      </c>
      <c r="AX352" s="11" t="s">
        <v>72</v>
      </c>
      <c r="AY352" s="218" t="s">
        <v>139</v>
      </c>
    </row>
    <row r="353" spans="2:51" s="11" customFormat="1" ht="13.5">
      <c r="B353" s="207"/>
      <c r="C353" s="208"/>
      <c r="D353" s="209" t="s">
        <v>151</v>
      </c>
      <c r="E353" s="210" t="s">
        <v>22</v>
      </c>
      <c r="F353" s="211" t="s">
        <v>317</v>
      </c>
      <c r="G353" s="208"/>
      <c r="H353" s="212" t="s">
        <v>22</v>
      </c>
      <c r="I353" s="213"/>
      <c r="J353" s="208"/>
      <c r="K353" s="208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151</v>
      </c>
      <c r="AU353" s="218" t="s">
        <v>149</v>
      </c>
      <c r="AV353" s="11" t="s">
        <v>80</v>
      </c>
      <c r="AW353" s="11" t="s">
        <v>153</v>
      </c>
      <c r="AX353" s="11" t="s">
        <v>72</v>
      </c>
      <c r="AY353" s="218" t="s">
        <v>139</v>
      </c>
    </row>
    <row r="354" spans="2:51" s="12" customFormat="1" ht="13.5">
      <c r="B354" s="219"/>
      <c r="C354" s="220"/>
      <c r="D354" s="209" t="s">
        <v>151</v>
      </c>
      <c r="E354" s="221" t="s">
        <v>22</v>
      </c>
      <c r="F354" s="222" t="s">
        <v>22</v>
      </c>
      <c r="G354" s="220"/>
      <c r="H354" s="223">
        <v>0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151</v>
      </c>
      <c r="AU354" s="229" t="s">
        <v>149</v>
      </c>
      <c r="AV354" s="12" t="s">
        <v>82</v>
      </c>
      <c r="AW354" s="12" t="s">
        <v>153</v>
      </c>
      <c r="AX354" s="12" t="s">
        <v>72</v>
      </c>
      <c r="AY354" s="229" t="s">
        <v>139</v>
      </c>
    </row>
    <row r="355" spans="2:51" s="12" customFormat="1" ht="13.5">
      <c r="B355" s="219"/>
      <c r="C355" s="220"/>
      <c r="D355" s="209" t="s">
        <v>151</v>
      </c>
      <c r="E355" s="221" t="s">
        <v>22</v>
      </c>
      <c r="F355" s="222" t="s">
        <v>318</v>
      </c>
      <c r="G355" s="220"/>
      <c r="H355" s="223">
        <v>2.09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151</v>
      </c>
      <c r="AU355" s="229" t="s">
        <v>149</v>
      </c>
      <c r="AV355" s="12" t="s">
        <v>82</v>
      </c>
      <c r="AW355" s="12" t="s">
        <v>153</v>
      </c>
      <c r="AX355" s="12" t="s">
        <v>72</v>
      </c>
      <c r="AY355" s="229" t="s">
        <v>139</v>
      </c>
    </row>
    <row r="356" spans="2:51" s="12" customFormat="1" ht="13.5">
      <c r="B356" s="219"/>
      <c r="C356" s="220"/>
      <c r="D356" s="209" t="s">
        <v>151</v>
      </c>
      <c r="E356" s="221" t="s">
        <v>22</v>
      </c>
      <c r="F356" s="222" t="s">
        <v>319</v>
      </c>
      <c r="G356" s="220"/>
      <c r="H356" s="223">
        <v>2.16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151</v>
      </c>
      <c r="AU356" s="229" t="s">
        <v>149</v>
      </c>
      <c r="AV356" s="12" t="s">
        <v>82</v>
      </c>
      <c r="AW356" s="12" t="s">
        <v>153</v>
      </c>
      <c r="AX356" s="12" t="s">
        <v>72</v>
      </c>
      <c r="AY356" s="229" t="s">
        <v>139</v>
      </c>
    </row>
    <row r="357" spans="2:51" s="14" customFormat="1" ht="13.5">
      <c r="B357" s="241"/>
      <c r="C357" s="242"/>
      <c r="D357" s="243" t="s">
        <v>151</v>
      </c>
      <c r="E357" s="244" t="s">
        <v>22</v>
      </c>
      <c r="F357" s="245" t="s">
        <v>189</v>
      </c>
      <c r="G357" s="242"/>
      <c r="H357" s="246">
        <v>4.25</v>
      </c>
      <c r="I357" s="247"/>
      <c r="J357" s="242"/>
      <c r="K357" s="242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151</v>
      </c>
      <c r="AU357" s="252" t="s">
        <v>149</v>
      </c>
      <c r="AV357" s="14" t="s">
        <v>148</v>
      </c>
      <c r="AW357" s="14" t="s">
        <v>153</v>
      </c>
      <c r="AX357" s="14" t="s">
        <v>80</v>
      </c>
      <c r="AY357" s="252" t="s">
        <v>139</v>
      </c>
    </row>
    <row r="358" spans="2:65" s="1" customFormat="1" ht="40.2" customHeight="1">
      <c r="B358" s="41"/>
      <c r="C358" s="195" t="s">
        <v>334</v>
      </c>
      <c r="D358" s="195" t="s">
        <v>144</v>
      </c>
      <c r="E358" s="196" t="s">
        <v>335</v>
      </c>
      <c r="F358" s="197" t="s">
        <v>336</v>
      </c>
      <c r="G358" s="198" t="s">
        <v>147</v>
      </c>
      <c r="H358" s="199">
        <v>4.25</v>
      </c>
      <c r="I358" s="200"/>
      <c r="J358" s="201">
        <f>ROUND(I358*H358,2)</f>
        <v>0</v>
      </c>
      <c r="K358" s="197" t="s">
        <v>22</v>
      </c>
      <c r="L358" s="61"/>
      <c r="M358" s="202" t="s">
        <v>22</v>
      </c>
      <c r="N358" s="203" t="s">
        <v>43</v>
      </c>
      <c r="O358" s="42"/>
      <c r="P358" s="204">
        <f>O358*H358</f>
        <v>0</v>
      </c>
      <c r="Q358" s="204">
        <v>0.0005</v>
      </c>
      <c r="R358" s="204">
        <f>Q358*H358</f>
        <v>0.002125</v>
      </c>
      <c r="S358" s="204">
        <v>0</v>
      </c>
      <c r="T358" s="205">
        <f>S358*H358</f>
        <v>0</v>
      </c>
      <c r="AR358" s="24" t="s">
        <v>148</v>
      </c>
      <c r="AT358" s="24" t="s">
        <v>144</v>
      </c>
      <c r="AU358" s="24" t="s">
        <v>149</v>
      </c>
      <c r="AY358" s="24" t="s">
        <v>139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24" t="s">
        <v>80</v>
      </c>
      <c r="BK358" s="206">
        <f>ROUND(I358*H358,2)</f>
        <v>0</v>
      </c>
      <c r="BL358" s="24" t="s">
        <v>148</v>
      </c>
      <c r="BM358" s="24" t="s">
        <v>337</v>
      </c>
    </row>
    <row r="359" spans="2:51" s="11" customFormat="1" ht="13.5">
      <c r="B359" s="207"/>
      <c r="C359" s="208"/>
      <c r="D359" s="209" t="s">
        <v>151</v>
      </c>
      <c r="E359" s="210" t="s">
        <v>22</v>
      </c>
      <c r="F359" s="211" t="s">
        <v>296</v>
      </c>
      <c r="G359" s="208"/>
      <c r="H359" s="212" t="s">
        <v>22</v>
      </c>
      <c r="I359" s="213"/>
      <c r="J359" s="208"/>
      <c r="K359" s="208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151</v>
      </c>
      <c r="AU359" s="218" t="s">
        <v>149</v>
      </c>
      <c r="AV359" s="11" t="s">
        <v>80</v>
      </c>
      <c r="AW359" s="11" t="s">
        <v>153</v>
      </c>
      <c r="AX359" s="11" t="s">
        <v>72</v>
      </c>
      <c r="AY359" s="218" t="s">
        <v>139</v>
      </c>
    </row>
    <row r="360" spans="2:51" s="11" customFormat="1" ht="13.5">
      <c r="B360" s="207"/>
      <c r="C360" s="208"/>
      <c r="D360" s="209" t="s">
        <v>151</v>
      </c>
      <c r="E360" s="210" t="s">
        <v>22</v>
      </c>
      <c r="F360" s="211" t="s">
        <v>317</v>
      </c>
      <c r="G360" s="208"/>
      <c r="H360" s="212" t="s">
        <v>22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151</v>
      </c>
      <c r="AU360" s="218" t="s">
        <v>149</v>
      </c>
      <c r="AV360" s="11" t="s">
        <v>80</v>
      </c>
      <c r="AW360" s="11" t="s">
        <v>153</v>
      </c>
      <c r="AX360" s="11" t="s">
        <v>72</v>
      </c>
      <c r="AY360" s="218" t="s">
        <v>139</v>
      </c>
    </row>
    <row r="361" spans="2:51" s="12" customFormat="1" ht="13.5">
      <c r="B361" s="219"/>
      <c r="C361" s="220"/>
      <c r="D361" s="209" t="s">
        <v>151</v>
      </c>
      <c r="E361" s="221" t="s">
        <v>22</v>
      </c>
      <c r="F361" s="222" t="s">
        <v>22</v>
      </c>
      <c r="G361" s="220"/>
      <c r="H361" s="223">
        <v>0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151</v>
      </c>
      <c r="AU361" s="229" t="s">
        <v>149</v>
      </c>
      <c r="AV361" s="12" t="s">
        <v>82</v>
      </c>
      <c r="AW361" s="12" t="s">
        <v>153</v>
      </c>
      <c r="AX361" s="12" t="s">
        <v>72</v>
      </c>
      <c r="AY361" s="229" t="s">
        <v>139</v>
      </c>
    </row>
    <row r="362" spans="2:51" s="12" customFormat="1" ht="13.5">
      <c r="B362" s="219"/>
      <c r="C362" s="220"/>
      <c r="D362" s="209" t="s">
        <v>151</v>
      </c>
      <c r="E362" s="221" t="s">
        <v>22</v>
      </c>
      <c r="F362" s="222" t="s">
        <v>318</v>
      </c>
      <c r="G362" s="220"/>
      <c r="H362" s="223">
        <v>2.09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151</v>
      </c>
      <c r="AU362" s="229" t="s">
        <v>149</v>
      </c>
      <c r="AV362" s="12" t="s">
        <v>82</v>
      </c>
      <c r="AW362" s="12" t="s">
        <v>153</v>
      </c>
      <c r="AX362" s="12" t="s">
        <v>72</v>
      </c>
      <c r="AY362" s="229" t="s">
        <v>139</v>
      </c>
    </row>
    <row r="363" spans="2:51" s="12" customFormat="1" ht="13.5">
      <c r="B363" s="219"/>
      <c r="C363" s="220"/>
      <c r="D363" s="209" t="s">
        <v>151</v>
      </c>
      <c r="E363" s="221" t="s">
        <v>22</v>
      </c>
      <c r="F363" s="222" t="s">
        <v>319</v>
      </c>
      <c r="G363" s="220"/>
      <c r="H363" s="223">
        <v>2.16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151</v>
      </c>
      <c r="AU363" s="229" t="s">
        <v>149</v>
      </c>
      <c r="AV363" s="12" t="s">
        <v>82</v>
      </c>
      <c r="AW363" s="12" t="s">
        <v>153</v>
      </c>
      <c r="AX363" s="12" t="s">
        <v>72</v>
      </c>
      <c r="AY363" s="229" t="s">
        <v>139</v>
      </c>
    </row>
    <row r="364" spans="2:51" s="14" customFormat="1" ht="13.5">
      <c r="B364" s="241"/>
      <c r="C364" s="242"/>
      <c r="D364" s="243" t="s">
        <v>151</v>
      </c>
      <c r="E364" s="244" t="s">
        <v>22</v>
      </c>
      <c r="F364" s="245" t="s">
        <v>189</v>
      </c>
      <c r="G364" s="242"/>
      <c r="H364" s="246">
        <v>4.25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151</v>
      </c>
      <c r="AU364" s="252" t="s">
        <v>149</v>
      </c>
      <c r="AV364" s="14" t="s">
        <v>148</v>
      </c>
      <c r="AW364" s="14" t="s">
        <v>153</v>
      </c>
      <c r="AX364" s="14" t="s">
        <v>80</v>
      </c>
      <c r="AY364" s="252" t="s">
        <v>139</v>
      </c>
    </row>
    <row r="365" spans="2:65" s="1" customFormat="1" ht="40.2" customHeight="1">
      <c r="B365" s="41"/>
      <c r="C365" s="195" t="s">
        <v>338</v>
      </c>
      <c r="D365" s="195" t="s">
        <v>144</v>
      </c>
      <c r="E365" s="196" t="s">
        <v>229</v>
      </c>
      <c r="F365" s="197" t="s">
        <v>230</v>
      </c>
      <c r="G365" s="198" t="s">
        <v>147</v>
      </c>
      <c r="H365" s="199">
        <v>76.5</v>
      </c>
      <c r="I365" s="200"/>
      <c r="J365" s="201">
        <f>ROUND(I365*H365,2)</f>
        <v>0</v>
      </c>
      <c r="K365" s="197" t="s">
        <v>22</v>
      </c>
      <c r="L365" s="61"/>
      <c r="M365" s="202" t="s">
        <v>22</v>
      </c>
      <c r="N365" s="203" t="s">
        <v>43</v>
      </c>
      <c r="O365" s="42"/>
      <c r="P365" s="204">
        <f>O365*H365</f>
        <v>0</v>
      </c>
      <c r="Q365" s="204">
        <v>0</v>
      </c>
      <c r="R365" s="204">
        <f>Q365*H365</f>
        <v>0</v>
      </c>
      <c r="S365" s="204">
        <v>0</v>
      </c>
      <c r="T365" s="205">
        <f>S365*H365</f>
        <v>0</v>
      </c>
      <c r="AR365" s="24" t="s">
        <v>148</v>
      </c>
      <c r="AT365" s="24" t="s">
        <v>144</v>
      </c>
      <c r="AU365" s="24" t="s">
        <v>149</v>
      </c>
      <c r="AY365" s="24" t="s">
        <v>139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24" t="s">
        <v>80</v>
      </c>
      <c r="BK365" s="206">
        <f>ROUND(I365*H365,2)</f>
        <v>0</v>
      </c>
      <c r="BL365" s="24" t="s">
        <v>148</v>
      </c>
      <c r="BM365" s="24" t="s">
        <v>339</v>
      </c>
    </row>
    <row r="366" spans="2:51" s="11" customFormat="1" ht="13.5">
      <c r="B366" s="207"/>
      <c r="C366" s="208"/>
      <c r="D366" s="209" t="s">
        <v>151</v>
      </c>
      <c r="E366" s="210" t="s">
        <v>22</v>
      </c>
      <c r="F366" s="211" t="s">
        <v>232</v>
      </c>
      <c r="G366" s="208"/>
      <c r="H366" s="212" t="s">
        <v>22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151</v>
      </c>
      <c r="AU366" s="218" t="s">
        <v>149</v>
      </c>
      <c r="AV366" s="11" t="s">
        <v>80</v>
      </c>
      <c r="AW366" s="11" t="s">
        <v>153</v>
      </c>
      <c r="AX366" s="11" t="s">
        <v>72</v>
      </c>
      <c r="AY366" s="218" t="s">
        <v>139</v>
      </c>
    </row>
    <row r="367" spans="2:51" s="12" customFormat="1" ht="13.5">
      <c r="B367" s="219"/>
      <c r="C367" s="220"/>
      <c r="D367" s="209" t="s">
        <v>151</v>
      </c>
      <c r="E367" s="221" t="s">
        <v>22</v>
      </c>
      <c r="F367" s="222" t="s">
        <v>22</v>
      </c>
      <c r="G367" s="220"/>
      <c r="H367" s="223">
        <v>0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151</v>
      </c>
      <c r="AU367" s="229" t="s">
        <v>149</v>
      </c>
      <c r="AV367" s="12" t="s">
        <v>82</v>
      </c>
      <c r="AW367" s="12" t="s">
        <v>153</v>
      </c>
      <c r="AX367" s="12" t="s">
        <v>72</v>
      </c>
      <c r="AY367" s="229" t="s">
        <v>139</v>
      </c>
    </row>
    <row r="368" spans="2:51" s="12" customFormat="1" ht="13.5">
      <c r="B368" s="219"/>
      <c r="C368" s="220"/>
      <c r="D368" s="209" t="s">
        <v>151</v>
      </c>
      <c r="E368" s="221" t="s">
        <v>22</v>
      </c>
      <c r="F368" s="222" t="s">
        <v>340</v>
      </c>
      <c r="G368" s="220"/>
      <c r="H368" s="223">
        <v>76.5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151</v>
      </c>
      <c r="AU368" s="229" t="s">
        <v>149</v>
      </c>
      <c r="AV368" s="12" t="s">
        <v>82</v>
      </c>
      <c r="AW368" s="12" t="s">
        <v>153</v>
      </c>
      <c r="AX368" s="12" t="s">
        <v>80</v>
      </c>
      <c r="AY368" s="229" t="s">
        <v>139</v>
      </c>
    </row>
    <row r="369" spans="2:63" s="10" customFormat="1" ht="22.35" customHeight="1">
      <c r="B369" s="176"/>
      <c r="C369" s="177"/>
      <c r="D369" s="192" t="s">
        <v>71</v>
      </c>
      <c r="E369" s="193" t="s">
        <v>341</v>
      </c>
      <c r="F369" s="193" t="s">
        <v>342</v>
      </c>
      <c r="G369" s="177"/>
      <c r="H369" s="177"/>
      <c r="I369" s="180"/>
      <c r="J369" s="194">
        <f>BK369</f>
        <v>0</v>
      </c>
      <c r="K369" s="177"/>
      <c r="L369" s="182"/>
      <c r="M369" s="183"/>
      <c r="N369" s="184"/>
      <c r="O369" s="184"/>
      <c r="P369" s="185">
        <f>SUM(P370:P387)</f>
        <v>0</v>
      </c>
      <c r="Q369" s="184"/>
      <c r="R369" s="185">
        <f>SUM(R370:R387)</f>
        <v>0.055</v>
      </c>
      <c r="S369" s="184"/>
      <c r="T369" s="186">
        <f>SUM(T370:T387)</f>
        <v>0</v>
      </c>
      <c r="AR369" s="187" t="s">
        <v>80</v>
      </c>
      <c r="AT369" s="188" t="s">
        <v>71</v>
      </c>
      <c r="AU369" s="188" t="s">
        <v>82</v>
      </c>
      <c r="AY369" s="187" t="s">
        <v>139</v>
      </c>
      <c r="BK369" s="189">
        <f>SUM(BK370:BK387)</f>
        <v>0</v>
      </c>
    </row>
    <row r="370" spans="2:65" s="1" customFormat="1" ht="40.2" customHeight="1">
      <c r="B370" s="41"/>
      <c r="C370" s="195" t="s">
        <v>343</v>
      </c>
      <c r="D370" s="195" t="s">
        <v>144</v>
      </c>
      <c r="E370" s="196" t="s">
        <v>344</v>
      </c>
      <c r="F370" s="197" t="s">
        <v>345</v>
      </c>
      <c r="G370" s="198" t="s">
        <v>147</v>
      </c>
      <c r="H370" s="199">
        <v>51.352</v>
      </c>
      <c r="I370" s="200"/>
      <c r="J370" s="201">
        <f>ROUND(I370*H370,2)</f>
        <v>0</v>
      </c>
      <c r="K370" s="197" t="s">
        <v>22</v>
      </c>
      <c r="L370" s="61"/>
      <c r="M370" s="202" t="s">
        <v>22</v>
      </c>
      <c r="N370" s="203" t="s">
        <v>43</v>
      </c>
      <c r="O370" s="42"/>
      <c r="P370" s="204">
        <f>O370*H370</f>
        <v>0</v>
      </c>
      <c r="Q370" s="204">
        <v>0</v>
      </c>
      <c r="R370" s="204">
        <f>Q370*H370</f>
        <v>0</v>
      </c>
      <c r="S370" s="204">
        <v>0</v>
      </c>
      <c r="T370" s="205">
        <f>S370*H370</f>
        <v>0</v>
      </c>
      <c r="AR370" s="24" t="s">
        <v>148</v>
      </c>
      <c r="AT370" s="24" t="s">
        <v>144</v>
      </c>
      <c r="AU370" s="24" t="s">
        <v>149</v>
      </c>
      <c r="AY370" s="24" t="s">
        <v>139</v>
      </c>
      <c r="BE370" s="206">
        <f>IF(N370="základní",J370,0)</f>
        <v>0</v>
      </c>
      <c r="BF370" s="206">
        <f>IF(N370="snížená",J370,0)</f>
        <v>0</v>
      </c>
      <c r="BG370" s="206">
        <f>IF(N370="zákl. přenesená",J370,0)</f>
        <v>0</v>
      </c>
      <c r="BH370" s="206">
        <f>IF(N370="sníž. přenesená",J370,0)</f>
        <v>0</v>
      </c>
      <c r="BI370" s="206">
        <f>IF(N370="nulová",J370,0)</f>
        <v>0</v>
      </c>
      <c r="BJ370" s="24" t="s">
        <v>80</v>
      </c>
      <c r="BK370" s="206">
        <f>ROUND(I370*H370,2)</f>
        <v>0</v>
      </c>
      <c r="BL370" s="24" t="s">
        <v>148</v>
      </c>
      <c r="BM370" s="24" t="s">
        <v>346</v>
      </c>
    </row>
    <row r="371" spans="2:51" s="11" customFormat="1" ht="13.5">
      <c r="B371" s="207"/>
      <c r="C371" s="208"/>
      <c r="D371" s="209" t="s">
        <v>151</v>
      </c>
      <c r="E371" s="210" t="s">
        <v>22</v>
      </c>
      <c r="F371" s="211" t="s">
        <v>347</v>
      </c>
      <c r="G371" s="208"/>
      <c r="H371" s="212" t="s">
        <v>22</v>
      </c>
      <c r="I371" s="213"/>
      <c r="J371" s="208"/>
      <c r="K371" s="208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151</v>
      </c>
      <c r="AU371" s="218" t="s">
        <v>149</v>
      </c>
      <c r="AV371" s="11" t="s">
        <v>80</v>
      </c>
      <c r="AW371" s="11" t="s">
        <v>153</v>
      </c>
      <c r="AX371" s="11" t="s">
        <v>72</v>
      </c>
      <c r="AY371" s="218" t="s">
        <v>139</v>
      </c>
    </row>
    <row r="372" spans="2:51" s="12" customFormat="1" ht="13.5">
      <c r="B372" s="219"/>
      <c r="C372" s="220"/>
      <c r="D372" s="209" t="s">
        <v>151</v>
      </c>
      <c r="E372" s="221" t="s">
        <v>22</v>
      </c>
      <c r="F372" s="222" t="s">
        <v>22</v>
      </c>
      <c r="G372" s="220"/>
      <c r="H372" s="223">
        <v>0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151</v>
      </c>
      <c r="AU372" s="229" t="s">
        <v>149</v>
      </c>
      <c r="AV372" s="12" t="s">
        <v>82</v>
      </c>
      <c r="AW372" s="12" t="s">
        <v>153</v>
      </c>
      <c r="AX372" s="12" t="s">
        <v>72</v>
      </c>
      <c r="AY372" s="229" t="s">
        <v>139</v>
      </c>
    </row>
    <row r="373" spans="2:51" s="11" customFormat="1" ht="13.5">
      <c r="B373" s="207"/>
      <c r="C373" s="208"/>
      <c r="D373" s="209" t="s">
        <v>151</v>
      </c>
      <c r="E373" s="210" t="s">
        <v>22</v>
      </c>
      <c r="F373" s="211" t="s">
        <v>240</v>
      </c>
      <c r="G373" s="208"/>
      <c r="H373" s="212" t="s">
        <v>22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151</v>
      </c>
      <c r="AU373" s="218" t="s">
        <v>149</v>
      </c>
      <c r="AV373" s="11" t="s">
        <v>80</v>
      </c>
      <c r="AW373" s="11" t="s">
        <v>153</v>
      </c>
      <c r="AX373" s="11" t="s">
        <v>72</v>
      </c>
      <c r="AY373" s="218" t="s">
        <v>139</v>
      </c>
    </row>
    <row r="374" spans="2:51" s="11" customFormat="1" ht="13.5">
      <c r="B374" s="207"/>
      <c r="C374" s="208"/>
      <c r="D374" s="209" t="s">
        <v>151</v>
      </c>
      <c r="E374" s="210" t="s">
        <v>22</v>
      </c>
      <c r="F374" s="211" t="s">
        <v>348</v>
      </c>
      <c r="G374" s="208"/>
      <c r="H374" s="212" t="s">
        <v>22</v>
      </c>
      <c r="I374" s="213"/>
      <c r="J374" s="208"/>
      <c r="K374" s="208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151</v>
      </c>
      <c r="AU374" s="218" t="s">
        <v>149</v>
      </c>
      <c r="AV374" s="11" t="s">
        <v>80</v>
      </c>
      <c r="AW374" s="11" t="s">
        <v>153</v>
      </c>
      <c r="AX374" s="11" t="s">
        <v>72</v>
      </c>
      <c r="AY374" s="218" t="s">
        <v>139</v>
      </c>
    </row>
    <row r="375" spans="2:51" s="12" customFormat="1" ht="13.5">
      <c r="B375" s="219"/>
      <c r="C375" s="220"/>
      <c r="D375" s="209" t="s">
        <v>151</v>
      </c>
      <c r="E375" s="221" t="s">
        <v>22</v>
      </c>
      <c r="F375" s="222" t="s">
        <v>22</v>
      </c>
      <c r="G375" s="220"/>
      <c r="H375" s="223">
        <v>0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151</v>
      </c>
      <c r="AU375" s="229" t="s">
        <v>149</v>
      </c>
      <c r="AV375" s="12" t="s">
        <v>82</v>
      </c>
      <c r="AW375" s="12" t="s">
        <v>153</v>
      </c>
      <c r="AX375" s="12" t="s">
        <v>72</v>
      </c>
      <c r="AY375" s="229" t="s">
        <v>139</v>
      </c>
    </row>
    <row r="376" spans="2:51" s="12" customFormat="1" ht="13.5">
      <c r="B376" s="219"/>
      <c r="C376" s="220"/>
      <c r="D376" s="243" t="s">
        <v>151</v>
      </c>
      <c r="E376" s="253" t="s">
        <v>22</v>
      </c>
      <c r="F376" s="254" t="s">
        <v>349</v>
      </c>
      <c r="G376" s="220"/>
      <c r="H376" s="255">
        <v>51.3516</v>
      </c>
      <c r="I376" s="224"/>
      <c r="J376" s="220"/>
      <c r="K376" s="220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151</v>
      </c>
      <c r="AU376" s="229" t="s">
        <v>149</v>
      </c>
      <c r="AV376" s="12" t="s">
        <v>82</v>
      </c>
      <c r="AW376" s="12" t="s">
        <v>153</v>
      </c>
      <c r="AX376" s="12" t="s">
        <v>80</v>
      </c>
      <c r="AY376" s="229" t="s">
        <v>139</v>
      </c>
    </row>
    <row r="377" spans="2:65" s="1" customFormat="1" ht="28.8" customHeight="1">
      <c r="B377" s="41"/>
      <c r="C377" s="195" t="s">
        <v>350</v>
      </c>
      <c r="D377" s="195" t="s">
        <v>144</v>
      </c>
      <c r="E377" s="196" t="s">
        <v>351</v>
      </c>
      <c r="F377" s="197" t="s">
        <v>352</v>
      </c>
      <c r="G377" s="198" t="s">
        <v>302</v>
      </c>
      <c r="H377" s="199">
        <v>25</v>
      </c>
      <c r="I377" s="200"/>
      <c r="J377" s="201">
        <f>ROUND(I377*H377,2)</f>
        <v>0</v>
      </c>
      <c r="K377" s="197" t="s">
        <v>22</v>
      </c>
      <c r="L377" s="61"/>
      <c r="M377" s="202" t="s">
        <v>22</v>
      </c>
      <c r="N377" s="203" t="s">
        <v>43</v>
      </c>
      <c r="O377" s="42"/>
      <c r="P377" s="204">
        <f>O377*H377</f>
        <v>0</v>
      </c>
      <c r="Q377" s="204">
        <v>0.002</v>
      </c>
      <c r="R377" s="204">
        <f>Q377*H377</f>
        <v>0.05</v>
      </c>
      <c r="S377" s="204">
        <v>0</v>
      </c>
      <c r="T377" s="205">
        <f>S377*H377</f>
        <v>0</v>
      </c>
      <c r="AR377" s="24" t="s">
        <v>148</v>
      </c>
      <c r="AT377" s="24" t="s">
        <v>144</v>
      </c>
      <c r="AU377" s="24" t="s">
        <v>149</v>
      </c>
      <c r="AY377" s="24" t="s">
        <v>139</v>
      </c>
      <c r="BE377" s="206">
        <f>IF(N377="základní",J377,0)</f>
        <v>0</v>
      </c>
      <c r="BF377" s="206">
        <f>IF(N377="snížená",J377,0)</f>
        <v>0</v>
      </c>
      <c r="BG377" s="206">
        <f>IF(N377="zákl. přenesená",J377,0)</f>
        <v>0</v>
      </c>
      <c r="BH377" s="206">
        <f>IF(N377="sníž. přenesená",J377,0)</f>
        <v>0</v>
      </c>
      <c r="BI377" s="206">
        <f>IF(N377="nulová",J377,0)</f>
        <v>0</v>
      </c>
      <c r="BJ377" s="24" t="s">
        <v>80</v>
      </c>
      <c r="BK377" s="206">
        <f>ROUND(I377*H377,2)</f>
        <v>0</v>
      </c>
      <c r="BL377" s="24" t="s">
        <v>148</v>
      </c>
      <c r="BM377" s="24" t="s">
        <v>353</v>
      </c>
    </row>
    <row r="378" spans="2:51" s="11" customFormat="1" ht="13.5">
      <c r="B378" s="207"/>
      <c r="C378" s="208"/>
      <c r="D378" s="209" t="s">
        <v>151</v>
      </c>
      <c r="E378" s="210" t="s">
        <v>22</v>
      </c>
      <c r="F378" s="211" t="s">
        <v>240</v>
      </c>
      <c r="G378" s="208"/>
      <c r="H378" s="212" t="s">
        <v>22</v>
      </c>
      <c r="I378" s="213"/>
      <c r="J378" s="208"/>
      <c r="K378" s="208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151</v>
      </c>
      <c r="AU378" s="218" t="s">
        <v>149</v>
      </c>
      <c r="AV378" s="11" t="s">
        <v>80</v>
      </c>
      <c r="AW378" s="11" t="s">
        <v>153</v>
      </c>
      <c r="AX378" s="11" t="s">
        <v>72</v>
      </c>
      <c r="AY378" s="218" t="s">
        <v>139</v>
      </c>
    </row>
    <row r="379" spans="2:51" s="11" customFormat="1" ht="13.5">
      <c r="B379" s="207"/>
      <c r="C379" s="208"/>
      <c r="D379" s="209" t="s">
        <v>151</v>
      </c>
      <c r="E379" s="210" t="s">
        <v>22</v>
      </c>
      <c r="F379" s="211" t="s">
        <v>354</v>
      </c>
      <c r="G379" s="208"/>
      <c r="H379" s="212" t="s">
        <v>22</v>
      </c>
      <c r="I379" s="213"/>
      <c r="J379" s="208"/>
      <c r="K379" s="208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151</v>
      </c>
      <c r="AU379" s="218" t="s">
        <v>149</v>
      </c>
      <c r="AV379" s="11" t="s">
        <v>80</v>
      </c>
      <c r="AW379" s="11" t="s">
        <v>153</v>
      </c>
      <c r="AX379" s="11" t="s">
        <v>72</v>
      </c>
      <c r="AY379" s="218" t="s">
        <v>139</v>
      </c>
    </row>
    <row r="380" spans="2:51" s="12" customFormat="1" ht="13.5">
      <c r="B380" s="219"/>
      <c r="C380" s="220"/>
      <c r="D380" s="209" t="s">
        <v>151</v>
      </c>
      <c r="E380" s="221" t="s">
        <v>22</v>
      </c>
      <c r="F380" s="222" t="s">
        <v>22</v>
      </c>
      <c r="G380" s="220"/>
      <c r="H380" s="223">
        <v>0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151</v>
      </c>
      <c r="AU380" s="229" t="s">
        <v>149</v>
      </c>
      <c r="AV380" s="12" t="s">
        <v>82</v>
      </c>
      <c r="AW380" s="12" t="s">
        <v>153</v>
      </c>
      <c r="AX380" s="12" t="s">
        <v>72</v>
      </c>
      <c r="AY380" s="229" t="s">
        <v>139</v>
      </c>
    </row>
    <row r="381" spans="2:51" s="12" customFormat="1" ht="13.5">
      <c r="B381" s="219"/>
      <c r="C381" s="220"/>
      <c r="D381" s="243" t="s">
        <v>151</v>
      </c>
      <c r="E381" s="253" t="s">
        <v>22</v>
      </c>
      <c r="F381" s="254" t="s">
        <v>309</v>
      </c>
      <c r="G381" s="220"/>
      <c r="H381" s="255">
        <v>25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151</v>
      </c>
      <c r="AU381" s="229" t="s">
        <v>149</v>
      </c>
      <c r="AV381" s="12" t="s">
        <v>82</v>
      </c>
      <c r="AW381" s="12" t="s">
        <v>153</v>
      </c>
      <c r="AX381" s="12" t="s">
        <v>80</v>
      </c>
      <c r="AY381" s="229" t="s">
        <v>139</v>
      </c>
    </row>
    <row r="382" spans="2:65" s="1" customFormat="1" ht="40.2" customHeight="1">
      <c r="B382" s="41"/>
      <c r="C382" s="195" t="s">
        <v>355</v>
      </c>
      <c r="D382" s="195" t="s">
        <v>144</v>
      </c>
      <c r="E382" s="196" t="s">
        <v>356</v>
      </c>
      <c r="F382" s="197" t="s">
        <v>357</v>
      </c>
      <c r="G382" s="198" t="s">
        <v>147</v>
      </c>
      <c r="H382" s="199">
        <v>5</v>
      </c>
      <c r="I382" s="200"/>
      <c r="J382" s="201">
        <f>ROUND(I382*H382,2)</f>
        <v>0</v>
      </c>
      <c r="K382" s="197" t="s">
        <v>22</v>
      </c>
      <c r="L382" s="61"/>
      <c r="M382" s="202" t="s">
        <v>22</v>
      </c>
      <c r="N382" s="203" t="s">
        <v>43</v>
      </c>
      <c r="O382" s="42"/>
      <c r="P382" s="204">
        <f>O382*H382</f>
        <v>0</v>
      </c>
      <c r="Q382" s="204">
        <v>0.001</v>
      </c>
      <c r="R382" s="204">
        <f>Q382*H382</f>
        <v>0.005</v>
      </c>
      <c r="S382" s="204">
        <v>0</v>
      </c>
      <c r="T382" s="205">
        <f>S382*H382</f>
        <v>0</v>
      </c>
      <c r="AR382" s="24" t="s">
        <v>148</v>
      </c>
      <c r="AT382" s="24" t="s">
        <v>144</v>
      </c>
      <c r="AU382" s="24" t="s">
        <v>149</v>
      </c>
      <c r="AY382" s="24" t="s">
        <v>139</v>
      </c>
      <c r="BE382" s="206">
        <f>IF(N382="základní",J382,0)</f>
        <v>0</v>
      </c>
      <c r="BF382" s="206">
        <f>IF(N382="snížená",J382,0)</f>
        <v>0</v>
      </c>
      <c r="BG382" s="206">
        <f>IF(N382="zákl. přenesená",J382,0)</f>
        <v>0</v>
      </c>
      <c r="BH382" s="206">
        <f>IF(N382="sníž. přenesená",J382,0)</f>
        <v>0</v>
      </c>
      <c r="BI382" s="206">
        <f>IF(N382="nulová",J382,0)</f>
        <v>0</v>
      </c>
      <c r="BJ382" s="24" t="s">
        <v>80</v>
      </c>
      <c r="BK382" s="206">
        <f>ROUND(I382*H382,2)</f>
        <v>0</v>
      </c>
      <c r="BL382" s="24" t="s">
        <v>148</v>
      </c>
      <c r="BM382" s="24" t="s">
        <v>358</v>
      </c>
    </row>
    <row r="383" spans="2:51" s="11" customFormat="1" ht="13.5">
      <c r="B383" s="207"/>
      <c r="C383" s="208"/>
      <c r="D383" s="209" t="s">
        <v>151</v>
      </c>
      <c r="E383" s="210" t="s">
        <v>22</v>
      </c>
      <c r="F383" s="211" t="s">
        <v>269</v>
      </c>
      <c r="G383" s="208"/>
      <c r="H383" s="212" t="s">
        <v>22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151</v>
      </c>
      <c r="AU383" s="218" t="s">
        <v>149</v>
      </c>
      <c r="AV383" s="11" t="s">
        <v>80</v>
      </c>
      <c r="AW383" s="11" t="s">
        <v>153</v>
      </c>
      <c r="AX383" s="11" t="s">
        <v>72</v>
      </c>
      <c r="AY383" s="218" t="s">
        <v>139</v>
      </c>
    </row>
    <row r="384" spans="2:51" s="11" customFormat="1" ht="13.5">
      <c r="B384" s="207"/>
      <c r="C384" s="208"/>
      <c r="D384" s="209" t="s">
        <v>151</v>
      </c>
      <c r="E384" s="210" t="s">
        <v>22</v>
      </c>
      <c r="F384" s="211" t="s">
        <v>270</v>
      </c>
      <c r="G384" s="208"/>
      <c r="H384" s="212" t="s">
        <v>22</v>
      </c>
      <c r="I384" s="213"/>
      <c r="J384" s="208"/>
      <c r="K384" s="208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151</v>
      </c>
      <c r="AU384" s="218" t="s">
        <v>149</v>
      </c>
      <c r="AV384" s="11" t="s">
        <v>80</v>
      </c>
      <c r="AW384" s="11" t="s">
        <v>153</v>
      </c>
      <c r="AX384" s="11" t="s">
        <v>72</v>
      </c>
      <c r="AY384" s="218" t="s">
        <v>139</v>
      </c>
    </row>
    <row r="385" spans="2:51" s="11" customFormat="1" ht="13.5">
      <c r="B385" s="207"/>
      <c r="C385" s="208"/>
      <c r="D385" s="209" t="s">
        <v>151</v>
      </c>
      <c r="E385" s="210" t="s">
        <v>22</v>
      </c>
      <c r="F385" s="211" t="s">
        <v>359</v>
      </c>
      <c r="G385" s="208"/>
      <c r="H385" s="212" t="s">
        <v>22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151</v>
      </c>
      <c r="AU385" s="218" t="s">
        <v>149</v>
      </c>
      <c r="AV385" s="11" t="s">
        <v>80</v>
      </c>
      <c r="AW385" s="11" t="s">
        <v>153</v>
      </c>
      <c r="AX385" s="11" t="s">
        <v>72</v>
      </c>
      <c r="AY385" s="218" t="s">
        <v>139</v>
      </c>
    </row>
    <row r="386" spans="2:51" s="12" customFormat="1" ht="13.5">
      <c r="B386" s="219"/>
      <c r="C386" s="220"/>
      <c r="D386" s="209" t="s">
        <v>151</v>
      </c>
      <c r="E386" s="221" t="s">
        <v>22</v>
      </c>
      <c r="F386" s="222" t="s">
        <v>22</v>
      </c>
      <c r="G386" s="220"/>
      <c r="H386" s="223">
        <v>0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151</v>
      </c>
      <c r="AU386" s="229" t="s">
        <v>149</v>
      </c>
      <c r="AV386" s="12" t="s">
        <v>82</v>
      </c>
      <c r="AW386" s="12" t="s">
        <v>153</v>
      </c>
      <c r="AX386" s="12" t="s">
        <v>72</v>
      </c>
      <c r="AY386" s="229" t="s">
        <v>139</v>
      </c>
    </row>
    <row r="387" spans="2:51" s="12" customFormat="1" ht="13.5">
      <c r="B387" s="219"/>
      <c r="C387" s="220"/>
      <c r="D387" s="209" t="s">
        <v>151</v>
      </c>
      <c r="E387" s="221" t="s">
        <v>22</v>
      </c>
      <c r="F387" s="222" t="s">
        <v>204</v>
      </c>
      <c r="G387" s="220"/>
      <c r="H387" s="223">
        <v>5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151</v>
      </c>
      <c r="AU387" s="229" t="s">
        <v>149</v>
      </c>
      <c r="AV387" s="12" t="s">
        <v>82</v>
      </c>
      <c r="AW387" s="12" t="s">
        <v>153</v>
      </c>
      <c r="AX387" s="12" t="s">
        <v>80</v>
      </c>
      <c r="AY387" s="229" t="s">
        <v>139</v>
      </c>
    </row>
    <row r="388" spans="2:63" s="10" customFormat="1" ht="22.35" customHeight="1">
      <c r="B388" s="176"/>
      <c r="C388" s="177"/>
      <c r="D388" s="192" t="s">
        <v>71</v>
      </c>
      <c r="E388" s="193" t="s">
        <v>360</v>
      </c>
      <c r="F388" s="193" t="s">
        <v>361</v>
      </c>
      <c r="G388" s="177"/>
      <c r="H388" s="177"/>
      <c r="I388" s="180"/>
      <c r="J388" s="194">
        <f>BK388</f>
        <v>0</v>
      </c>
      <c r="K388" s="177"/>
      <c r="L388" s="182"/>
      <c r="M388" s="183"/>
      <c r="N388" s="184"/>
      <c r="O388" s="184"/>
      <c r="P388" s="185">
        <f>SUM(P389:P408)</f>
        <v>0</v>
      </c>
      <c r="Q388" s="184"/>
      <c r="R388" s="185">
        <f>SUM(R389:R408)</f>
        <v>0.0419</v>
      </c>
      <c r="S388" s="184"/>
      <c r="T388" s="186">
        <f>SUM(T389:T408)</f>
        <v>0</v>
      </c>
      <c r="AR388" s="187" t="s">
        <v>80</v>
      </c>
      <c r="AT388" s="188" t="s">
        <v>71</v>
      </c>
      <c r="AU388" s="188" t="s">
        <v>82</v>
      </c>
      <c r="AY388" s="187" t="s">
        <v>139</v>
      </c>
      <c r="BK388" s="189">
        <f>SUM(BK389:BK408)</f>
        <v>0</v>
      </c>
    </row>
    <row r="389" spans="2:65" s="1" customFormat="1" ht="28.8" customHeight="1">
      <c r="B389" s="41"/>
      <c r="C389" s="195" t="s">
        <v>362</v>
      </c>
      <c r="D389" s="195" t="s">
        <v>144</v>
      </c>
      <c r="E389" s="196" t="s">
        <v>293</v>
      </c>
      <c r="F389" s="197" t="s">
        <v>294</v>
      </c>
      <c r="G389" s="198" t="s">
        <v>147</v>
      </c>
      <c r="H389" s="199">
        <v>8.95</v>
      </c>
      <c r="I389" s="200"/>
      <c r="J389" s="201">
        <f>ROUND(I389*H389,2)</f>
        <v>0</v>
      </c>
      <c r="K389" s="197" t="s">
        <v>22</v>
      </c>
      <c r="L389" s="61"/>
      <c r="M389" s="202" t="s">
        <v>22</v>
      </c>
      <c r="N389" s="203" t="s">
        <v>43</v>
      </c>
      <c r="O389" s="42"/>
      <c r="P389" s="204">
        <f>O389*H389</f>
        <v>0</v>
      </c>
      <c r="Q389" s="204">
        <v>0.001</v>
      </c>
      <c r="R389" s="204">
        <f>Q389*H389</f>
        <v>0.00895</v>
      </c>
      <c r="S389" s="204">
        <v>0</v>
      </c>
      <c r="T389" s="205">
        <f>S389*H389</f>
        <v>0</v>
      </c>
      <c r="AR389" s="24" t="s">
        <v>148</v>
      </c>
      <c r="AT389" s="24" t="s">
        <v>144</v>
      </c>
      <c r="AU389" s="24" t="s">
        <v>149</v>
      </c>
      <c r="AY389" s="24" t="s">
        <v>139</v>
      </c>
      <c r="BE389" s="206">
        <f>IF(N389="základní",J389,0)</f>
        <v>0</v>
      </c>
      <c r="BF389" s="206">
        <f>IF(N389="snížená",J389,0)</f>
        <v>0</v>
      </c>
      <c r="BG389" s="206">
        <f>IF(N389="zákl. přenesená",J389,0)</f>
        <v>0</v>
      </c>
      <c r="BH389" s="206">
        <f>IF(N389="sníž. přenesená",J389,0)</f>
        <v>0</v>
      </c>
      <c r="BI389" s="206">
        <f>IF(N389="nulová",J389,0)</f>
        <v>0</v>
      </c>
      <c r="BJ389" s="24" t="s">
        <v>80</v>
      </c>
      <c r="BK389" s="206">
        <f>ROUND(I389*H389,2)</f>
        <v>0</v>
      </c>
      <c r="BL389" s="24" t="s">
        <v>148</v>
      </c>
      <c r="BM389" s="24" t="s">
        <v>363</v>
      </c>
    </row>
    <row r="390" spans="2:51" s="12" customFormat="1" ht="13.5">
      <c r="B390" s="219"/>
      <c r="C390" s="220"/>
      <c r="D390" s="209" t="s">
        <v>151</v>
      </c>
      <c r="E390" s="221" t="s">
        <v>22</v>
      </c>
      <c r="F390" s="222" t="s">
        <v>364</v>
      </c>
      <c r="G390" s="220"/>
      <c r="H390" s="223">
        <v>2.4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151</v>
      </c>
      <c r="AU390" s="229" t="s">
        <v>149</v>
      </c>
      <c r="AV390" s="12" t="s">
        <v>82</v>
      </c>
      <c r="AW390" s="12" t="s">
        <v>153</v>
      </c>
      <c r="AX390" s="12" t="s">
        <v>72</v>
      </c>
      <c r="AY390" s="229" t="s">
        <v>139</v>
      </c>
    </row>
    <row r="391" spans="2:51" s="12" customFormat="1" ht="13.5">
      <c r="B391" s="219"/>
      <c r="C391" s="220"/>
      <c r="D391" s="209" t="s">
        <v>151</v>
      </c>
      <c r="E391" s="221" t="s">
        <v>22</v>
      </c>
      <c r="F391" s="222" t="s">
        <v>365</v>
      </c>
      <c r="G391" s="220"/>
      <c r="H391" s="223">
        <v>4.15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151</v>
      </c>
      <c r="AU391" s="229" t="s">
        <v>149</v>
      </c>
      <c r="AV391" s="12" t="s">
        <v>82</v>
      </c>
      <c r="AW391" s="12" t="s">
        <v>153</v>
      </c>
      <c r="AX391" s="12" t="s">
        <v>72</v>
      </c>
      <c r="AY391" s="229" t="s">
        <v>139</v>
      </c>
    </row>
    <row r="392" spans="2:51" s="12" customFormat="1" ht="13.5">
      <c r="B392" s="219"/>
      <c r="C392" s="220"/>
      <c r="D392" s="209" t="s">
        <v>151</v>
      </c>
      <c r="E392" s="221" t="s">
        <v>22</v>
      </c>
      <c r="F392" s="222" t="s">
        <v>366</v>
      </c>
      <c r="G392" s="220"/>
      <c r="H392" s="223">
        <v>2.4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151</v>
      </c>
      <c r="AU392" s="229" t="s">
        <v>149</v>
      </c>
      <c r="AV392" s="12" t="s">
        <v>82</v>
      </c>
      <c r="AW392" s="12" t="s">
        <v>153</v>
      </c>
      <c r="AX392" s="12" t="s">
        <v>72</v>
      </c>
      <c r="AY392" s="229" t="s">
        <v>139</v>
      </c>
    </row>
    <row r="393" spans="2:51" s="14" customFormat="1" ht="13.5">
      <c r="B393" s="241"/>
      <c r="C393" s="242"/>
      <c r="D393" s="243" t="s">
        <v>151</v>
      </c>
      <c r="E393" s="244" t="s">
        <v>22</v>
      </c>
      <c r="F393" s="245" t="s">
        <v>367</v>
      </c>
      <c r="G393" s="242"/>
      <c r="H393" s="246">
        <v>8.95</v>
      </c>
      <c r="I393" s="247"/>
      <c r="J393" s="242"/>
      <c r="K393" s="242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151</v>
      </c>
      <c r="AU393" s="252" t="s">
        <v>149</v>
      </c>
      <c r="AV393" s="14" t="s">
        <v>148</v>
      </c>
      <c r="AW393" s="14" t="s">
        <v>153</v>
      </c>
      <c r="AX393" s="14" t="s">
        <v>80</v>
      </c>
      <c r="AY393" s="252" t="s">
        <v>139</v>
      </c>
    </row>
    <row r="394" spans="2:65" s="1" customFormat="1" ht="28.8" customHeight="1">
      <c r="B394" s="41"/>
      <c r="C394" s="195" t="s">
        <v>368</v>
      </c>
      <c r="D394" s="195" t="s">
        <v>144</v>
      </c>
      <c r="E394" s="196" t="s">
        <v>300</v>
      </c>
      <c r="F394" s="197" t="s">
        <v>301</v>
      </c>
      <c r="G394" s="198" t="s">
        <v>302</v>
      </c>
      <c r="H394" s="199">
        <v>6</v>
      </c>
      <c r="I394" s="200"/>
      <c r="J394" s="201">
        <f>ROUND(I394*H394,2)</f>
        <v>0</v>
      </c>
      <c r="K394" s="197" t="s">
        <v>22</v>
      </c>
      <c r="L394" s="61"/>
      <c r="M394" s="202" t="s">
        <v>22</v>
      </c>
      <c r="N394" s="203" t="s">
        <v>43</v>
      </c>
      <c r="O394" s="42"/>
      <c r="P394" s="204">
        <f>O394*H394</f>
        <v>0</v>
      </c>
      <c r="Q394" s="204">
        <v>0.002</v>
      </c>
      <c r="R394" s="204">
        <f>Q394*H394</f>
        <v>0.012</v>
      </c>
      <c r="S394" s="204">
        <v>0</v>
      </c>
      <c r="T394" s="205">
        <f>S394*H394</f>
        <v>0</v>
      </c>
      <c r="AR394" s="24" t="s">
        <v>148</v>
      </c>
      <c r="AT394" s="24" t="s">
        <v>144</v>
      </c>
      <c r="AU394" s="24" t="s">
        <v>149</v>
      </c>
      <c r="AY394" s="24" t="s">
        <v>139</v>
      </c>
      <c r="BE394" s="206">
        <f>IF(N394="základní",J394,0)</f>
        <v>0</v>
      </c>
      <c r="BF394" s="206">
        <f>IF(N394="snížená",J394,0)</f>
        <v>0</v>
      </c>
      <c r="BG394" s="206">
        <f>IF(N394="zákl. přenesená",J394,0)</f>
        <v>0</v>
      </c>
      <c r="BH394" s="206">
        <f>IF(N394="sníž. přenesená",J394,0)</f>
        <v>0</v>
      </c>
      <c r="BI394" s="206">
        <f>IF(N394="nulová",J394,0)</f>
        <v>0</v>
      </c>
      <c r="BJ394" s="24" t="s">
        <v>80</v>
      </c>
      <c r="BK394" s="206">
        <f>ROUND(I394*H394,2)</f>
        <v>0</v>
      </c>
      <c r="BL394" s="24" t="s">
        <v>148</v>
      </c>
      <c r="BM394" s="24" t="s">
        <v>369</v>
      </c>
    </row>
    <row r="395" spans="2:51" s="11" customFormat="1" ht="13.5">
      <c r="B395" s="207"/>
      <c r="C395" s="208"/>
      <c r="D395" s="209" t="s">
        <v>151</v>
      </c>
      <c r="E395" s="210" t="s">
        <v>22</v>
      </c>
      <c r="F395" s="211" t="s">
        <v>240</v>
      </c>
      <c r="G395" s="208"/>
      <c r="H395" s="212" t="s">
        <v>22</v>
      </c>
      <c r="I395" s="213"/>
      <c r="J395" s="208"/>
      <c r="K395" s="208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151</v>
      </c>
      <c r="AU395" s="218" t="s">
        <v>149</v>
      </c>
      <c r="AV395" s="11" t="s">
        <v>80</v>
      </c>
      <c r="AW395" s="11" t="s">
        <v>153</v>
      </c>
      <c r="AX395" s="11" t="s">
        <v>72</v>
      </c>
      <c r="AY395" s="218" t="s">
        <v>139</v>
      </c>
    </row>
    <row r="396" spans="2:51" s="11" customFormat="1" ht="13.5">
      <c r="B396" s="207"/>
      <c r="C396" s="208"/>
      <c r="D396" s="209" t="s">
        <v>151</v>
      </c>
      <c r="E396" s="210" t="s">
        <v>22</v>
      </c>
      <c r="F396" s="211" t="s">
        <v>370</v>
      </c>
      <c r="G396" s="208"/>
      <c r="H396" s="212" t="s">
        <v>22</v>
      </c>
      <c r="I396" s="213"/>
      <c r="J396" s="208"/>
      <c r="K396" s="208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151</v>
      </c>
      <c r="AU396" s="218" t="s">
        <v>149</v>
      </c>
      <c r="AV396" s="11" t="s">
        <v>80</v>
      </c>
      <c r="AW396" s="11" t="s">
        <v>153</v>
      </c>
      <c r="AX396" s="11" t="s">
        <v>72</v>
      </c>
      <c r="AY396" s="218" t="s">
        <v>139</v>
      </c>
    </row>
    <row r="397" spans="2:51" s="12" customFormat="1" ht="13.5">
      <c r="B397" s="219"/>
      <c r="C397" s="220"/>
      <c r="D397" s="209" t="s">
        <v>151</v>
      </c>
      <c r="E397" s="221" t="s">
        <v>22</v>
      </c>
      <c r="F397" s="222" t="s">
        <v>22</v>
      </c>
      <c r="G397" s="220"/>
      <c r="H397" s="223">
        <v>0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151</v>
      </c>
      <c r="AU397" s="229" t="s">
        <v>149</v>
      </c>
      <c r="AV397" s="12" t="s">
        <v>82</v>
      </c>
      <c r="AW397" s="12" t="s">
        <v>153</v>
      </c>
      <c r="AX397" s="12" t="s">
        <v>72</v>
      </c>
      <c r="AY397" s="229" t="s">
        <v>139</v>
      </c>
    </row>
    <row r="398" spans="2:51" s="12" customFormat="1" ht="13.5">
      <c r="B398" s="219"/>
      <c r="C398" s="220"/>
      <c r="D398" s="243" t="s">
        <v>151</v>
      </c>
      <c r="E398" s="253" t="s">
        <v>22</v>
      </c>
      <c r="F398" s="254" t="s">
        <v>140</v>
      </c>
      <c r="G398" s="220"/>
      <c r="H398" s="255">
        <v>6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151</v>
      </c>
      <c r="AU398" s="229" t="s">
        <v>149</v>
      </c>
      <c r="AV398" s="12" t="s">
        <v>82</v>
      </c>
      <c r="AW398" s="12" t="s">
        <v>153</v>
      </c>
      <c r="AX398" s="12" t="s">
        <v>80</v>
      </c>
      <c r="AY398" s="229" t="s">
        <v>139</v>
      </c>
    </row>
    <row r="399" spans="2:65" s="1" customFormat="1" ht="28.8" customHeight="1">
      <c r="B399" s="41"/>
      <c r="C399" s="195" t="s">
        <v>371</v>
      </c>
      <c r="D399" s="195" t="s">
        <v>144</v>
      </c>
      <c r="E399" s="196" t="s">
        <v>306</v>
      </c>
      <c r="F399" s="197" t="s">
        <v>307</v>
      </c>
      <c r="G399" s="198" t="s">
        <v>302</v>
      </c>
      <c r="H399" s="199">
        <v>6</v>
      </c>
      <c r="I399" s="200"/>
      <c r="J399" s="201">
        <f>ROUND(I399*H399,2)</f>
        <v>0</v>
      </c>
      <c r="K399" s="197" t="s">
        <v>22</v>
      </c>
      <c r="L399" s="61"/>
      <c r="M399" s="202" t="s">
        <v>22</v>
      </c>
      <c r="N399" s="203" t="s">
        <v>43</v>
      </c>
      <c r="O399" s="42"/>
      <c r="P399" s="204">
        <f>O399*H399</f>
        <v>0</v>
      </c>
      <c r="Q399" s="204">
        <v>0.002</v>
      </c>
      <c r="R399" s="204">
        <f>Q399*H399</f>
        <v>0.012</v>
      </c>
      <c r="S399" s="204">
        <v>0</v>
      </c>
      <c r="T399" s="205">
        <f>S399*H399</f>
        <v>0</v>
      </c>
      <c r="AR399" s="24" t="s">
        <v>148</v>
      </c>
      <c r="AT399" s="24" t="s">
        <v>144</v>
      </c>
      <c r="AU399" s="24" t="s">
        <v>149</v>
      </c>
      <c r="AY399" s="24" t="s">
        <v>139</v>
      </c>
      <c r="BE399" s="206">
        <f>IF(N399="základní",J399,0)</f>
        <v>0</v>
      </c>
      <c r="BF399" s="206">
        <f>IF(N399="snížená",J399,0)</f>
        <v>0</v>
      </c>
      <c r="BG399" s="206">
        <f>IF(N399="zákl. přenesená",J399,0)</f>
        <v>0</v>
      </c>
      <c r="BH399" s="206">
        <f>IF(N399="sníž. přenesená",J399,0)</f>
        <v>0</v>
      </c>
      <c r="BI399" s="206">
        <f>IF(N399="nulová",J399,0)</f>
        <v>0</v>
      </c>
      <c r="BJ399" s="24" t="s">
        <v>80</v>
      </c>
      <c r="BK399" s="206">
        <f>ROUND(I399*H399,2)</f>
        <v>0</v>
      </c>
      <c r="BL399" s="24" t="s">
        <v>148</v>
      </c>
      <c r="BM399" s="24" t="s">
        <v>372</v>
      </c>
    </row>
    <row r="400" spans="2:51" s="11" customFormat="1" ht="13.5">
      <c r="B400" s="207"/>
      <c r="C400" s="208"/>
      <c r="D400" s="209" t="s">
        <v>151</v>
      </c>
      <c r="E400" s="210" t="s">
        <v>22</v>
      </c>
      <c r="F400" s="211" t="s">
        <v>240</v>
      </c>
      <c r="G400" s="208"/>
      <c r="H400" s="212" t="s">
        <v>22</v>
      </c>
      <c r="I400" s="213"/>
      <c r="J400" s="208"/>
      <c r="K400" s="208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151</v>
      </c>
      <c r="AU400" s="218" t="s">
        <v>149</v>
      </c>
      <c r="AV400" s="11" t="s">
        <v>80</v>
      </c>
      <c r="AW400" s="11" t="s">
        <v>153</v>
      </c>
      <c r="AX400" s="11" t="s">
        <v>72</v>
      </c>
      <c r="AY400" s="218" t="s">
        <v>139</v>
      </c>
    </row>
    <row r="401" spans="2:51" s="11" customFormat="1" ht="13.5">
      <c r="B401" s="207"/>
      <c r="C401" s="208"/>
      <c r="D401" s="209" t="s">
        <v>151</v>
      </c>
      <c r="E401" s="210" t="s">
        <v>22</v>
      </c>
      <c r="F401" s="211" t="s">
        <v>370</v>
      </c>
      <c r="G401" s="208"/>
      <c r="H401" s="212" t="s">
        <v>22</v>
      </c>
      <c r="I401" s="213"/>
      <c r="J401" s="208"/>
      <c r="K401" s="208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151</v>
      </c>
      <c r="AU401" s="218" t="s">
        <v>149</v>
      </c>
      <c r="AV401" s="11" t="s">
        <v>80</v>
      </c>
      <c r="AW401" s="11" t="s">
        <v>153</v>
      </c>
      <c r="AX401" s="11" t="s">
        <v>72</v>
      </c>
      <c r="AY401" s="218" t="s">
        <v>139</v>
      </c>
    </row>
    <row r="402" spans="2:51" s="12" customFormat="1" ht="13.5">
      <c r="B402" s="219"/>
      <c r="C402" s="220"/>
      <c r="D402" s="209" t="s">
        <v>151</v>
      </c>
      <c r="E402" s="221" t="s">
        <v>22</v>
      </c>
      <c r="F402" s="222" t="s">
        <v>22</v>
      </c>
      <c r="G402" s="220"/>
      <c r="H402" s="223">
        <v>0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151</v>
      </c>
      <c r="AU402" s="229" t="s">
        <v>149</v>
      </c>
      <c r="AV402" s="12" t="s">
        <v>82</v>
      </c>
      <c r="AW402" s="12" t="s">
        <v>153</v>
      </c>
      <c r="AX402" s="12" t="s">
        <v>72</v>
      </c>
      <c r="AY402" s="229" t="s">
        <v>139</v>
      </c>
    </row>
    <row r="403" spans="2:51" s="12" customFormat="1" ht="13.5">
      <c r="B403" s="219"/>
      <c r="C403" s="220"/>
      <c r="D403" s="243" t="s">
        <v>151</v>
      </c>
      <c r="E403" s="253" t="s">
        <v>22</v>
      </c>
      <c r="F403" s="254" t="s">
        <v>140</v>
      </c>
      <c r="G403" s="220"/>
      <c r="H403" s="255">
        <v>6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151</v>
      </c>
      <c r="AU403" s="229" t="s">
        <v>149</v>
      </c>
      <c r="AV403" s="12" t="s">
        <v>82</v>
      </c>
      <c r="AW403" s="12" t="s">
        <v>153</v>
      </c>
      <c r="AX403" s="12" t="s">
        <v>80</v>
      </c>
      <c r="AY403" s="229" t="s">
        <v>139</v>
      </c>
    </row>
    <row r="404" spans="2:65" s="1" customFormat="1" ht="28.8" customHeight="1">
      <c r="B404" s="41"/>
      <c r="C404" s="195" t="s">
        <v>373</v>
      </c>
      <c r="D404" s="195" t="s">
        <v>144</v>
      </c>
      <c r="E404" s="196" t="s">
        <v>310</v>
      </c>
      <c r="F404" s="197" t="s">
        <v>311</v>
      </c>
      <c r="G404" s="198" t="s">
        <v>147</v>
      </c>
      <c r="H404" s="199">
        <v>8.95</v>
      </c>
      <c r="I404" s="200"/>
      <c r="J404" s="201">
        <f>ROUND(I404*H404,2)</f>
        <v>0</v>
      </c>
      <c r="K404" s="197" t="s">
        <v>22</v>
      </c>
      <c r="L404" s="61"/>
      <c r="M404" s="202" t="s">
        <v>22</v>
      </c>
      <c r="N404" s="203" t="s">
        <v>43</v>
      </c>
      <c r="O404" s="42"/>
      <c r="P404" s="204">
        <f>O404*H404</f>
        <v>0</v>
      </c>
      <c r="Q404" s="204">
        <v>0.001</v>
      </c>
      <c r="R404" s="204">
        <f>Q404*H404</f>
        <v>0.00895</v>
      </c>
      <c r="S404" s="204">
        <v>0</v>
      </c>
      <c r="T404" s="205">
        <f>S404*H404</f>
        <v>0</v>
      </c>
      <c r="AR404" s="24" t="s">
        <v>148</v>
      </c>
      <c r="AT404" s="24" t="s">
        <v>144</v>
      </c>
      <c r="AU404" s="24" t="s">
        <v>149</v>
      </c>
      <c r="AY404" s="24" t="s">
        <v>139</v>
      </c>
      <c r="BE404" s="206">
        <f>IF(N404="základní",J404,0)</f>
        <v>0</v>
      </c>
      <c r="BF404" s="206">
        <f>IF(N404="snížená",J404,0)</f>
        <v>0</v>
      </c>
      <c r="BG404" s="206">
        <f>IF(N404="zákl. přenesená",J404,0)</f>
        <v>0</v>
      </c>
      <c r="BH404" s="206">
        <f>IF(N404="sníž. přenesená",J404,0)</f>
        <v>0</v>
      </c>
      <c r="BI404" s="206">
        <f>IF(N404="nulová",J404,0)</f>
        <v>0</v>
      </c>
      <c r="BJ404" s="24" t="s">
        <v>80</v>
      </c>
      <c r="BK404" s="206">
        <f>ROUND(I404*H404,2)</f>
        <v>0</v>
      </c>
      <c r="BL404" s="24" t="s">
        <v>148</v>
      </c>
      <c r="BM404" s="24" t="s">
        <v>374</v>
      </c>
    </row>
    <row r="405" spans="2:51" s="12" customFormat="1" ht="13.5">
      <c r="B405" s="219"/>
      <c r="C405" s="220"/>
      <c r="D405" s="209" t="s">
        <v>151</v>
      </c>
      <c r="E405" s="221" t="s">
        <v>22</v>
      </c>
      <c r="F405" s="222" t="s">
        <v>364</v>
      </c>
      <c r="G405" s="220"/>
      <c r="H405" s="223">
        <v>2.4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151</v>
      </c>
      <c r="AU405" s="229" t="s">
        <v>149</v>
      </c>
      <c r="AV405" s="12" t="s">
        <v>82</v>
      </c>
      <c r="AW405" s="12" t="s">
        <v>153</v>
      </c>
      <c r="AX405" s="12" t="s">
        <v>72</v>
      </c>
      <c r="AY405" s="229" t="s">
        <v>139</v>
      </c>
    </row>
    <row r="406" spans="2:51" s="12" customFormat="1" ht="13.5">
      <c r="B406" s="219"/>
      <c r="C406" s="220"/>
      <c r="D406" s="209" t="s">
        <v>151</v>
      </c>
      <c r="E406" s="221" t="s">
        <v>22</v>
      </c>
      <c r="F406" s="222" t="s">
        <v>365</v>
      </c>
      <c r="G406" s="220"/>
      <c r="H406" s="223">
        <v>4.15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151</v>
      </c>
      <c r="AU406" s="229" t="s">
        <v>149</v>
      </c>
      <c r="AV406" s="12" t="s">
        <v>82</v>
      </c>
      <c r="AW406" s="12" t="s">
        <v>153</v>
      </c>
      <c r="AX406" s="12" t="s">
        <v>72</v>
      </c>
      <c r="AY406" s="229" t="s">
        <v>139</v>
      </c>
    </row>
    <row r="407" spans="2:51" s="12" customFormat="1" ht="13.5">
      <c r="B407" s="219"/>
      <c r="C407" s="220"/>
      <c r="D407" s="209" t="s">
        <v>151</v>
      </c>
      <c r="E407" s="221" t="s">
        <v>22</v>
      </c>
      <c r="F407" s="222" t="s">
        <v>366</v>
      </c>
      <c r="G407" s="220"/>
      <c r="H407" s="223">
        <v>2.4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151</v>
      </c>
      <c r="AU407" s="229" t="s">
        <v>149</v>
      </c>
      <c r="AV407" s="12" t="s">
        <v>82</v>
      </c>
      <c r="AW407" s="12" t="s">
        <v>153</v>
      </c>
      <c r="AX407" s="12" t="s">
        <v>72</v>
      </c>
      <c r="AY407" s="229" t="s">
        <v>139</v>
      </c>
    </row>
    <row r="408" spans="2:51" s="14" customFormat="1" ht="13.5">
      <c r="B408" s="241"/>
      <c r="C408" s="242"/>
      <c r="D408" s="209" t="s">
        <v>151</v>
      </c>
      <c r="E408" s="256" t="s">
        <v>22</v>
      </c>
      <c r="F408" s="257" t="s">
        <v>367</v>
      </c>
      <c r="G408" s="242"/>
      <c r="H408" s="258">
        <v>8.95</v>
      </c>
      <c r="I408" s="247"/>
      <c r="J408" s="242"/>
      <c r="K408" s="242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151</v>
      </c>
      <c r="AU408" s="252" t="s">
        <v>149</v>
      </c>
      <c r="AV408" s="14" t="s">
        <v>148</v>
      </c>
      <c r="AW408" s="14" t="s">
        <v>153</v>
      </c>
      <c r="AX408" s="14" t="s">
        <v>80</v>
      </c>
      <c r="AY408" s="252" t="s">
        <v>139</v>
      </c>
    </row>
    <row r="409" spans="2:63" s="10" customFormat="1" ht="22.35" customHeight="1">
      <c r="B409" s="176"/>
      <c r="C409" s="177"/>
      <c r="D409" s="192" t="s">
        <v>71</v>
      </c>
      <c r="E409" s="193" t="s">
        <v>375</v>
      </c>
      <c r="F409" s="193" t="s">
        <v>376</v>
      </c>
      <c r="G409" s="177"/>
      <c r="H409" s="177"/>
      <c r="I409" s="180"/>
      <c r="J409" s="194">
        <f>BK409</f>
        <v>0</v>
      </c>
      <c r="K409" s="177"/>
      <c r="L409" s="182"/>
      <c r="M409" s="183"/>
      <c r="N409" s="184"/>
      <c r="O409" s="184"/>
      <c r="P409" s="185">
        <f>SUM(P410:P411)</f>
        <v>0</v>
      </c>
      <c r="Q409" s="184"/>
      <c r="R409" s="185">
        <f>SUM(R410:R411)</f>
        <v>0</v>
      </c>
      <c r="S409" s="184"/>
      <c r="T409" s="186">
        <f>SUM(T410:T411)</f>
        <v>0</v>
      </c>
      <c r="AR409" s="187" t="s">
        <v>80</v>
      </c>
      <c r="AT409" s="188" t="s">
        <v>71</v>
      </c>
      <c r="AU409" s="188" t="s">
        <v>82</v>
      </c>
      <c r="AY409" s="187" t="s">
        <v>139</v>
      </c>
      <c r="BK409" s="189">
        <f>SUM(BK410:BK411)</f>
        <v>0</v>
      </c>
    </row>
    <row r="410" spans="2:65" s="1" customFormat="1" ht="20.4" customHeight="1">
      <c r="B410" s="41"/>
      <c r="C410" s="195" t="s">
        <v>377</v>
      </c>
      <c r="D410" s="195" t="s">
        <v>144</v>
      </c>
      <c r="E410" s="196" t="s">
        <v>378</v>
      </c>
      <c r="F410" s="197" t="s">
        <v>379</v>
      </c>
      <c r="G410" s="198" t="s">
        <v>380</v>
      </c>
      <c r="H410" s="199">
        <v>1</v>
      </c>
      <c r="I410" s="200"/>
      <c r="J410" s="201">
        <f>ROUND(I410*H410,2)</f>
        <v>0</v>
      </c>
      <c r="K410" s="197" t="s">
        <v>22</v>
      </c>
      <c r="L410" s="61"/>
      <c r="M410" s="202" t="s">
        <v>22</v>
      </c>
      <c r="N410" s="203" t="s">
        <v>43</v>
      </c>
      <c r="O410" s="42"/>
      <c r="P410" s="204">
        <f>O410*H410</f>
        <v>0</v>
      </c>
      <c r="Q410" s="204">
        <v>0</v>
      </c>
      <c r="R410" s="204">
        <f>Q410*H410</f>
        <v>0</v>
      </c>
      <c r="S410" s="204">
        <v>0</v>
      </c>
      <c r="T410" s="205">
        <f>S410*H410</f>
        <v>0</v>
      </c>
      <c r="AR410" s="24" t="s">
        <v>148</v>
      </c>
      <c r="AT410" s="24" t="s">
        <v>144</v>
      </c>
      <c r="AU410" s="24" t="s">
        <v>149</v>
      </c>
      <c r="AY410" s="24" t="s">
        <v>139</v>
      </c>
      <c r="BE410" s="206">
        <f>IF(N410="základní",J410,0)</f>
        <v>0</v>
      </c>
      <c r="BF410" s="206">
        <f>IF(N410="snížená",J410,0)</f>
        <v>0</v>
      </c>
      <c r="BG410" s="206">
        <f>IF(N410="zákl. přenesená",J410,0)</f>
        <v>0</v>
      </c>
      <c r="BH410" s="206">
        <f>IF(N410="sníž. přenesená",J410,0)</f>
        <v>0</v>
      </c>
      <c r="BI410" s="206">
        <f>IF(N410="nulová",J410,0)</f>
        <v>0</v>
      </c>
      <c r="BJ410" s="24" t="s">
        <v>80</v>
      </c>
      <c r="BK410" s="206">
        <f>ROUND(I410*H410,2)</f>
        <v>0</v>
      </c>
      <c r="BL410" s="24" t="s">
        <v>148</v>
      </c>
      <c r="BM410" s="24" t="s">
        <v>381</v>
      </c>
    </row>
    <row r="411" spans="2:65" s="1" customFormat="1" ht="28.8" customHeight="1">
      <c r="B411" s="41"/>
      <c r="C411" s="195" t="s">
        <v>382</v>
      </c>
      <c r="D411" s="195" t="s">
        <v>144</v>
      </c>
      <c r="E411" s="196" t="s">
        <v>383</v>
      </c>
      <c r="F411" s="197" t="s">
        <v>384</v>
      </c>
      <c r="G411" s="198" t="s">
        <v>385</v>
      </c>
      <c r="H411" s="199">
        <v>1</v>
      </c>
      <c r="I411" s="200"/>
      <c r="J411" s="201">
        <f>ROUND(I411*H411,2)</f>
        <v>0</v>
      </c>
      <c r="K411" s="197" t="s">
        <v>22</v>
      </c>
      <c r="L411" s="61"/>
      <c r="M411" s="202" t="s">
        <v>22</v>
      </c>
      <c r="N411" s="203" t="s">
        <v>43</v>
      </c>
      <c r="O411" s="42"/>
      <c r="P411" s="204">
        <f>O411*H411</f>
        <v>0</v>
      </c>
      <c r="Q411" s="204">
        <v>0</v>
      </c>
      <c r="R411" s="204">
        <f>Q411*H411</f>
        <v>0</v>
      </c>
      <c r="S411" s="204">
        <v>0</v>
      </c>
      <c r="T411" s="205">
        <f>S411*H411</f>
        <v>0</v>
      </c>
      <c r="AR411" s="24" t="s">
        <v>148</v>
      </c>
      <c r="AT411" s="24" t="s">
        <v>144</v>
      </c>
      <c r="AU411" s="24" t="s">
        <v>149</v>
      </c>
      <c r="AY411" s="24" t="s">
        <v>139</v>
      </c>
      <c r="BE411" s="206">
        <f>IF(N411="základní",J411,0)</f>
        <v>0</v>
      </c>
      <c r="BF411" s="206">
        <f>IF(N411="snížená",J411,0)</f>
        <v>0</v>
      </c>
      <c r="BG411" s="206">
        <f>IF(N411="zákl. přenesená",J411,0)</f>
        <v>0</v>
      </c>
      <c r="BH411" s="206">
        <f>IF(N411="sníž. přenesená",J411,0)</f>
        <v>0</v>
      </c>
      <c r="BI411" s="206">
        <f>IF(N411="nulová",J411,0)</f>
        <v>0</v>
      </c>
      <c r="BJ411" s="24" t="s">
        <v>80</v>
      </c>
      <c r="BK411" s="206">
        <f>ROUND(I411*H411,2)</f>
        <v>0</v>
      </c>
      <c r="BL411" s="24" t="s">
        <v>148</v>
      </c>
      <c r="BM411" s="24" t="s">
        <v>386</v>
      </c>
    </row>
    <row r="412" spans="2:63" s="10" customFormat="1" ht="22.35" customHeight="1">
      <c r="B412" s="176"/>
      <c r="C412" s="177"/>
      <c r="D412" s="192" t="s">
        <v>71</v>
      </c>
      <c r="E412" s="193" t="s">
        <v>387</v>
      </c>
      <c r="F412" s="193" t="s">
        <v>388</v>
      </c>
      <c r="G412" s="177"/>
      <c r="H412" s="177"/>
      <c r="I412" s="180"/>
      <c r="J412" s="194">
        <f>BK412</f>
        <v>0</v>
      </c>
      <c r="K412" s="177"/>
      <c r="L412" s="182"/>
      <c r="M412" s="183"/>
      <c r="N412" s="184"/>
      <c r="O412" s="184"/>
      <c r="P412" s="185">
        <f>SUM(P413:P414)</f>
        <v>0</v>
      </c>
      <c r="Q412" s="184"/>
      <c r="R412" s="185">
        <f>SUM(R413:R414)</f>
        <v>0.261</v>
      </c>
      <c r="S412" s="184"/>
      <c r="T412" s="186">
        <f>SUM(T413:T414)</f>
        <v>0</v>
      </c>
      <c r="AR412" s="187" t="s">
        <v>80</v>
      </c>
      <c r="AT412" s="188" t="s">
        <v>71</v>
      </c>
      <c r="AU412" s="188" t="s">
        <v>82</v>
      </c>
      <c r="AY412" s="187" t="s">
        <v>139</v>
      </c>
      <c r="BK412" s="189">
        <f>SUM(BK413:BK414)</f>
        <v>0</v>
      </c>
    </row>
    <row r="413" spans="2:65" s="1" customFormat="1" ht="20.4" customHeight="1">
      <c r="B413" s="41"/>
      <c r="C413" s="195" t="s">
        <v>389</v>
      </c>
      <c r="D413" s="195" t="s">
        <v>144</v>
      </c>
      <c r="E413" s="196" t="s">
        <v>390</v>
      </c>
      <c r="F413" s="197" t="s">
        <v>391</v>
      </c>
      <c r="G413" s="198" t="s">
        <v>147</v>
      </c>
      <c r="H413" s="199">
        <v>9</v>
      </c>
      <c r="I413" s="200"/>
      <c r="J413" s="201">
        <f>ROUND(I413*H413,2)</f>
        <v>0</v>
      </c>
      <c r="K413" s="197" t="s">
        <v>22</v>
      </c>
      <c r="L413" s="61"/>
      <c r="M413" s="202" t="s">
        <v>22</v>
      </c>
      <c r="N413" s="203" t="s">
        <v>43</v>
      </c>
      <c r="O413" s="42"/>
      <c r="P413" s="204">
        <f>O413*H413</f>
        <v>0</v>
      </c>
      <c r="Q413" s="204">
        <v>0.029</v>
      </c>
      <c r="R413" s="204">
        <f>Q413*H413</f>
        <v>0.261</v>
      </c>
      <c r="S413" s="204">
        <v>0</v>
      </c>
      <c r="T413" s="205">
        <f>S413*H413</f>
        <v>0</v>
      </c>
      <c r="AR413" s="24" t="s">
        <v>148</v>
      </c>
      <c r="AT413" s="24" t="s">
        <v>144</v>
      </c>
      <c r="AU413" s="24" t="s">
        <v>149</v>
      </c>
      <c r="AY413" s="24" t="s">
        <v>139</v>
      </c>
      <c r="BE413" s="206">
        <f>IF(N413="základní",J413,0)</f>
        <v>0</v>
      </c>
      <c r="BF413" s="206">
        <f>IF(N413="snížená",J413,0)</f>
        <v>0</v>
      </c>
      <c r="BG413" s="206">
        <f>IF(N413="zákl. přenesená",J413,0)</f>
        <v>0</v>
      </c>
      <c r="BH413" s="206">
        <f>IF(N413="sníž. přenesená",J413,0)</f>
        <v>0</v>
      </c>
      <c r="BI413" s="206">
        <f>IF(N413="nulová",J413,0)</f>
        <v>0</v>
      </c>
      <c r="BJ413" s="24" t="s">
        <v>80</v>
      </c>
      <c r="BK413" s="206">
        <f>ROUND(I413*H413,2)</f>
        <v>0</v>
      </c>
      <c r="BL413" s="24" t="s">
        <v>148</v>
      </c>
      <c r="BM413" s="24" t="s">
        <v>392</v>
      </c>
    </row>
    <row r="414" spans="2:51" s="12" customFormat="1" ht="13.5">
      <c r="B414" s="219"/>
      <c r="C414" s="220"/>
      <c r="D414" s="209" t="s">
        <v>151</v>
      </c>
      <c r="E414" s="221" t="s">
        <v>22</v>
      </c>
      <c r="F414" s="222" t="s">
        <v>393</v>
      </c>
      <c r="G414" s="220"/>
      <c r="H414" s="223">
        <v>9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151</v>
      </c>
      <c r="AU414" s="229" t="s">
        <v>149</v>
      </c>
      <c r="AV414" s="12" t="s">
        <v>82</v>
      </c>
      <c r="AW414" s="12" t="s">
        <v>153</v>
      </c>
      <c r="AX414" s="12" t="s">
        <v>80</v>
      </c>
      <c r="AY414" s="229" t="s">
        <v>139</v>
      </c>
    </row>
    <row r="415" spans="2:63" s="10" customFormat="1" ht="29.85" customHeight="1">
      <c r="B415" s="176"/>
      <c r="C415" s="177"/>
      <c r="D415" s="178" t="s">
        <v>71</v>
      </c>
      <c r="E415" s="190" t="s">
        <v>228</v>
      </c>
      <c r="F415" s="190" t="s">
        <v>394</v>
      </c>
      <c r="G415" s="177"/>
      <c r="H415" s="177"/>
      <c r="I415" s="180"/>
      <c r="J415" s="191">
        <f>BK415</f>
        <v>0</v>
      </c>
      <c r="K415" s="177"/>
      <c r="L415" s="182"/>
      <c r="M415" s="183"/>
      <c r="N415" s="184"/>
      <c r="O415" s="184"/>
      <c r="P415" s="185">
        <f>P416+P429+P460+P513</f>
        <v>0</v>
      </c>
      <c r="Q415" s="184"/>
      <c r="R415" s="185">
        <f>R416+R429+R460+R513</f>
        <v>1.970078</v>
      </c>
      <c r="S415" s="184"/>
      <c r="T415" s="186">
        <f>T416+T429+T460+T513</f>
        <v>18.302490000000002</v>
      </c>
      <c r="AR415" s="187" t="s">
        <v>80</v>
      </c>
      <c r="AT415" s="188" t="s">
        <v>71</v>
      </c>
      <c r="AU415" s="188" t="s">
        <v>80</v>
      </c>
      <c r="AY415" s="187" t="s">
        <v>139</v>
      </c>
      <c r="BK415" s="189">
        <f>BK416+BK429+BK460+BK513</f>
        <v>0</v>
      </c>
    </row>
    <row r="416" spans="2:63" s="10" customFormat="1" ht="14.85" customHeight="1">
      <c r="B416" s="176"/>
      <c r="C416" s="177"/>
      <c r="D416" s="192" t="s">
        <v>71</v>
      </c>
      <c r="E416" s="193" t="s">
        <v>395</v>
      </c>
      <c r="F416" s="193" t="s">
        <v>396</v>
      </c>
      <c r="G416" s="177"/>
      <c r="H416" s="177"/>
      <c r="I416" s="180"/>
      <c r="J416" s="194">
        <f>BK416</f>
        <v>0</v>
      </c>
      <c r="K416" s="177"/>
      <c r="L416" s="182"/>
      <c r="M416" s="183"/>
      <c r="N416" s="184"/>
      <c r="O416" s="184"/>
      <c r="P416" s="185">
        <f>SUM(P417:P428)</f>
        <v>0</v>
      </c>
      <c r="Q416" s="184"/>
      <c r="R416" s="185">
        <f>SUM(R417:R428)</f>
        <v>1.970078</v>
      </c>
      <c r="S416" s="184"/>
      <c r="T416" s="186">
        <f>SUM(T417:T428)</f>
        <v>0</v>
      </c>
      <c r="AR416" s="187" t="s">
        <v>80</v>
      </c>
      <c r="AT416" s="188" t="s">
        <v>71</v>
      </c>
      <c r="AU416" s="188" t="s">
        <v>82</v>
      </c>
      <c r="AY416" s="187" t="s">
        <v>139</v>
      </c>
      <c r="BK416" s="189">
        <f>SUM(BK417:BK428)</f>
        <v>0</v>
      </c>
    </row>
    <row r="417" spans="2:65" s="1" customFormat="1" ht="28.8" customHeight="1">
      <c r="B417" s="41"/>
      <c r="C417" s="195" t="s">
        <v>397</v>
      </c>
      <c r="D417" s="195" t="s">
        <v>144</v>
      </c>
      <c r="E417" s="196" t="s">
        <v>398</v>
      </c>
      <c r="F417" s="197" t="s">
        <v>399</v>
      </c>
      <c r="G417" s="198" t="s">
        <v>147</v>
      </c>
      <c r="H417" s="199">
        <v>69.4</v>
      </c>
      <c r="I417" s="200"/>
      <c r="J417" s="201">
        <f>ROUND(I417*H417,2)</f>
        <v>0</v>
      </c>
      <c r="K417" s="197" t="s">
        <v>192</v>
      </c>
      <c r="L417" s="61"/>
      <c r="M417" s="202" t="s">
        <v>22</v>
      </c>
      <c r="N417" s="203" t="s">
        <v>43</v>
      </c>
      <c r="O417" s="42"/>
      <c r="P417" s="204">
        <f>O417*H417</f>
        <v>0</v>
      </c>
      <c r="Q417" s="204">
        <v>0.00012</v>
      </c>
      <c r="R417" s="204">
        <f>Q417*H417</f>
        <v>0.008328</v>
      </c>
      <c r="S417" s="204">
        <v>0</v>
      </c>
      <c r="T417" s="205">
        <f>S417*H417</f>
        <v>0</v>
      </c>
      <c r="AR417" s="24" t="s">
        <v>148</v>
      </c>
      <c r="AT417" s="24" t="s">
        <v>144</v>
      </c>
      <c r="AU417" s="24" t="s">
        <v>149</v>
      </c>
      <c r="AY417" s="24" t="s">
        <v>139</v>
      </c>
      <c r="BE417" s="206">
        <f>IF(N417="základní",J417,0)</f>
        <v>0</v>
      </c>
      <c r="BF417" s="206">
        <f>IF(N417="snížená",J417,0)</f>
        <v>0</v>
      </c>
      <c r="BG417" s="206">
        <f>IF(N417="zákl. přenesená",J417,0)</f>
        <v>0</v>
      </c>
      <c r="BH417" s="206">
        <f>IF(N417="sníž. přenesená",J417,0)</f>
        <v>0</v>
      </c>
      <c r="BI417" s="206">
        <f>IF(N417="nulová",J417,0)</f>
        <v>0</v>
      </c>
      <c r="BJ417" s="24" t="s">
        <v>80</v>
      </c>
      <c r="BK417" s="206">
        <f>ROUND(I417*H417,2)</f>
        <v>0</v>
      </c>
      <c r="BL417" s="24" t="s">
        <v>148</v>
      </c>
      <c r="BM417" s="24" t="s">
        <v>400</v>
      </c>
    </row>
    <row r="418" spans="2:51" s="12" customFormat="1" ht="13.5">
      <c r="B418" s="219"/>
      <c r="C418" s="220"/>
      <c r="D418" s="209" t="s">
        <v>151</v>
      </c>
      <c r="E418" s="221" t="s">
        <v>22</v>
      </c>
      <c r="F418" s="222" t="s">
        <v>401</v>
      </c>
      <c r="G418" s="220"/>
      <c r="H418" s="223">
        <v>16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151</v>
      </c>
      <c r="AU418" s="229" t="s">
        <v>149</v>
      </c>
      <c r="AV418" s="12" t="s">
        <v>82</v>
      </c>
      <c r="AW418" s="12" t="s">
        <v>153</v>
      </c>
      <c r="AX418" s="12" t="s">
        <v>72</v>
      </c>
      <c r="AY418" s="229" t="s">
        <v>139</v>
      </c>
    </row>
    <row r="419" spans="2:51" s="12" customFormat="1" ht="13.5">
      <c r="B419" s="219"/>
      <c r="C419" s="220"/>
      <c r="D419" s="209" t="s">
        <v>151</v>
      </c>
      <c r="E419" s="221" t="s">
        <v>22</v>
      </c>
      <c r="F419" s="222" t="s">
        <v>402</v>
      </c>
      <c r="G419" s="220"/>
      <c r="H419" s="223">
        <v>22.36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151</v>
      </c>
      <c r="AU419" s="229" t="s">
        <v>149</v>
      </c>
      <c r="AV419" s="12" t="s">
        <v>82</v>
      </c>
      <c r="AW419" s="12" t="s">
        <v>153</v>
      </c>
      <c r="AX419" s="12" t="s">
        <v>72</v>
      </c>
      <c r="AY419" s="229" t="s">
        <v>139</v>
      </c>
    </row>
    <row r="420" spans="2:51" s="12" customFormat="1" ht="13.5">
      <c r="B420" s="219"/>
      <c r="C420" s="220"/>
      <c r="D420" s="209" t="s">
        <v>151</v>
      </c>
      <c r="E420" s="221" t="s">
        <v>22</v>
      </c>
      <c r="F420" s="222" t="s">
        <v>403</v>
      </c>
      <c r="G420" s="220"/>
      <c r="H420" s="223">
        <v>23.04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151</v>
      </c>
      <c r="AU420" s="229" t="s">
        <v>149</v>
      </c>
      <c r="AV420" s="12" t="s">
        <v>82</v>
      </c>
      <c r="AW420" s="12" t="s">
        <v>153</v>
      </c>
      <c r="AX420" s="12" t="s">
        <v>72</v>
      </c>
      <c r="AY420" s="229" t="s">
        <v>139</v>
      </c>
    </row>
    <row r="421" spans="2:51" s="12" customFormat="1" ht="13.5">
      <c r="B421" s="219"/>
      <c r="C421" s="220"/>
      <c r="D421" s="209" t="s">
        <v>151</v>
      </c>
      <c r="E421" s="221" t="s">
        <v>22</v>
      </c>
      <c r="F421" s="222" t="s">
        <v>404</v>
      </c>
      <c r="G421" s="220"/>
      <c r="H421" s="223">
        <v>8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151</v>
      </c>
      <c r="AU421" s="229" t="s">
        <v>149</v>
      </c>
      <c r="AV421" s="12" t="s">
        <v>82</v>
      </c>
      <c r="AW421" s="12" t="s">
        <v>153</v>
      </c>
      <c r="AX421" s="12" t="s">
        <v>72</v>
      </c>
      <c r="AY421" s="229" t="s">
        <v>139</v>
      </c>
    </row>
    <row r="422" spans="2:51" s="14" customFormat="1" ht="13.5">
      <c r="B422" s="241"/>
      <c r="C422" s="242"/>
      <c r="D422" s="243" t="s">
        <v>151</v>
      </c>
      <c r="E422" s="244" t="s">
        <v>22</v>
      </c>
      <c r="F422" s="245" t="s">
        <v>189</v>
      </c>
      <c r="G422" s="242"/>
      <c r="H422" s="246">
        <v>69.4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151</v>
      </c>
      <c r="AU422" s="252" t="s">
        <v>149</v>
      </c>
      <c r="AV422" s="14" t="s">
        <v>148</v>
      </c>
      <c r="AW422" s="14" t="s">
        <v>153</v>
      </c>
      <c r="AX422" s="14" t="s">
        <v>80</v>
      </c>
      <c r="AY422" s="252" t="s">
        <v>139</v>
      </c>
    </row>
    <row r="423" spans="2:65" s="1" customFormat="1" ht="28.8" customHeight="1">
      <c r="B423" s="41"/>
      <c r="C423" s="195" t="s">
        <v>405</v>
      </c>
      <c r="D423" s="195" t="s">
        <v>144</v>
      </c>
      <c r="E423" s="196" t="s">
        <v>406</v>
      </c>
      <c r="F423" s="197" t="s">
        <v>407</v>
      </c>
      <c r="G423" s="198" t="s">
        <v>408</v>
      </c>
      <c r="H423" s="199">
        <v>95</v>
      </c>
      <c r="I423" s="200"/>
      <c r="J423" s="201">
        <f>ROUND(I423*H423,2)</f>
        <v>0</v>
      </c>
      <c r="K423" s="197" t="s">
        <v>192</v>
      </c>
      <c r="L423" s="61"/>
      <c r="M423" s="202" t="s">
        <v>22</v>
      </c>
      <c r="N423" s="203" t="s">
        <v>43</v>
      </c>
      <c r="O423" s="42"/>
      <c r="P423" s="204">
        <f>O423*H423</f>
        <v>0</v>
      </c>
      <c r="Q423" s="204">
        <v>0.02065</v>
      </c>
      <c r="R423" s="204">
        <f>Q423*H423</f>
        <v>1.96175</v>
      </c>
      <c r="S423" s="204">
        <v>0</v>
      </c>
      <c r="T423" s="205">
        <f>S423*H423</f>
        <v>0</v>
      </c>
      <c r="AR423" s="24" t="s">
        <v>148</v>
      </c>
      <c r="AT423" s="24" t="s">
        <v>144</v>
      </c>
      <c r="AU423" s="24" t="s">
        <v>149</v>
      </c>
      <c r="AY423" s="24" t="s">
        <v>139</v>
      </c>
      <c r="BE423" s="206">
        <f>IF(N423="základní",J423,0)</f>
        <v>0</v>
      </c>
      <c r="BF423" s="206">
        <f>IF(N423="snížená",J423,0)</f>
        <v>0</v>
      </c>
      <c r="BG423" s="206">
        <f>IF(N423="zákl. přenesená",J423,0)</f>
        <v>0</v>
      </c>
      <c r="BH423" s="206">
        <f>IF(N423="sníž. přenesená",J423,0)</f>
        <v>0</v>
      </c>
      <c r="BI423" s="206">
        <f>IF(N423="nulová",J423,0)</f>
        <v>0</v>
      </c>
      <c r="BJ423" s="24" t="s">
        <v>80</v>
      </c>
      <c r="BK423" s="206">
        <f>ROUND(I423*H423,2)</f>
        <v>0</v>
      </c>
      <c r="BL423" s="24" t="s">
        <v>148</v>
      </c>
      <c r="BM423" s="24" t="s">
        <v>409</v>
      </c>
    </row>
    <row r="424" spans="2:51" s="12" customFormat="1" ht="13.5">
      <c r="B424" s="219"/>
      <c r="C424" s="220"/>
      <c r="D424" s="243" t="s">
        <v>151</v>
      </c>
      <c r="E424" s="253" t="s">
        <v>22</v>
      </c>
      <c r="F424" s="254" t="s">
        <v>410</v>
      </c>
      <c r="G424" s="220"/>
      <c r="H424" s="255">
        <v>95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151</v>
      </c>
      <c r="AU424" s="229" t="s">
        <v>149</v>
      </c>
      <c r="AV424" s="12" t="s">
        <v>82</v>
      </c>
      <c r="AW424" s="12" t="s">
        <v>153</v>
      </c>
      <c r="AX424" s="12" t="s">
        <v>80</v>
      </c>
      <c r="AY424" s="229" t="s">
        <v>139</v>
      </c>
    </row>
    <row r="425" spans="2:65" s="1" customFormat="1" ht="20.4" customHeight="1">
      <c r="B425" s="41"/>
      <c r="C425" s="195" t="s">
        <v>411</v>
      </c>
      <c r="D425" s="195" t="s">
        <v>144</v>
      </c>
      <c r="E425" s="196" t="s">
        <v>412</v>
      </c>
      <c r="F425" s="197" t="s">
        <v>413</v>
      </c>
      <c r="G425" s="198" t="s">
        <v>385</v>
      </c>
      <c r="H425" s="199">
        <v>1</v>
      </c>
      <c r="I425" s="200"/>
      <c r="J425" s="201">
        <f>ROUND(I425*H425,2)</f>
        <v>0</v>
      </c>
      <c r="K425" s="197" t="s">
        <v>22</v>
      </c>
      <c r="L425" s="61"/>
      <c r="M425" s="202" t="s">
        <v>22</v>
      </c>
      <c r="N425" s="203" t="s">
        <v>43</v>
      </c>
      <c r="O425" s="42"/>
      <c r="P425" s="204">
        <f>O425*H425</f>
        <v>0</v>
      </c>
      <c r="Q425" s="204">
        <v>0</v>
      </c>
      <c r="R425" s="204">
        <f>Q425*H425</f>
        <v>0</v>
      </c>
      <c r="S425" s="204">
        <v>0</v>
      </c>
      <c r="T425" s="205">
        <f>S425*H425</f>
        <v>0</v>
      </c>
      <c r="AR425" s="24" t="s">
        <v>148</v>
      </c>
      <c r="AT425" s="24" t="s">
        <v>144</v>
      </c>
      <c r="AU425" s="24" t="s">
        <v>149</v>
      </c>
      <c r="AY425" s="24" t="s">
        <v>139</v>
      </c>
      <c r="BE425" s="206">
        <f>IF(N425="základní",J425,0)</f>
        <v>0</v>
      </c>
      <c r="BF425" s="206">
        <f>IF(N425="snížená",J425,0)</f>
        <v>0</v>
      </c>
      <c r="BG425" s="206">
        <f>IF(N425="zákl. přenesená",J425,0)</f>
        <v>0</v>
      </c>
      <c r="BH425" s="206">
        <f>IF(N425="sníž. přenesená",J425,0)</f>
        <v>0</v>
      </c>
      <c r="BI425" s="206">
        <f>IF(N425="nulová",J425,0)</f>
        <v>0</v>
      </c>
      <c r="BJ425" s="24" t="s">
        <v>80</v>
      </c>
      <c r="BK425" s="206">
        <f>ROUND(I425*H425,2)</f>
        <v>0</v>
      </c>
      <c r="BL425" s="24" t="s">
        <v>148</v>
      </c>
      <c r="BM425" s="24" t="s">
        <v>414</v>
      </c>
    </row>
    <row r="426" spans="2:65" s="1" customFormat="1" ht="20.4" customHeight="1">
      <c r="B426" s="41"/>
      <c r="C426" s="195" t="s">
        <v>415</v>
      </c>
      <c r="D426" s="195" t="s">
        <v>144</v>
      </c>
      <c r="E426" s="196" t="s">
        <v>416</v>
      </c>
      <c r="F426" s="197" t="s">
        <v>417</v>
      </c>
      <c r="G426" s="198" t="s">
        <v>380</v>
      </c>
      <c r="H426" s="199">
        <v>3</v>
      </c>
      <c r="I426" s="200"/>
      <c r="J426" s="201">
        <f>ROUND(I426*H426,2)</f>
        <v>0</v>
      </c>
      <c r="K426" s="197" t="s">
        <v>22</v>
      </c>
      <c r="L426" s="61"/>
      <c r="M426" s="202" t="s">
        <v>22</v>
      </c>
      <c r="N426" s="203" t="s">
        <v>43</v>
      </c>
      <c r="O426" s="42"/>
      <c r="P426" s="204">
        <f>O426*H426</f>
        <v>0</v>
      </c>
      <c r="Q426" s="204">
        <v>0</v>
      </c>
      <c r="R426" s="204">
        <f>Q426*H426</f>
        <v>0</v>
      </c>
      <c r="S426" s="204">
        <v>0</v>
      </c>
      <c r="T426" s="205">
        <f>S426*H426</f>
        <v>0</v>
      </c>
      <c r="AR426" s="24" t="s">
        <v>148</v>
      </c>
      <c r="AT426" s="24" t="s">
        <v>144</v>
      </c>
      <c r="AU426" s="24" t="s">
        <v>149</v>
      </c>
      <c r="AY426" s="24" t="s">
        <v>139</v>
      </c>
      <c r="BE426" s="206">
        <f>IF(N426="základní",J426,0)</f>
        <v>0</v>
      </c>
      <c r="BF426" s="206">
        <f>IF(N426="snížená",J426,0)</f>
        <v>0</v>
      </c>
      <c r="BG426" s="206">
        <f>IF(N426="zákl. přenesená",J426,0)</f>
        <v>0</v>
      </c>
      <c r="BH426" s="206">
        <f>IF(N426="sníž. přenesená",J426,0)</f>
        <v>0</v>
      </c>
      <c r="BI426" s="206">
        <f>IF(N426="nulová",J426,0)</f>
        <v>0</v>
      </c>
      <c r="BJ426" s="24" t="s">
        <v>80</v>
      </c>
      <c r="BK426" s="206">
        <f>ROUND(I426*H426,2)</f>
        <v>0</v>
      </c>
      <c r="BL426" s="24" t="s">
        <v>148</v>
      </c>
      <c r="BM426" s="24" t="s">
        <v>418</v>
      </c>
    </row>
    <row r="427" spans="2:65" s="1" customFormat="1" ht="28.8" customHeight="1">
      <c r="B427" s="41"/>
      <c r="C427" s="195" t="s">
        <v>419</v>
      </c>
      <c r="D427" s="195" t="s">
        <v>144</v>
      </c>
      <c r="E427" s="196" t="s">
        <v>420</v>
      </c>
      <c r="F427" s="197" t="s">
        <v>421</v>
      </c>
      <c r="G427" s="198" t="s">
        <v>380</v>
      </c>
      <c r="H427" s="199">
        <v>1</v>
      </c>
      <c r="I427" s="200"/>
      <c r="J427" s="201">
        <f>ROUND(I427*H427,2)</f>
        <v>0</v>
      </c>
      <c r="K427" s="197" t="s">
        <v>22</v>
      </c>
      <c r="L427" s="61"/>
      <c r="M427" s="202" t="s">
        <v>22</v>
      </c>
      <c r="N427" s="203" t="s">
        <v>43</v>
      </c>
      <c r="O427" s="42"/>
      <c r="P427" s="204">
        <f>O427*H427</f>
        <v>0</v>
      </c>
      <c r="Q427" s="204">
        <v>0</v>
      </c>
      <c r="R427" s="204">
        <f>Q427*H427</f>
        <v>0</v>
      </c>
      <c r="S427" s="204">
        <v>0</v>
      </c>
      <c r="T427" s="205">
        <f>S427*H427</f>
        <v>0</v>
      </c>
      <c r="AR427" s="24" t="s">
        <v>148</v>
      </c>
      <c r="AT427" s="24" t="s">
        <v>144</v>
      </c>
      <c r="AU427" s="24" t="s">
        <v>149</v>
      </c>
      <c r="AY427" s="24" t="s">
        <v>139</v>
      </c>
      <c r="BE427" s="206">
        <f>IF(N427="základní",J427,0)</f>
        <v>0</v>
      </c>
      <c r="BF427" s="206">
        <f>IF(N427="snížená",J427,0)</f>
        <v>0</v>
      </c>
      <c r="BG427" s="206">
        <f>IF(N427="zákl. přenesená",J427,0)</f>
        <v>0</v>
      </c>
      <c r="BH427" s="206">
        <f>IF(N427="sníž. přenesená",J427,0)</f>
        <v>0</v>
      </c>
      <c r="BI427" s="206">
        <f>IF(N427="nulová",J427,0)</f>
        <v>0</v>
      </c>
      <c r="BJ427" s="24" t="s">
        <v>80</v>
      </c>
      <c r="BK427" s="206">
        <f>ROUND(I427*H427,2)</f>
        <v>0</v>
      </c>
      <c r="BL427" s="24" t="s">
        <v>148</v>
      </c>
      <c r="BM427" s="24" t="s">
        <v>422</v>
      </c>
    </row>
    <row r="428" spans="2:65" s="1" customFormat="1" ht="20.4" customHeight="1">
      <c r="B428" s="41"/>
      <c r="C428" s="195" t="s">
        <v>423</v>
      </c>
      <c r="D428" s="195" t="s">
        <v>144</v>
      </c>
      <c r="E428" s="196" t="s">
        <v>424</v>
      </c>
      <c r="F428" s="197" t="s">
        <v>425</v>
      </c>
      <c r="G428" s="198" t="s">
        <v>380</v>
      </c>
      <c r="H428" s="199">
        <v>1</v>
      </c>
      <c r="I428" s="200"/>
      <c r="J428" s="201">
        <f>ROUND(I428*H428,2)</f>
        <v>0</v>
      </c>
      <c r="K428" s="197" t="s">
        <v>22</v>
      </c>
      <c r="L428" s="61"/>
      <c r="M428" s="202" t="s">
        <v>22</v>
      </c>
      <c r="N428" s="203" t="s">
        <v>43</v>
      </c>
      <c r="O428" s="42"/>
      <c r="P428" s="204">
        <f>O428*H428</f>
        <v>0</v>
      </c>
      <c r="Q428" s="204">
        <v>0</v>
      </c>
      <c r="R428" s="204">
        <f>Q428*H428</f>
        <v>0</v>
      </c>
      <c r="S428" s="204">
        <v>0</v>
      </c>
      <c r="T428" s="205">
        <f>S428*H428</f>
        <v>0</v>
      </c>
      <c r="AR428" s="24" t="s">
        <v>148</v>
      </c>
      <c r="AT428" s="24" t="s">
        <v>144</v>
      </c>
      <c r="AU428" s="24" t="s">
        <v>149</v>
      </c>
      <c r="AY428" s="24" t="s">
        <v>139</v>
      </c>
      <c r="BE428" s="206">
        <f>IF(N428="základní",J428,0)</f>
        <v>0</v>
      </c>
      <c r="BF428" s="206">
        <f>IF(N428="snížená",J428,0)</f>
        <v>0</v>
      </c>
      <c r="BG428" s="206">
        <f>IF(N428="zákl. přenesená",J428,0)</f>
        <v>0</v>
      </c>
      <c r="BH428" s="206">
        <f>IF(N428="sníž. přenesená",J428,0)</f>
        <v>0</v>
      </c>
      <c r="BI428" s="206">
        <f>IF(N428="nulová",J428,0)</f>
        <v>0</v>
      </c>
      <c r="BJ428" s="24" t="s">
        <v>80</v>
      </c>
      <c r="BK428" s="206">
        <f>ROUND(I428*H428,2)</f>
        <v>0</v>
      </c>
      <c r="BL428" s="24" t="s">
        <v>148</v>
      </c>
      <c r="BM428" s="24" t="s">
        <v>426</v>
      </c>
    </row>
    <row r="429" spans="2:63" s="10" customFormat="1" ht="22.35" customHeight="1">
      <c r="B429" s="176"/>
      <c r="C429" s="177"/>
      <c r="D429" s="192" t="s">
        <v>71</v>
      </c>
      <c r="E429" s="193" t="s">
        <v>427</v>
      </c>
      <c r="F429" s="193" t="s">
        <v>428</v>
      </c>
      <c r="G429" s="177"/>
      <c r="H429" s="177"/>
      <c r="I429" s="180"/>
      <c r="J429" s="194">
        <f>BK429</f>
        <v>0</v>
      </c>
      <c r="K429" s="177"/>
      <c r="L429" s="182"/>
      <c r="M429" s="183"/>
      <c r="N429" s="184"/>
      <c r="O429" s="184"/>
      <c r="P429" s="185">
        <f>SUM(P430:P459)</f>
        <v>0</v>
      </c>
      <c r="Q429" s="184"/>
      <c r="R429" s="185">
        <f>SUM(R430:R459)</f>
        <v>0</v>
      </c>
      <c r="S429" s="184"/>
      <c r="T429" s="186">
        <f>SUM(T430:T459)</f>
        <v>0</v>
      </c>
      <c r="AR429" s="187" t="s">
        <v>80</v>
      </c>
      <c r="AT429" s="188" t="s">
        <v>71</v>
      </c>
      <c r="AU429" s="188" t="s">
        <v>82</v>
      </c>
      <c r="AY429" s="187" t="s">
        <v>139</v>
      </c>
      <c r="BK429" s="189">
        <f>SUM(BK430:BK459)</f>
        <v>0</v>
      </c>
    </row>
    <row r="430" spans="2:65" s="1" customFormat="1" ht="40.2" customHeight="1">
      <c r="B430" s="41"/>
      <c r="C430" s="195" t="s">
        <v>429</v>
      </c>
      <c r="D430" s="195" t="s">
        <v>144</v>
      </c>
      <c r="E430" s="196" t="s">
        <v>430</v>
      </c>
      <c r="F430" s="197" t="s">
        <v>431</v>
      </c>
      <c r="G430" s="198" t="s">
        <v>147</v>
      </c>
      <c r="H430" s="199">
        <v>696</v>
      </c>
      <c r="I430" s="200"/>
      <c r="J430" s="201">
        <f>ROUND(I430*H430,2)</f>
        <v>0</v>
      </c>
      <c r="K430" s="197" t="s">
        <v>192</v>
      </c>
      <c r="L430" s="61"/>
      <c r="M430" s="202" t="s">
        <v>22</v>
      </c>
      <c r="N430" s="203" t="s">
        <v>43</v>
      </c>
      <c r="O430" s="42"/>
      <c r="P430" s="204">
        <f>O430*H430</f>
        <v>0</v>
      </c>
      <c r="Q430" s="204">
        <v>0</v>
      </c>
      <c r="R430" s="204">
        <f>Q430*H430</f>
        <v>0</v>
      </c>
      <c r="S430" s="204">
        <v>0</v>
      </c>
      <c r="T430" s="205">
        <f>S430*H430</f>
        <v>0</v>
      </c>
      <c r="AR430" s="24" t="s">
        <v>148</v>
      </c>
      <c r="AT430" s="24" t="s">
        <v>144</v>
      </c>
      <c r="AU430" s="24" t="s">
        <v>149</v>
      </c>
      <c r="AY430" s="24" t="s">
        <v>139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24" t="s">
        <v>80</v>
      </c>
      <c r="BK430" s="206">
        <f>ROUND(I430*H430,2)</f>
        <v>0</v>
      </c>
      <c r="BL430" s="24" t="s">
        <v>148</v>
      </c>
      <c r="BM430" s="24" t="s">
        <v>432</v>
      </c>
    </row>
    <row r="431" spans="2:51" s="12" customFormat="1" ht="13.5">
      <c r="B431" s="219"/>
      <c r="C431" s="220"/>
      <c r="D431" s="209" t="s">
        <v>151</v>
      </c>
      <c r="E431" s="221" t="s">
        <v>22</v>
      </c>
      <c r="F431" s="222" t="s">
        <v>433</v>
      </c>
      <c r="G431" s="220"/>
      <c r="H431" s="223">
        <v>96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151</v>
      </c>
      <c r="AU431" s="229" t="s">
        <v>149</v>
      </c>
      <c r="AV431" s="12" t="s">
        <v>82</v>
      </c>
      <c r="AW431" s="12" t="s">
        <v>153</v>
      </c>
      <c r="AX431" s="12" t="s">
        <v>72</v>
      </c>
      <c r="AY431" s="229" t="s">
        <v>139</v>
      </c>
    </row>
    <row r="432" spans="2:51" s="12" customFormat="1" ht="13.5">
      <c r="B432" s="219"/>
      <c r="C432" s="220"/>
      <c r="D432" s="209" t="s">
        <v>151</v>
      </c>
      <c r="E432" s="221" t="s">
        <v>22</v>
      </c>
      <c r="F432" s="222" t="s">
        <v>434</v>
      </c>
      <c r="G432" s="220"/>
      <c r="H432" s="223">
        <v>296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151</v>
      </c>
      <c r="AU432" s="229" t="s">
        <v>149</v>
      </c>
      <c r="AV432" s="12" t="s">
        <v>82</v>
      </c>
      <c r="AW432" s="12" t="s">
        <v>153</v>
      </c>
      <c r="AX432" s="12" t="s">
        <v>72</v>
      </c>
      <c r="AY432" s="229" t="s">
        <v>139</v>
      </c>
    </row>
    <row r="433" spans="2:51" s="12" customFormat="1" ht="13.5">
      <c r="B433" s="219"/>
      <c r="C433" s="220"/>
      <c r="D433" s="209" t="s">
        <v>151</v>
      </c>
      <c r="E433" s="221" t="s">
        <v>22</v>
      </c>
      <c r="F433" s="222" t="s">
        <v>435</v>
      </c>
      <c r="G433" s="220"/>
      <c r="H433" s="223">
        <v>112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151</v>
      </c>
      <c r="AU433" s="229" t="s">
        <v>149</v>
      </c>
      <c r="AV433" s="12" t="s">
        <v>82</v>
      </c>
      <c r="AW433" s="12" t="s">
        <v>153</v>
      </c>
      <c r="AX433" s="12" t="s">
        <v>72</v>
      </c>
      <c r="AY433" s="229" t="s">
        <v>139</v>
      </c>
    </row>
    <row r="434" spans="2:51" s="13" customFormat="1" ht="13.5">
      <c r="B434" s="230"/>
      <c r="C434" s="231"/>
      <c r="D434" s="209" t="s">
        <v>151</v>
      </c>
      <c r="E434" s="232" t="s">
        <v>22</v>
      </c>
      <c r="F434" s="233" t="s">
        <v>436</v>
      </c>
      <c r="G434" s="231"/>
      <c r="H434" s="234">
        <v>504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151</v>
      </c>
      <c r="AU434" s="240" t="s">
        <v>149</v>
      </c>
      <c r="AV434" s="13" t="s">
        <v>149</v>
      </c>
      <c r="AW434" s="13" t="s">
        <v>153</v>
      </c>
      <c r="AX434" s="13" t="s">
        <v>72</v>
      </c>
      <c r="AY434" s="240" t="s">
        <v>139</v>
      </c>
    </row>
    <row r="435" spans="2:51" s="12" customFormat="1" ht="13.5">
      <c r="B435" s="219"/>
      <c r="C435" s="220"/>
      <c r="D435" s="209" t="s">
        <v>151</v>
      </c>
      <c r="E435" s="221" t="s">
        <v>22</v>
      </c>
      <c r="F435" s="222" t="s">
        <v>437</v>
      </c>
      <c r="G435" s="220"/>
      <c r="H435" s="223">
        <v>192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151</v>
      </c>
      <c r="AU435" s="229" t="s">
        <v>149</v>
      </c>
      <c r="AV435" s="12" t="s">
        <v>82</v>
      </c>
      <c r="AW435" s="12" t="s">
        <v>153</v>
      </c>
      <c r="AX435" s="12" t="s">
        <v>72</v>
      </c>
      <c r="AY435" s="229" t="s">
        <v>139</v>
      </c>
    </row>
    <row r="436" spans="2:51" s="13" customFormat="1" ht="13.5">
      <c r="B436" s="230"/>
      <c r="C436" s="231"/>
      <c r="D436" s="209" t="s">
        <v>151</v>
      </c>
      <c r="E436" s="232" t="s">
        <v>22</v>
      </c>
      <c r="F436" s="233" t="s">
        <v>438</v>
      </c>
      <c r="G436" s="231"/>
      <c r="H436" s="234">
        <v>192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151</v>
      </c>
      <c r="AU436" s="240" t="s">
        <v>149</v>
      </c>
      <c r="AV436" s="13" t="s">
        <v>149</v>
      </c>
      <c r="AW436" s="13" t="s">
        <v>153</v>
      </c>
      <c r="AX436" s="13" t="s">
        <v>72</v>
      </c>
      <c r="AY436" s="240" t="s">
        <v>139</v>
      </c>
    </row>
    <row r="437" spans="2:51" s="14" customFormat="1" ht="13.5">
      <c r="B437" s="241"/>
      <c r="C437" s="242"/>
      <c r="D437" s="243" t="s">
        <v>151</v>
      </c>
      <c r="E437" s="244" t="s">
        <v>22</v>
      </c>
      <c r="F437" s="245" t="s">
        <v>189</v>
      </c>
      <c r="G437" s="242"/>
      <c r="H437" s="246">
        <v>696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151</v>
      </c>
      <c r="AU437" s="252" t="s">
        <v>149</v>
      </c>
      <c r="AV437" s="14" t="s">
        <v>148</v>
      </c>
      <c r="AW437" s="14" t="s">
        <v>153</v>
      </c>
      <c r="AX437" s="14" t="s">
        <v>80</v>
      </c>
      <c r="AY437" s="252" t="s">
        <v>139</v>
      </c>
    </row>
    <row r="438" spans="2:65" s="1" customFormat="1" ht="40.2" customHeight="1">
      <c r="B438" s="41"/>
      <c r="C438" s="195" t="s">
        <v>439</v>
      </c>
      <c r="D438" s="195" t="s">
        <v>144</v>
      </c>
      <c r="E438" s="196" t="s">
        <v>440</v>
      </c>
      <c r="F438" s="197" t="s">
        <v>441</v>
      </c>
      <c r="G438" s="198" t="s">
        <v>147</v>
      </c>
      <c r="H438" s="199">
        <v>104400</v>
      </c>
      <c r="I438" s="200"/>
      <c r="J438" s="201">
        <f>ROUND(I438*H438,2)</f>
        <v>0</v>
      </c>
      <c r="K438" s="197" t="s">
        <v>192</v>
      </c>
      <c r="L438" s="61"/>
      <c r="M438" s="202" t="s">
        <v>22</v>
      </c>
      <c r="N438" s="203" t="s">
        <v>43</v>
      </c>
      <c r="O438" s="42"/>
      <c r="P438" s="204">
        <f>O438*H438</f>
        <v>0</v>
      </c>
      <c r="Q438" s="204">
        <v>0</v>
      </c>
      <c r="R438" s="204">
        <f>Q438*H438</f>
        <v>0</v>
      </c>
      <c r="S438" s="204">
        <v>0</v>
      </c>
      <c r="T438" s="205">
        <f>S438*H438</f>
        <v>0</v>
      </c>
      <c r="AR438" s="24" t="s">
        <v>148</v>
      </c>
      <c r="AT438" s="24" t="s">
        <v>144</v>
      </c>
      <c r="AU438" s="24" t="s">
        <v>149</v>
      </c>
      <c r="AY438" s="24" t="s">
        <v>139</v>
      </c>
      <c r="BE438" s="206">
        <f>IF(N438="základní",J438,0)</f>
        <v>0</v>
      </c>
      <c r="BF438" s="206">
        <f>IF(N438="snížená",J438,0)</f>
        <v>0</v>
      </c>
      <c r="BG438" s="206">
        <f>IF(N438="zákl. přenesená",J438,0)</f>
        <v>0</v>
      </c>
      <c r="BH438" s="206">
        <f>IF(N438="sníž. přenesená",J438,0)</f>
        <v>0</v>
      </c>
      <c r="BI438" s="206">
        <f>IF(N438="nulová",J438,0)</f>
        <v>0</v>
      </c>
      <c r="BJ438" s="24" t="s">
        <v>80</v>
      </c>
      <c r="BK438" s="206">
        <f>ROUND(I438*H438,2)</f>
        <v>0</v>
      </c>
      <c r="BL438" s="24" t="s">
        <v>148</v>
      </c>
      <c r="BM438" s="24" t="s">
        <v>442</v>
      </c>
    </row>
    <row r="439" spans="2:51" s="12" customFormat="1" ht="13.5">
      <c r="B439" s="219"/>
      <c r="C439" s="220"/>
      <c r="D439" s="243" t="s">
        <v>151</v>
      </c>
      <c r="E439" s="253" t="s">
        <v>22</v>
      </c>
      <c r="F439" s="254" t="s">
        <v>443</v>
      </c>
      <c r="G439" s="220"/>
      <c r="H439" s="255">
        <v>104400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151</v>
      </c>
      <c r="AU439" s="229" t="s">
        <v>149</v>
      </c>
      <c r="AV439" s="12" t="s">
        <v>82</v>
      </c>
      <c r="AW439" s="12" t="s">
        <v>153</v>
      </c>
      <c r="AX439" s="12" t="s">
        <v>80</v>
      </c>
      <c r="AY439" s="229" t="s">
        <v>139</v>
      </c>
    </row>
    <row r="440" spans="2:65" s="1" customFormat="1" ht="40.2" customHeight="1">
      <c r="B440" s="41"/>
      <c r="C440" s="195" t="s">
        <v>444</v>
      </c>
      <c r="D440" s="195" t="s">
        <v>144</v>
      </c>
      <c r="E440" s="196" t="s">
        <v>445</v>
      </c>
      <c r="F440" s="197" t="s">
        <v>446</v>
      </c>
      <c r="G440" s="198" t="s">
        <v>147</v>
      </c>
      <c r="H440" s="199">
        <v>696</v>
      </c>
      <c r="I440" s="200"/>
      <c r="J440" s="201">
        <f>ROUND(I440*H440,2)</f>
        <v>0</v>
      </c>
      <c r="K440" s="197" t="s">
        <v>192</v>
      </c>
      <c r="L440" s="61"/>
      <c r="M440" s="202" t="s">
        <v>22</v>
      </c>
      <c r="N440" s="203" t="s">
        <v>43</v>
      </c>
      <c r="O440" s="42"/>
      <c r="P440" s="204">
        <f>O440*H440</f>
        <v>0</v>
      </c>
      <c r="Q440" s="204">
        <v>0</v>
      </c>
      <c r="R440" s="204">
        <f>Q440*H440</f>
        <v>0</v>
      </c>
      <c r="S440" s="204">
        <v>0</v>
      </c>
      <c r="T440" s="205">
        <f>S440*H440</f>
        <v>0</v>
      </c>
      <c r="AR440" s="24" t="s">
        <v>148</v>
      </c>
      <c r="AT440" s="24" t="s">
        <v>144</v>
      </c>
      <c r="AU440" s="24" t="s">
        <v>149</v>
      </c>
      <c r="AY440" s="24" t="s">
        <v>139</v>
      </c>
      <c r="BE440" s="206">
        <f>IF(N440="základní",J440,0)</f>
        <v>0</v>
      </c>
      <c r="BF440" s="206">
        <f>IF(N440="snížená",J440,0)</f>
        <v>0</v>
      </c>
      <c r="BG440" s="206">
        <f>IF(N440="zákl. přenesená",J440,0)</f>
        <v>0</v>
      </c>
      <c r="BH440" s="206">
        <f>IF(N440="sníž. přenesená",J440,0)</f>
        <v>0</v>
      </c>
      <c r="BI440" s="206">
        <f>IF(N440="nulová",J440,0)</f>
        <v>0</v>
      </c>
      <c r="BJ440" s="24" t="s">
        <v>80</v>
      </c>
      <c r="BK440" s="206">
        <f>ROUND(I440*H440,2)</f>
        <v>0</v>
      </c>
      <c r="BL440" s="24" t="s">
        <v>148</v>
      </c>
      <c r="BM440" s="24" t="s">
        <v>447</v>
      </c>
    </row>
    <row r="441" spans="2:65" s="1" customFormat="1" ht="40.2" customHeight="1">
      <c r="B441" s="41"/>
      <c r="C441" s="195" t="s">
        <v>448</v>
      </c>
      <c r="D441" s="195" t="s">
        <v>144</v>
      </c>
      <c r="E441" s="196" t="s">
        <v>449</v>
      </c>
      <c r="F441" s="197" t="s">
        <v>450</v>
      </c>
      <c r="G441" s="198" t="s">
        <v>147</v>
      </c>
      <c r="H441" s="199">
        <v>381</v>
      </c>
      <c r="I441" s="200"/>
      <c r="J441" s="201">
        <f>ROUND(I441*H441,2)</f>
        <v>0</v>
      </c>
      <c r="K441" s="197" t="s">
        <v>192</v>
      </c>
      <c r="L441" s="61"/>
      <c r="M441" s="202" t="s">
        <v>22</v>
      </c>
      <c r="N441" s="203" t="s">
        <v>43</v>
      </c>
      <c r="O441" s="42"/>
      <c r="P441" s="204">
        <f>O441*H441</f>
        <v>0</v>
      </c>
      <c r="Q441" s="204">
        <v>0</v>
      </c>
      <c r="R441" s="204">
        <f>Q441*H441</f>
        <v>0</v>
      </c>
      <c r="S441" s="204">
        <v>0</v>
      </c>
      <c r="T441" s="205">
        <f>S441*H441</f>
        <v>0</v>
      </c>
      <c r="AR441" s="24" t="s">
        <v>148</v>
      </c>
      <c r="AT441" s="24" t="s">
        <v>144</v>
      </c>
      <c r="AU441" s="24" t="s">
        <v>149</v>
      </c>
      <c r="AY441" s="24" t="s">
        <v>139</v>
      </c>
      <c r="BE441" s="206">
        <f>IF(N441="základní",J441,0)</f>
        <v>0</v>
      </c>
      <c r="BF441" s="206">
        <f>IF(N441="snížená",J441,0)</f>
        <v>0</v>
      </c>
      <c r="BG441" s="206">
        <f>IF(N441="zákl. přenesená",J441,0)</f>
        <v>0</v>
      </c>
      <c r="BH441" s="206">
        <f>IF(N441="sníž. přenesená",J441,0)</f>
        <v>0</v>
      </c>
      <c r="BI441" s="206">
        <f>IF(N441="nulová",J441,0)</f>
        <v>0</v>
      </c>
      <c r="BJ441" s="24" t="s">
        <v>80</v>
      </c>
      <c r="BK441" s="206">
        <f>ROUND(I441*H441,2)</f>
        <v>0</v>
      </c>
      <c r="BL441" s="24" t="s">
        <v>148</v>
      </c>
      <c r="BM441" s="24" t="s">
        <v>451</v>
      </c>
    </row>
    <row r="442" spans="2:51" s="12" customFormat="1" ht="13.5">
      <c r="B442" s="219"/>
      <c r="C442" s="220"/>
      <c r="D442" s="209" t="s">
        <v>151</v>
      </c>
      <c r="E442" s="221" t="s">
        <v>22</v>
      </c>
      <c r="F442" s="222" t="s">
        <v>452</v>
      </c>
      <c r="G442" s="220"/>
      <c r="H442" s="223">
        <v>112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151</v>
      </c>
      <c r="AU442" s="229" t="s">
        <v>149</v>
      </c>
      <c r="AV442" s="12" t="s">
        <v>82</v>
      </c>
      <c r="AW442" s="12" t="s">
        <v>153</v>
      </c>
      <c r="AX442" s="12" t="s">
        <v>72</v>
      </c>
      <c r="AY442" s="229" t="s">
        <v>139</v>
      </c>
    </row>
    <row r="443" spans="2:51" s="12" customFormat="1" ht="13.5">
      <c r="B443" s="219"/>
      <c r="C443" s="220"/>
      <c r="D443" s="209" t="s">
        <v>151</v>
      </c>
      <c r="E443" s="221" t="s">
        <v>22</v>
      </c>
      <c r="F443" s="222" t="s">
        <v>453</v>
      </c>
      <c r="G443" s="220"/>
      <c r="H443" s="223">
        <v>35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151</v>
      </c>
      <c r="AU443" s="229" t="s">
        <v>149</v>
      </c>
      <c r="AV443" s="12" t="s">
        <v>82</v>
      </c>
      <c r="AW443" s="12" t="s">
        <v>153</v>
      </c>
      <c r="AX443" s="12" t="s">
        <v>72</v>
      </c>
      <c r="AY443" s="229" t="s">
        <v>139</v>
      </c>
    </row>
    <row r="444" spans="2:51" s="12" customFormat="1" ht="13.5">
      <c r="B444" s="219"/>
      <c r="C444" s="220"/>
      <c r="D444" s="209" t="s">
        <v>151</v>
      </c>
      <c r="E444" s="221" t="s">
        <v>22</v>
      </c>
      <c r="F444" s="222" t="s">
        <v>454</v>
      </c>
      <c r="G444" s="220"/>
      <c r="H444" s="223">
        <v>43.5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151</v>
      </c>
      <c r="AU444" s="229" t="s">
        <v>149</v>
      </c>
      <c r="AV444" s="12" t="s">
        <v>82</v>
      </c>
      <c r="AW444" s="12" t="s">
        <v>153</v>
      </c>
      <c r="AX444" s="12" t="s">
        <v>72</v>
      </c>
      <c r="AY444" s="229" t="s">
        <v>139</v>
      </c>
    </row>
    <row r="445" spans="2:51" s="13" customFormat="1" ht="13.5">
      <c r="B445" s="230"/>
      <c r="C445" s="231"/>
      <c r="D445" s="209" t="s">
        <v>151</v>
      </c>
      <c r="E445" s="232" t="s">
        <v>22</v>
      </c>
      <c r="F445" s="233" t="s">
        <v>223</v>
      </c>
      <c r="G445" s="231"/>
      <c r="H445" s="234">
        <v>190.5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AT445" s="240" t="s">
        <v>151</v>
      </c>
      <c r="AU445" s="240" t="s">
        <v>149</v>
      </c>
      <c r="AV445" s="13" t="s">
        <v>149</v>
      </c>
      <c r="AW445" s="13" t="s">
        <v>153</v>
      </c>
      <c r="AX445" s="13" t="s">
        <v>72</v>
      </c>
      <c r="AY445" s="240" t="s">
        <v>139</v>
      </c>
    </row>
    <row r="446" spans="2:51" s="12" customFormat="1" ht="13.5">
      <c r="B446" s="219"/>
      <c r="C446" s="220"/>
      <c r="D446" s="243" t="s">
        <v>151</v>
      </c>
      <c r="E446" s="253" t="s">
        <v>22</v>
      </c>
      <c r="F446" s="254" t="s">
        <v>455</v>
      </c>
      <c r="G446" s="220"/>
      <c r="H446" s="255">
        <v>381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151</v>
      </c>
      <c r="AU446" s="229" t="s">
        <v>149</v>
      </c>
      <c r="AV446" s="12" t="s">
        <v>82</v>
      </c>
      <c r="AW446" s="12" t="s">
        <v>153</v>
      </c>
      <c r="AX446" s="12" t="s">
        <v>80</v>
      </c>
      <c r="AY446" s="229" t="s">
        <v>139</v>
      </c>
    </row>
    <row r="447" spans="2:65" s="1" customFormat="1" ht="28.8" customHeight="1">
      <c r="B447" s="41"/>
      <c r="C447" s="195" t="s">
        <v>456</v>
      </c>
      <c r="D447" s="195" t="s">
        <v>144</v>
      </c>
      <c r="E447" s="196" t="s">
        <v>457</v>
      </c>
      <c r="F447" s="197" t="s">
        <v>458</v>
      </c>
      <c r="G447" s="198" t="s">
        <v>147</v>
      </c>
      <c r="H447" s="199">
        <v>57150</v>
      </c>
      <c r="I447" s="200"/>
      <c r="J447" s="201">
        <f>ROUND(I447*H447,2)</f>
        <v>0</v>
      </c>
      <c r="K447" s="197" t="s">
        <v>192</v>
      </c>
      <c r="L447" s="61"/>
      <c r="M447" s="202" t="s">
        <v>22</v>
      </c>
      <c r="N447" s="203" t="s">
        <v>43</v>
      </c>
      <c r="O447" s="42"/>
      <c r="P447" s="204">
        <f>O447*H447</f>
        <v>0</v>
      </c>
      <c r="Q447" s="204">
        <v>0</v>
      </c>
      <c r="R447" s="204">
        <f>Q447*H447</f>
        <v>0</v>
      </c>
      <c r="S447" s="204">
        <v>0</v>
      </c>
      <c r="T447" s="205">
        <f>S447*H447</f>
        <v>0</v>
      </c>
      <c r="AR447" s="24" t="s">
        <v>148</v>
      </c>
      <c r="AT447" s="24" t="s">
        <v>144</v>
      </c>
      <c r="AU447" s="24" t="s">
        <v>149</v>
      </c>
      <c r="AY447" s="24" t="s">
        <v>139</v>
      </c>
      <c r="BE447" s="206">
        <f>IF(N447="základní",J447,0)</f>
        <v>0</v>
      </c>
      <c r="BF447" s="206">
        <f>IF(N447="snížená",J447,0)</f>
        <v>0</v>
      </c>
      <c r="BG447" s="206">
        <f>IF(N447="zákl. přenesená",J447,0)</f>
        <v>0</v>
      </c>
      <c r="BH447" s="206">
        <f>IF(N447="sníž. přenesená",J447,0)</f>
        <v>0</v>
      </c>
      <c r="BI447" s="206">
        <f>IF(N447="nulová",J447,0)</f>
        <v>0</v>
      </c>
      <c r="BJ447" s="24" t="s">
        <v>80</v>
      </c>
      <c r="BK447" s="206">
        <f>ROUND(I447*H447,2)</f>
        <v>0</v>
      </c>
      <c r="BL447" s="24" t="s">
        <v>148</v>
      </c>
      <c r="BM447" s="24" t="s">
        <v>459</v>
      </c>
    </row>
    <row r="448" spans="2:51" s="12" customFormat="1" ht="13.5">
      <c r="B448" s="219"/>
      <c r="C448" s="220"/>
      <c r="D448" s="243" t="s">
        <v>151</v>
      </c>
      <c r="E448" s="253" t="s">
        <v>22</v>
      </c>
      <c r="F448" s="254" t="s">
        <v>460</v>
      </c>
      <c r="G448" s="220"/>
      <c r="H448" s="255">
        <v>57150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151</v>
      </c>
      <c r="AU448" s="229" t="s">
        <v>149</v>
      </c>
      <c r="AV448" s="12" t="s">
        <v>82</v>
      </c>
      <c r="AW448" s="12" t="s">
        <v>153</v>
      </c>
      <c r="AX448" s="12" t="s">
        <v>80</v>
      </c>
      <c r="AY448" s="229" t="s">
        <v>139</v>
      </c>
    </row>
    <row r="449" spans="2:65" s="1" customFormat="1" ht="40.2" customHeight="1">
      <c r="B449" s="41"/>
      <c r="C449" s="195" t="s">
        <v>461</v>
      </c>
      <c r="D449" s="195" t="s">
        <v>144</v>
      </c>
      <c r="E449" s="196" t="s">
        <v>462</v>
      </c>
      <c r="F449" s="197" t="s">
        <v>463</v>
      </c>
      <c r="G449" s="198" t="s">
        <v>147</v>
      </c>
      <c r="H449" s="199">
        <v>381</v>
      </c>
      <c r="I449" s="200"/>
      <c r="J449" s="201">
        <f>ROUND(I449*H449,2)</f>
        <v>0</v>
      </c>
      <c r="K449" s="197" t="s">
        <v>192</v>
      </c>
      <c r="L449" s="61"/>
      <c r="M449" s="202" t="s">
        <v>22</v>
      </c>
      <c r="N449" s="203" t="s">
        <v>43</v>
      </c>
      <c r="O449" s="42"/>
      <c r="P449" s="204">
        <f>O449*H449</f>
        <v>0</v>
      </c>
      <c r="Q449" s="204">
        <v>0</v>
      </c>
      <c r="R449" s="204">
        <f>Q449*H449</f>
        <v>0</v>
      </c>
      <c r="S449" s="204">
        <v>0</v>
      </c>
      <c r="T449" s="205">
        <f>S449*H449</f>
        <v>0</v>
      </c>
      <c r="AR449" s="24" t="s">
        <v>148</v>
      </c>
      <c r="AT449" s="24" t="s">
        <v>144</v>
      </c>
      <c r="AU449" s="24" t="s">
        <v>149</v>
      </c>
      <c r="AY449" s="24" t="s">
        <v>139</v>
      </c>
      <c r="BE449" s="206">
        <f>IF(N449="základní",J449,0)</f>
        <v>0</v>
      </c>
      <c r="BF449" s="206">
        <f>IF(N449="snížená",J449,0)</f>
        <v>0</v>
      </c>
      <c r="BG449" s="206">
        <f>IF(N449="zákl. přenesená",J449,0)</f>
        <v>0</v>
      </c>
      <c r="BH449" s="206">
        <f>IF(N449="sníž. přenesená",J449,0)</f>
        <v>0</v>
      </c>
      <c r="BI449" s="206">
        <f>IF(N449="nulová",J449,0)</f>
        <v>0</v>
      </c>
      <c r="BJ449" s="24" t="s">
        <v>80</v>
      </c>
      <c r="BK449" s="206">
        <f>ROUND(I449*H449,2)</f>
        <v>0</v>
      </c>
      <c r="BL449" s="24" t="s">
        <v>148</v>
      </c>
      <c r="BM449" s="24" t="s">
        <v>464</v>
      </c>
    </row>
    <row r="450" spans="2:65" s="1" customFormat="1" ht="28.8" customHeight="1">
      <c r="B450" s="41"/>
      <c r="C450" s="195" t="s">
        <v>465</v>
      </c>
      <c r="D450" s="195" t="s">
        <v>144</v>
      </c>
      <c r="E450" s="196" t="s">
        <v>466</v>
      </c>
      <c r="F450" s="197" t="s">
        <v>467</v>
      </c>
      <c r="G450" s="198" t="s">
        <v>147</v>
      </c>
      <c r="H450" s="199">
        <v>886.5</v>
      </c>
      <c r="I450" s="200"/>
      <c r="J450" s="201">
        <f>ROUND(I450*H450,2)</f>
        <v>0</v>
      </c>
      <c r="K450" s="197" t="s">
        <v>192</v>
      </c>
      <c r="L450" s="61"/>
      <c r="M450" s="202" t="s">
        <v>22</v>
      </c>
      <c r="N450" s="203" t="s">
        <v>43</v>
      </c>
      <c r="O450" s="42"/>
      <c r="P450" s="204">
        <f>O450*H450</f>
        <v>0</v>
      </c>
      <c r="Q450" s="204">
        <v>0</v>
      </c>
      <c r="R450" s="204">
        <f>Q450*H450</f>
        <v>0</v>
      </c>
      <c r="S450" s="204">
        <v>0</v>
      </c>
      <c r="T450" s="205">
        <f>S450*H450</f>
        <v>0</v>
      </c>
      <c r="AR450" s="24" t="s">
        <v>148</v>
      </c>
      <c r="AT450" s="24" t="s">
        <v>144</v>
      </c>
      <c r="AU450" s="24" t="s">
        <v>149</v>
      </c>
      <c r="AY450" s="24" t="s">
        <v>139</v>
      </c>
      <c r="BE450" s="206">
        <f>IF(N450="základní",J450,0)</f>
        <v>0</v>
      </c>
      <c r="BF450" s="206">
        <f>IF(N450="snížená",J450,0)</f>
        <v>0</v>
      </c>
      <c r="BG450" s="206">
        <f>IF(N450="zákl. přenesená",J450,0)</f>
        <v>0</v>
      </c>
      <c r="BH450" s="206">
        <f>IF(N450="sníž. přenesená",J450,0)</f>
        <v>0</v>
      </c>
      <c r="BI450" s="206">
        <f>IF(N450="nulová",J450,0)</f>
        <v>0</v>
      </c>
      <c r="BJ450" s="24" t="s">
        <v>80</v>
      </c>
      <c r="BK450" s="206">
        <f>ROUND(I450*H450,2)</f>
        <v>0</v>
      </c>
      <c r="BL450" s="24" t="s">
        <v>148</v>
      </c>
      <c r="BM450" s="24" t="s">
        <v>468</v>
      </c>
    </row>
    <row r="451" spans="2:51" s="12" customFormat="1" ht="13.5">
      <c r="B451" s="219"/>
      <c r="C451" s="220"/>
      <c r="D451" s="243" t="s">
        <v>151</v>
      </c>
      <c r="E451" s="253" t="s">
        <v>22</v>
      </c>
      <c r="F451" s="254" t="s">
        <v>469</v>
      </c>
      <c r="G451" s="220"/>
      <c r="H451" s="255">
        <v>886.5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151</v>
      </c>
      <c r="AU451" s="229" t="s">
        <v>149</v>
      </c>
      <c r="AV451" s="12" t="s">
        <v>82</v>
      </c>
      <c r="AW451" s="12" t="s">
        <v>153</v>
      </c>
      <c r="AX451" s="12" t="s">
        <v>80</v>
      </c>
      <c r="AY451" s="229" t="s">
        <v>139</v>
      </c>
    </row>
    <row r="452" spans="2:65" s="1" customFormat="1" ht="28.8" customHeight="1">
      <c r="B452" s="41"/>
      <c r="C452" s="195" t="s">
        <v>470</v>
      </c>
      <c r="D452" s="195" t="s">
        <v>144</v>
      </c>
      <c r="E452" s="196" t="s">
        <v>471</v>
      </c>
      <c r="F452" s="197" t="s">
        <v>472</v>
      </c>
      <c r="G452" s="198" t="s">
        <v>147</v>
      </c>
      <c r="H452" s="199">
        <v>132975</v>
      </c>
      <c r="I452" s="200"/>
      <c r="J452" s="201">
        <f>ROUND(I452*H452,2)</f>
        <v>0</v>
      </c>
      <c r="K452" s="197" t="s">
        <v>192</v>
      </c>
      <c r="L452" s="61"/>
      <c r="M452" s="202" t="s">
        <v>22</v>
      </c>
      <c r="N452" s="203" t="s">
        <v>43</v>
      </c>
      <c r="O452" s="42"/>
      <c r="P452" s="204">
        <f>O452*H452</f>
        <v>0</v>
      </c>
      <c r="Q452" s="204">
        <v>0</v>
      </c>
      <c r="R452" s="204">
        <f>Q452*H452</f>
        <v>0</v>
      </c>
      <c r="S452" s="204">
        <v>0</v>
      </c>
      <c r="T452" s="205">
        <f>S452*H452</f>
        <v>0</v>
      </c>
      <c r="AR452" s="24" t="s">
        <v>148</v>
      </c>
      <c r="AT452" s="24" t="s">
        <v>144</v>
      </c>
      <c r="AU452" s="24" t="s">
        <v>149</v>
      </c>
      <c r="AY452" s="24" t="s">
        <v>139</v>
      </c>
      <c r="BE452" s="206">
        <f>IF(N452="základní",J452,0)</f>
        <v>0</v>
      </c>
      <c r="BF452" s="206">
        <f>IF(N452="snížená",J452,0)</f>
        <v>0</v>
      </c>
      <c r="BG452" s="206">
        <f>IF(N452="zákl. přenesená",J452,0)</f>
        <v>0</v>
      </c>
      <c r="BH452" s="206">
        <f>IF(N452="sníž. přenesená",J452,0)</f>
        <v>0</v>
      </c>
      <c r="BI452" s="206">
        <f>IF(N452="nulová",J452,0)</f>
        <v>0</v>
      </c>
      <c r="BJ452" s="24" t="s">
        <v>80</v>
      </c>
      <c r="BK452" s="206">
        <f>ROUND(I452*H452,2)</f>
        <v>0</v>
      </c>
      <c r="BL452" s="24" t="s">
        <v>148</v>
      </c>
      <c r="BM452" s="24" t="s">
        <v>473</v>
      </c>
    </row>
    <row r="453" spans="2:51" s="12" customFormat="1" ht="13.5">
      <c r="B453" s="219"/>
      <c r="C453" s="220"/>
      <c r="D453" s="243" t="s">
        <v>151</v>
      </c>
      <c r="E453" s="253" t="s">
        <v>22</v>
      </c>
      <c r="F453" s="254" t="s">
        <v>474</v>
      </c>
      <c r="G453" s="220"/>
      <c r="H453" s="255">
        <v>132975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151</v>
      </c>
      <c r="AU453" s="229" t="s">
        <v>149</v>
      </c>
      <c r="AV453" s="12" t="s">
        <v>82</v>
      </c>
      <c r="AW453" s="12" t="s">
        <v>153</v>
      </c>
      <c r="AX453" s="12" t="s">
        <v>80</v>
      </c>
      <c r="AY453" s="229" t="s">
        <v>139</v>
      </c>
    </row>
    <row r="454" spans="2:65" s="1" customFormat="1" ht="28.8" customHeight="1">
      <c r="B454" s="41"/>
      <c r="C454" s="195" t="s">
        <v>475</v>
      </c>
      <c r="D454" s="195" t="s">
        <v>144</v>
      </c>
      <c r="E454" s="196" t="s">
        <v>476</v>
      </c>
      <c r="F454" s="197" t="s">
        <v>477</v>
      </c>
      <c r="G454" s="198" t="s">
        <v>147</v>
      </c>
      <c r="H454" s="199">
        <v>886.5</v>
      </c>
      <c r="I454" s="200"/>
      <c r="J454" s="201">
        <f>ROUND(I454*H454,2)</f>
        <v>0</v>
      </c>
      <c r="K454" s="197" t="s">
        <v>192</v>
      </c>
      <c r="L454" s="61"/>
      <c r="M454" s="202" t="s">
        <v>22</v>
      </c>
      <c r="N454" s="203" t="s">
        <v>43</v>
      </c>
      <c r="O454" s="42"/>
      <c r="P454" s="204">
        <f>O454*H454</f>
        <v>0</v>
      </c>
      <c r="Q454" s="204">
        <v>0</v>
      </c>
      <c r="R454" s="204">
        <f>Q454*H454</f>
        <v>0</v>
      </c>
      <c r="S454" s="204">
        <v>0</v>
      </c>
      <c r="T454" s="205">
        <f>S454*H454</f>
        <v>0</v>
      </c>
      <c r="AR454" s="24" t="s">
        <v>148</v>
      </c>
      <c r="AT454" s="24" t="s">
        <v>144</v>
      </c>
      <c r="AU454" s="24" t="s">
        <v>149</v>
      </c>
      <c r="AY454" s="24" t="s">
        <v>139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24" t="s">
        <v>80</v>
      </c>
      <c r="BK454" s="206">
        <f>ROUND(I454*H454,2)</f>
        <v>0</v>
      </c>
      <c r="BL454" s="24" t="s">
        <v>148</v>
      </c>
      <c r="BM454" s="24" t="s">
        <v>478</v>
      </c>
    </row>
    <row r="455" spans="2:65" s="1" customFormat="1" ht="28.8" customHeight="1">
      <c r="B455" s="41"/>
      <c r="C455" s="195" t="s">
        <v>479</v>
      </c>
      <c r="D455" s="195" t="s">
        <v>144</v>
      </c>
      <c r="E455" s="196" t="s">
        <v>480</v>
      </c>
      <c r="F455" s="197" t="s">
        <v>481</v>
      </c>
      <c r="G455" s="198" t="s">
        <v>408</v>
      </c>
      <c r="H455" s="199">
        <v>18</v>
      </c>
      <c r="I455" s="200"/>
      <c r="J455" s="201">
        <f>ROUND(I455*H455,2)</f>
        <v>0</v>
      </c>
      <c r="K455" s="197" t="s">
        <v>192</v>
      </c>
      <c r="L455" s="61"/>
      <c r="M455" s="202" t="s">
        <v>22</v>
      </c>
      <c r="N455" s="203" t="s">
        <v>43</v>
      </c>
      <c r="O455" s="42"/>
      <c r="P455" s="204">
        <f>O455*H455</f>
        <v>0</v>
      </c>
      <c r="Q455" s="204">
        <v>0</v>
      </c>
      <c r="R455" s="204">
        <f>Q455*H455</f>
        <v>0</v>
      </c>
      <c r="S455" s="204">
        <v>0</v>
      </c>
      <c r="T455" s="205">
        <f>S455*H455</f>
        <v>0</v>
      </c>
      <c r="AR455" s="24" t="s">
        <v>148</v>
      </c>
      <c r="AT455" s="24" t="s">
        <v>144</v>
      </c>
      <c r="AU455" s="24" t="s">
        <v>149</v>
      </c>
      <c r="AY455" s="24" t="s">
        <v>139</v>
      </c>
      <c r="BE455" s="206">
        <f>IF(N455="základní",J455,0)</f>
        <v>0</v>
      </c>
      <c r="BF455" s="206">
        <f>IF(N455="snížená",J455,0)</f>
        <v>0</v>
      </c>
      <c r="BG455" s="206">
        <f>IF(N455="zákl. přenesená",J455,0)</f>
        <v>0</v>
      </c>
      <c r="BH455" s="206">
        <f>IF(N455="sníž. přenesená",J455,0)</f>
        <v>0</v>
      </c>
      <c r="BI455" s="206">
        <f>IF(N455="nulová",J455,0)</f>
        <v>0</v>
      </c>
      <c r="BJ455" s="24" t="s">
        <v>80</v>
      </c>
      <c r="BK455" s="206">
        <f>ROUND(I455*H455,2)</f>
        <v>0</v>
      </c>
      <c r="BL455" s="24" t="s">
        <v>148</v>
      </c>
      <c r="BM455" s="24" t="s">
        <v>482</v>
      </c>
    </row>
    <row r="456" spans="2:51" s="12" customFormat="1" ht="13.5">
      <c r="B456" s="219"/>
      <c r="C456" s="220"/>
      <c r="D456" s="243" t="s">
        <v>151</v>
      </c>
      <c r="E456" s="253" t="s">
        <v>22</v>
      </c>
      <c r="F456" s="254" t="s">
        <v>278</v>
      </c>
      <c r="G456" s="220"/>
      <c r="H456" s="255">
        <v>18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151</v>
      </c>
      <c r="AU456" s="229" t="s">
        <v>149</v>
      </c>
      <c r="AV456" s="12" t="s">
        <v>82</v>
      </c>
      <c r="AW456" s="12" t="s">
        <v>153</v>
      </c>
      <c r="AX456" s="12" t="s">
        <v>80</v>
      </c>
      <c r="AY456" s="229" t="s">
        <v>139</v>
      </c>
    </row>
    <row r="457" spans="2:65" s="1" customFormat="1" ht="28.8" customHeight="1">
      <c r="B457" s="41"/>
      <c r="C457" s="195" t="s">
        <v>483</v>
      </c>
      <c r="D457" s="195" t="s">
        <v>144</v>
      </c>
      <c r="E457" s="196" t="s">
        <v>484</v>
      </c>
      <c r="F457" s="197" t="s">
        <v>485</v>
      </c>
      <c r="G457" s="198" t="s">
        <v>408</v>
      </c>
      <c r="H457" s="199">
        <v>2700</v>
      </c>
      <c r="I457" s="200"/>
      <c r="J457" s="201">
        <f>ROUND(I457*H457,2)</f>
        <v>0</v>
      </c>
      <c r="K457" s="197" t="s">
        <v>192</v>
      </c>
      <c r="L457" s="61"/>
      <c r="M457" s="202" t="s">
        <v>22</v>
      </c>
      <c r="N457" s="203" t="s">
        <v>43</v>
      </c>
      <c r="O457" s="42"/>
      <c r="P457" s="204">
        <f>O457*H457</f>
        <v>0</v>
      </c>
      <c r="Q457" s="204">
        <v>0</v>
      </c>
      <c r="R457" s="204">
        <f>Q457*H457</f>
        <v>0</v>
      </c>
      <c r="S457" s="204">
        <v>0</v>
      </c>
      <c r="T457" s="205">
        <f>S457*H457</f>
        <v>0</v>
      </c>
      <c r="AR457" s="24" t="s">
        <v>148</v>
      </c>
      <c r="AT457" s="24" t="s">
        <v>144</v>
      </c>
      <c r="AU457" s="24" t="s">
        <v>149</v>
      </c>
      <c r="AY457" s="24" t="s">
        <v>139</v>
      </c>
      <c r="BE457" s="206">
        <f>IF(N457="základní",J457,0)</f>
        <v>0</v>
      </c>
      <c r="BF457" s="206">
        <f>IF(N457="snížená",J457,0)</f>
        <v>0</v>
      </c>
      <c r="BG457" s="206">
        <f>IF(N457="zákl. přenesená",J457,0)</f>
        <v>0</v>
      </c>
      <c r="BH457" s="206">
        <f>IF(N457="sníž. přenesená",J457,0)</f>
        <v>0</v>
      </c>
      <c r="BI457" s="206">
        <f>IF(N457="nulová",J457,0)</f>
        <v>0</v>
      </c>
      <c r="BJ457" s="24" t="s">
        <v>80</v>
      </c>
      <c r="BK457" s="206">
        <f>ROUND(I457*H457,2)</f>
        <v>0</v>
      </c>
      <c r="BL457" s="24" t="s">
        <v>148</v>
      </c>
      <c r="BM457" s="24" t="s">
        <v>486</v>
      </c>
    </row>
    <row r="458" spans="2:51" s="12" customFormat="1" ht="13.5">
      <c r="B458" s="219"/>
      <c r="C458" s="220"/>
      <c r="D458" s="243" t="s">
        <v>151</v>
      </c>
      <c r="E458" s="253" t="s">
        <v>22</v>
      </c>
      <c r="F458" s="254" t="s">
        <v>487</v>
      </c>
      <c r="G458" s="220"/>
      <c r="H458" s="255">
        <v>2700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151</v>
      </c>
      <c r="AU458" s="229" t="s">
        <v>149</v>
      </c>
      <c r="AV458" s="12" t="s">
        <v>82</v>
      </c>
      <c r="AW458" s="12" t="s">
        <v>153</v>
      </c>
      <c r="AX458" s="12" t="s">
        <v>80</v>
      </c>
      <c r="AY458" s="229" t="s">
        <v>139</v>
      </c>
    </row>
    <row r="459" spans="2:65" s="1" customFormat="1" ht="28.8" customHeight="1">
      <c r="B459" s="41"/>
      <c r="C459" s="195" t="s">
        <v>488</v>
      </c>
      <c r="D459" s="195" t="s">
        <v>144</v>
      </c>
      <c r="E459" s="196" t="s">
        <v>489</v>
      </c>
      <c r="F459" s="197" t="s">
        <v>490</v>
      </c>
      <c r="G459" s="198" t="s">
        <v>408</v>
      </c>
      <c r="H459" s="199">
        <v>18</v>
      </c>
      <c r="I459" s="200"/>
      <c r="J459" s="201">
        <f>ROUND(I459*H459,2)</f>
        <v>0</v>
      </c>
      <c r="K459" s="197" t="s">
        <v>192</v>
      </c>
      <c r="L459" s="61"/>
      <c r="M459" s="202" t="s">
        <v>22</v>
      </c>
      <c r="N459" s="203" t="s">
        <v>43</v>
      </c>
      <c r="O459" s="42"/>
      <c r="P459" s="204">
        <f>O459*H459</f>
        <v>0</v>
      </c>
      <c r="Q459" s="204">
        <v>0</v>
      </c>
      <c r="R459" s="204">
        <f>Q459*H459</f>
        <v>0</v>
      </c>
      <c r="S459" s="204">
        <v>0</v>
      </c>
      <c r="T459" s="205">
        <f>S459*H459</f>
        <v>0</v>
      </c>
      <c r="AR459" s="24" t="s">
        <v>148</v>
      </c>
      <c r="AT459" s="24" t="s">
        <v>144</v>
      </c>
      <c r="AU459" s="24" t="s">
        <v>149</v>
      </c>
      <c r="AY459" s="24" t="s">
        <v>139</v>
      </c>
      <c r="BE459" s="206">
        <f>IF(N459="základní",J459,0)</f>
        <v>0</v>
      </c>
      <c r="BF459" s="206">
        <f>IF(N459="snížená",J459,0)</f>
        <v>0</v>
      </c>
      <c r="BG459" s="206">
        <f>IF(N459="zákl. přenesená",J459,0)</f>
        <v>0</v>
      </c>
      <c r="BH459" s="206">
        <f>IF(N459="sníž. přenesená",J459,0)</f>
        <v>0</v>
      </c>
      <c r="BI459" s="206">
        <f>IF(N459="nulová",J459,0)</f>
        <v>0</v>
      </c>
      <c r="BJ459" s="24" t="s">
        <v>80</v>
      </c>
      <c r="BK459" s="206">
        <f>ROUND(I459*H459,2)</f>
        <v>0</v>
      </c>
      <c r="BL459" s="24" t="s">
        <v>148</v>
      </c>
      <c r="BM459" s="24" t="s">
        <v>491</v>
      </c>
    </row>
    <row r="460" spans="2:63" s="10" customFormat="1" ht="22.35" customHeight="1">
      <c r="B460" s="176"/>
      <c r="C460" s="177"/>
      <c r="D460" s="192" t="s">
        <v>71</v>
      </c>
      <c r="E460" s="193" t="s">
        <v>492</v>
      </c>
      <c r="F460" s="193" t="s">
        <v>493</v>
      </c>
      <c r="G460" s="177"/>
      <c r="H460" s="177"/>
      <c r="I460" s="180"/>
      <c r="J460" s="194">
        <f>BK460</f>
        <v>0</v>
      </c>
      <c r="K460" s="177"/>
      <c r="L460" s="182"/>
      <c r="M460" s="183"/>
      <c r="N460" s="184"/>
      <c r="O460" s="184"/>
      <c r="P460" s="185">
        <f>SUM(P461:P512)</f>
        <v>0</v>
      </c>
      <c r="Q460" s="184"/>
      <c r="R460" s="185">
        <f>SUM(R461:R512)</f>
        <v>0</v>
      </c>
      <c r="S460" s="184"/>
      <c r="T460" s="186">
        <f>SUM(T461:T512)</f>
        <v>18.302490000000002</v>
      </c>
      <c r="AR460" s="187" t="s">
        <v>80</v>
      </c>
      <c r="AT460" s="188" t="s">
        <v>71</v>
      </c>
      <c r="AU460" s="188" t="s">
        <v>82</v>
      </c>
      <c r="AY460" s="187" t="s">
        <v>139</v>
      </c>
      <c r="BK460" s="189">
        <f>SUM(BK461:BK512)</f>
        <v>0</v>
      </c>
    </row>
    <row r="461" spans="2:65" s="1" customFormat="1" ht="40.2" customHeight="1">
      <c r="B461" s="41"/>
      <c r="C461" s="195" t="s">
        <v>494</v>
      </c>
      <c r="D461" s="195" t="s">
        <v>144</v>
      </c>
      <c r="E461" s="196" t="s">
        <v>495</v>
      </c>
      <c r="F461" s="197" t="s">
        <v>496</v>
      </c>
      <c r="G461" s="198" t="s">
        <v>147</v>
      </c>
      <c r="H461" s="199">
        <v>513.516</v>
      </c>
      <c r="I461" s="200"/>
      <c r="J461" s="201">
        <f>ROUND(I461*H461,2)</f>
        <v>0</v>
      </c>
      <c r="K461" s="197" t="s">
        <v>192</v>
      </c>
      <c r="L461" s="61"/>
      <c r="M461" s="202" t="s">
        <v>22</v>
      </c>
      <c r="N461" s="203" t="s">
        <v>43</v>
      </c>
      <c r="O461" s="42"/>
      <c r="P461" s="204">
        <f>O461*H461</f>
        <v>0</v>
      </c>
      <c r="Q461" s="204">
        <v>0</v>
      </c>
      <c r="R461" s="204">
        <f>Q461*H461</f>
        <v>0</v>
      </c>
      <c r="S461" s="204">
        <v>0.035</v>
      </c>
      <c r="T461" s="205">
        <f>S461*H461</f>
        <v>17.97306</v>
      </c>
      <c r="AR461" s="24" t="s">
        <v>148</v>
      </c>
      <c r="AT461" s="24" t="s">
        <v>144</v>
      </c>
      <c r="AU461" s="24" t="s">
        <v>149</v>
      </c>
      <c r="AY461" s="24" t="s">
        <v>139</v>
      </c>
      <c r="BE461" s="206">
        <f>IF(N461="základní",J461,0)</f>
        <v>0</v>
      </c>
      <c r="BF461" s="206">
        <f>IF(N461="snížená",J461,0)</f>
        <v>0</v>
      </c>
      <c r="BG461" s="206">
        <f>IF(N461="zákl. přenesená",J461,0)</f>
        <v>0</v>
      </c>
      <c r="BH461" s="206">
        <f>IF(N461="sníž. přenesená",J461,0)</f>
        <v>0</v>
      </c>
      <c r="BI461" s="206">
        <f>IF(N461="nulová",J461,0)</f>
        <v>0</v>
      </c>
      <c r="BJ461" s="24" t="s">
        <v>80</v>
      </c>
      <c r="BK461" s="206">
        <f>ROUND(I461*H461,2)</f>
        <v>0</v>
      </c>
      <c r="BL461" s="24" t="s">
        <v>148</v>
      </c>
      <c r="BM461" s="24" t="s">
        <v>497</v>
      </c>
    </row>
    <row r="462" spans="2:51" s="12" customFormat="1" ht="13.5">
      <c r="B462" s="219"/>
      <c r="C462" s="220"/>
      <c r="D462" s="209" t="s">
        <v>151</v>
      </c>
      <c r="E462" s="221" t="s">
        <v>22</v>
      </c>
      <c r="F462" s="222" t="s">
        <v>155</v>
      </c>
      <c r="G462" s="220"/>
      <c r="H462" s="223">
        <v>118.69</v>
      </c>
      <c r="I462" s="224"/>
      <c r="J462" s="220"/>
      <c r="K462" s="220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151</v>
      </c>
      <c r="AU462" s="229" t="s">
        <v>149</v>
      </c>
      <c r="AV462" s="12" t="s">
        <v>82</v>
      </c>
      <c r="AW462" s="12" t="s">
        <v>153</v>
      </c>
      <c r="AX462" s="12" t="s">
        <v>72</v>
      </c>
      <c r="AY462" s="229" t="s">
        <v>139</v>
      </c>
    </row>
    <row r="463" spans="2:51" s="12" customFormat="1" ht="13.5">
      <c r="B463" s="219"/>
      <c r="C463" s="220"/>
      <c r="D463" s="209" t="s">
        <v>151</v>
      </c>
      <c r="E463" s="221" t="s">
        <v>22</v>
      </c>
      <c r="F463" s="222" t="s">
        <v>156</v>
      </c>
      <c r="G463" s="220"/>
      <c r="H463" s="223">
        <v>3.32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151</v>
      </c>
      <c r="AU463" s="229" t="s">
        <v>149</v>
      </c>
      <c r="AV463" s="12" t="s">
        <v>82</v>
      </c>
      <c r="AW463" s="12" t="s">
        <v>153</v>
      </c>
      <c r="AX463" s="12" t="s">
        <v>72</v>
      </c>
      <c r="AY463" s="229" t="s">
        <v>139</v>
      </c>
    </row>
    <row r="464" spans="2:51" s="12" customFormat="1" ht="13.5">
      <c r="B464" s="219"/>
      <c r="C464" s="220"/>
      <c r="D464" s="209" t="s">
        <v>151</v>
      </c>
      <c r="E464" s="221" t="s">
        <v>22</v>
      </c>
      <c r="F464" s="222" t="s">
        <v>157</v>
      </c>
      <c r="G464" s="220"/>
      <c r="H464" s="223">
        <v>5.81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151</v>
      </c>
      <c r="AU464" s="229" t="s">
        <v>149</v>
      </c>
      <c r="AV464" s="12" t="s">
        <v>82</v>
      </c>
      <c r="AW464" s="12" t="s">
        <v>153</v>
      </c>
      <c r="AX464" s="12" t="s">
        <v>72</v>
      </c>
      <c r="AY464" s="229" t="s">
        <v>139</v>
      </c>
    </row>
    <row r="465" spans="2:51" s="12" customFormat="1" ht="13.5">
      <c r="B465" s="219"/>
      <c r="C465" s="220"/>
      <c r="D465" s="209" t="s">
        <v>151</v>
      </c>
      <c r="E465" s="221" t="s">
        <v>22</v>
      </c>
      <c r="F465" s="222" t="s">
        <v>158</v>
      </c>
      <c r="G465" s="220"/>
      <c r="H465" s="223">
        <v>8.24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151</v>
      </c>
      <c r="AU465" s="229" t="s">
        <v>149</v>
      </c>
      <c r="AV465" s="12" t="s">
        <v>82</v>
      </c>
      <c r="AW465" s="12" t="s">
        <v>153</v>
      </c>
      <c r="AX465" s="12" t="s">
        <v>72</v>
      </c>
      <c r="AY465" s="229" t="s">
        <v>139</v>
      </c>
    </row>
    <row r="466" spans="2:51" s="12" customFormat="1" ht="13.5">
      <c r="B466" s="219"/>
      <c r="C466" s="220"/>
      <c r="D466" s="209" t="s">
        <v>151</v>
      </c>
      <c r="E466" s="221" t="s">
        <v>22</v>
      </c>
      <c r="F466" s="222" t="s">
        <v>159</v>
      </c>
      <c r="G466" s="220"/>
      <c r="H466" s="223">
        <v>-8.6568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151</v>
      </c>
      <c r="AU466" s="229" t="s">
        <v>149</v>
      </c>
      <c r="AV466" s="12" t="s">
        <v>82</v>
      </c>
      <c r="AW466" s="12" t="s">
        <v>153</v>
      </c>
      <c r="AX466" s="12" t="s">
        <v>72</v>
      </c>
      <c r="AY466" s="229" t="s">
        <v>139</v>
      </c>
    </row>
    <row r="467" spans="2:51" s="12" customFormat="1" ht="13.5">
      <c r="B467" s="219"/>
      <c r="C467" s="220"/>
      <c r="D467" s="209" t="s">
        <v>151</v>
      </c>
      <c r="E467" s="221" t="s">
        <v>22</v>
      </c>
      <c r="F467" s="222" t="s">
        <v>160</v>
      </c>
      <c r="G467" s="220"/>
      <c r="H467" s="223">
        <v>-10.836</v>
      </c>
      <c r="I467" s="224"/>
      <c r="J467" s="220"/>
      <c r="K467" s="220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151</v>
      </c>
      <c r="AU467" s="229" t="s">
        <v>149</v>
      </c>
      <c r="AV467" s="12" t="s">
        <v>82</v>
      </c>
      <c r="AW467" s="12" t="s">
        <v>153</v>
      </c>
      <c r="AX467" s="12" t="s">
        <v>72</v>
      </c>
      <c r="AY467" s="229" t="s">
        <v>139</v>
      </c>
    </row>
    <row r="468" spans="2:51" s="12" customFormat="1" ht="13.5">
      <c r="B468" s="219"/>
      <c r="C468" s="220"/>
      <c r="D468" s="209" t="s">
        <v>151</v>
      </c>
      <c r="E468" s="221" t="s">
        <v>22</v>
      </c>
      <c r="F468" s="222" t="s">
        <v>161</v>
      </c>
      <c r="G468" s="220"/>
      <c r="H468" s="223">
        <v>-10.9368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151</v>
      </c>
      <c r="AU468" s="229" t="s">
        <v>149</v>
      </c>
      <c r="AV468" s="12" t="s">
        <v>82</v>
      </c>
      <c r="AW468" s="12" t="s">
        <v>153</v>
      </c>
      <c r="AX468" s="12" t="s">
        <v>72</v>
      </c>
      <c r="AY468" s="229" t="s">
        <v>139</v>
      </c>
    </row>
    <row r="469" spans="2:51" s="12" customFormat="1" ht="13.5">
      <c r="B469" s="219"/>
      <c r="C469" s="220"/>
      <c r="D469" s="209" t="s">
        <v>151</v>
      </c>
      <c r="E469" s="221" t="s">
        <v>22</v>
      </c>
      <c r="F469" s="222" t="s">
        <v>162</v>
      </c>
      <c r="G469" s="220"/>
      <c r="H469" s="223">
        <v>2.545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151</v>
      </c>
      <c r="AU469" s="229" t="s">
        <v>149</v>
      </c>
      <c r="AV469" s="12" t="s">
        <v>82</v>
      </c>
      <c r="AW469" s="12" t="s">
        <v>153</v>
      </c>
      <c r="AX469" s="12" t="s">
        <v>72</v>
      </c>
      <c r="AY469" s="229" t="s">
        <v>139</v>
      </c>
    </row>
    <row r="470" spans="2:51" s="12" customFormat="1" ht="13.5">
      <c r="B470" s="219"/>
      <c r="C470" s="220"/>
      <c r="D470" s="209" t="s">
        <v>151</v>
      </c>
      <c r="E470" s="221" t="s">
        <v>22</v>
      </c>
      <c r="F470" s="222" t="s">
        <v>163</v>
      </c>
      <c r="G470" s="220"/>
      <c r="H470" s="223">
        <v>1.59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151</v>
      </c>
      <c r="AU470" s="229" t="s">
        <v>149</v>
      </c>
      <c r="AV470" s="12" t="s">
        <v>82</v>
      </c>
      <c r="AW470" s="12" t="s">
        <v>153</v>
      </c>
      <c r="AX470" s="12" t="s">
        <v>72</v>
      </c>
      <c r="AY470" s="229" t="s">
        <v>139</v>
      </c>
    </row>
    <row r="471" spans="2:51" s="12" customFormat="1" ht="13.5">
      <c r="B471" s="219"/>
      <c r="C471" s="220"/>
      <c r="D471" s="209" t="s">
        <v>151</v>
      </c>
      <c r="E471" s="221" t="s">
        <v>22</v>
      </c>
      <c r="F471" s="222" t="s">
        <v>164</v>
      </c>
      <c r="G471" s="220"/>
      <c r="H471" s="223">
        <v>1.545</v>
      </c>
      <c r="I471" s="224"/>
      <c r="J471" s="220"/>
      <c r="K471" s="220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151</v>
      </c>
      <c r="AU471" s="229" t="s">
        <v>149</v>
      </c>
      <c r="AV471" s="12" t="s">
        <v>82</v>
      </c>
      <c r="AW471" s="12" t="s">
        <v>153</v>
      </c>
      <c r="AX471" s="12" t="s">
        <v>72</v>
      </c>
      <c r="AY471" s="229" t="s">
        <v>139</v>
      </c>
    </row>
    <row r="472" spans="2:51" s="12" customFormat="1" ht="13.5">
      <c r="B472" s="219"/>
      <c r="C472" s="220"/>
      <c r="D472" s="209" t="s">
        <v>151</v>
      </c>
      <c r="E472" s="221" t="s">
        <v>22</v>
      </c>
      <c r="F472" s="222" t="s">
        <v>165</v>
      </c>
      <c r="G472" s="220"/>
      <c r="H472" s="223">
        <v>3.51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151</v>
      </c>
      <c r="AU472" s="229" t="s">
        <v>149</v>
      </c>
      <c r="AV472" s="12" t="s">
        <v>82</v>
      </c>
      <c r="AW472" s="12" t="s">
        <v>153</v>
      </c>
      <c r="AX472" s="12" t="s">
        <v>72</v>
      </c>
      <c r="AY472" s="229" t="s">
        <v>139</v>
      </c>
    </row>
    <row r="473" spans="2:51" s="12" customFormat="1" ht="13.5">
      <c r="B473" s="219"/>
      <c r="C473" s="220"/>
      <c r="D473" s="209" t="s">
        <v>151</v>
      </c>
      <c r="E473" s="221" t="s">
        <v>22</v>
      </c>
      <c r="F473" s="222" t="s">
        <v>166</v>
      </c>
      <c r="G473" s="220"/>
      <c r="H473" s="223">
        <v>4.665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151</v>
      </c>
      <c r="AU473" s="229" t="s">
        <v>149</v>
      </c>
      <c r="AV473" s="12" t="s">
        <v>82</v>
      </c>
      <c r="AW473" s="12" t="s">
        <v>153</v>
      </c>
      <c r="AX473" s="12" t="s">
        <v>72</v>
      </c>
      <c r="AY473" s="229" t="s">
        <v>139</v>
      </c>
    </row>
    <row r="474" spans="2:51" s="12" customFormat="1" ht="13.5">
      <c r="B474" s="219"/>
      <c r="C474" s="220"/>
      <c r="D474" s="209" t="s">
        <v>151</v>
      </c>
      <c r="E474" s="221" t="s">
        <v>22</v>
      </c>
      <c r="F474" s="222" t="s">
        <v>167</v>
      </c>
      <c r="G474" s="220"/>
      <c r="H474" s="223">
        <v>27.75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151</v>
      </c>
      <c r="AU474" s="229" t="s">
        <v>149</v>
      </c>
      <c r="AV474" s="12" t="s">
        <v>82</v>
      </c>
      <c r="AW474" s="12" t="s">
        <v>153</v>
      </c>
      <c r="AX474" s="12" t="s">
        <v>72</v>
      </c>
      <c r="AY474" s="229" t="s">
        <v>139</v>
      </c>
    </row>
    <row r="475" spans="2:51" s="13" customFormat="1" ht="13.5">
      <c r="B475" s="230"/>
      <c r="C475" s="231"/>
      <c r="D475" s="209" t="s">
        <v>151</v>
      </c>
      <c r="E475" s="232" t="s">
        <v>22</v>
      </c>
      <c r="F475" s="233" t="s">
        <v>168</v>
      </c>
      <c r="G475" s="231"/>
      <c r="H475" s="234">
        <v>147.2354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151</v>
      </c>
      <c r="AU475" s="240" t="s">
        <v>149</v>
      </c>
      <c r="AV475" s="13" t="s">
        <v>149</v>
      </c>
      <c r="AW475" s="13" t="s">
        <v>153</v>
      </c>
      <c r="AX475" s="13" t="s">
        <v>72</v>
      </c>
      <c r="AY475" s="240" t="s">
        <v>139</v>
      </c>
    </row>
    <row r="476" spans="2:51" s="12" customFormat="1" ht="13.5">
      <c r="B476" s="219"/>
      <c r="C476" s="220"/>
      <c r="D476" s="209" t="s">
        <v>151</v>
      </c>
      <c r="E476" s="221" t="s">
        <v>22</v>
      </c>
      <c r="F476" s="222" t="s">
        <v>169</v>
      </c>
      <c r="G476" s="220"/>
      <c r="H476" s="223">
        <v>267.9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151</v>
      </c>
      <c r="AU476" s="229" t="s">
        <v>149</v>
      </c>
      <c r="AV476" s="12" t="s">
        <v>82</v>
      </c>
      <c r="AW476" s="12" t="s">
        <v>153</v>
      </c>
      <c r="AX476" s="12" t="s">
        <v>72</v>
      </c>
      <c r="AY476" s="229" t="s">
        <v>139</v>
      </c>
    </row>
    <row r="477" spans="2:51" s="12" customFormat="1" ht="13.5">
      <c r="B477" s="219"/>
      <c r="C477" s="220"/>
      <c r="D477" s="209" t="s">
        <v>151</v>
      </c>
      <c r="E477" s="221" t="s">
        <v>22</v>
      </c>
      <c r="F477" s="222" t="s">
        <v>170</v>
      </c>
      <c r="G477" s="220"/>
      <c r="H477" s="223">
        <v>12.48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151</v>
      </c>
      <c r="AU477" s="229" t="s">
        <v>149</v>
      </c>
      <c r="AV477" s="12" t="s">
        <v>82</v>
      </c>
      <c r="AW477" s="12" t="s">
        <v>153</v>
      </c>
      <c r="AX477" s="12" t="s">
        <v>72</v>
      </c>
      <c r="AY477" s="229" t="s">
        <v>139</v>
      </c>
    </row>
    <row r="478" spans="2:51" s="12" customFormat="1" ht="13.5">
      <c r="B478" s="219"/>
      <c r="C478" s="220"/>
      <c r="D478" s="209" t="s">
        <v>151</v>
      </c>
      <c r="E478" s="221" t="s">
        <v>22</v>
      </c>
      <c r="F478" s="222" t="s">
        <v>171</v>
      </c>
      <c r="G478" s="220"/>
      <c r="H478" s="223">
        <v>21.84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151</v>
      </c>
      <c r="AU478" s="229" t="s">
        <v>149</v>
      </c>
      <c r="AV478" s="12" t="s">
        <v>82</v>
      </c>
      <c r="AW478" s="12" t="s">
        <v>153</v>
      </c>
      <c r="AX478" s="12" t="s">
        <v>72</v>
      </c>
      <c r="AY478" s="229" t="s">
        <v>139</v>
      </c>
    </row>
    <row r="479" spans="2:51" s="12" customFormat="1" ht="13.5">
      <c r="B479" s="219"/>
      <c r="C479" s="220"/>
      <c r="D479" s="209" t="s">
        <v>151</v>
      </c>
      <c r="E479" s="221" t="s">
        <v>22</v>
      </c>
      <c r="F479" s="222" t="s">
        <v>172</v>
      </c>
      <c r="G479" s="220"/>
      <c r="H479" s="223">
        <v>-9.135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151</v>
      </c>
      <c r="AU479" s="229" t="s">
        <v>149</v>
      </c>
      <c r="AV479" s="12" t="s">
        <v>82</v>
      </c>
      <c r="AW479" s="12" t="s">
        <v>153</v>
      </c>
      <c r="AX479" s="12" t="s">
        <v>72</v>
      </c>
      <c r="AY479" s="229" t="s">
        <v>139</v>
      </c>
    </row>
    <row r="480" spans="2:51" s="12" customFormat="1" ht="13.5">
      <c r="B480" s="219"/>
      <c r="C480" s="220"/>
      <c r="D480" s="209" t="s">
        <v>151</v>
      </c>
      <c r="E480" s="221" t="s">
        <v>22</v>
      </c>
      <c r="F480" s="222" t="s">
        <v>173</v>
      </c>
      <c r="G480" s="220"/>
      <c r="H480" s="223">
        <v>-9.9792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151</v>
      </c>
      <c r="AU480" s="229" t="s">
        <v>149</v>
      </c>
      <c r="AV480" s="12" t="s">
        <v>82</v>
      </c>
      <c r="AW480" s="12" t="s">
        <v>153</v>
      </c>
      <c r="AX480" s="12" t="s">
        <v>72</v>
      </c>
      <c r="AY480" s="229" t="s">
        <v>139</v>
      </c>
    </row>
    <row r="481" spans="2:51" s="12" customFormat="1" ht="13.5">
      <c r="B481" s="219"/>
      <c r="C481" s="220"/>
      <c r="D481" s="209" t="s">
        <v>151</v>
      </c>
      <c r="E481" s="221" t="s">
        <v>22</v>
      </c>
      <c r="F481" s="222" t="s">
        <v>174</v>
      </c>
      <c r="G481" s="220"/>
      <c r="H481" s="223">
        <v>-9.5908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151</v>
      </c>
      <c r="AU481" s="229" t="s">
        <v>149</v>
      </c>
      <c r="AV481" s="12" t="s">
        <v>82</v>
      </c>
      <c r="AW481" s="12" t="s">
        <v>153</v>
      </c>
      <c r="AX481" s="12" t="s">
        <v>72</v>
      </c>
      <c r="AY481" s="229" t="s">
        <v>139</v>
      </c>
    </row>
    <row r="482" spans="2:51" s="12" customFormat="1" ht="13.5">
      <c r="B482" s="219"/>
      <c r="C482" s="220"/>
      <c r="D482" s="209" t="s">
        <v>151</v>
      </c>
      <c r="E482" s="221" t="s">
        <v>22</v>
      </c>
      <c r="F482" s="222" t="s">
        <v>175</v>
      </c>
      <c r="G482" s="220"/>
      <c r="H482" s="223">
        <v>-6.7568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151</v>
      </c>
      <c r="AU482" s="229" t="s">
        <v>149</v>
      </c>
      <c r="AV482" s="12" t="s">
        <v>82</v>
      </c>
      <c r="AW482" s="12" t="s">
        <v>153</v>
      </c>
      <c r="AX482" s="12" t="s">
        <v>72</v>
      </c>
      <c r="AY482" s="229" t="s">
        <v>139</v>
      </c>
    </row>
    <row r="483" spans="2:51" s="12" customFormat="1" ht="13.5">
      <c r="B483" s="219"/>
      <c r="C483" s="220"/>
      <c r="D483" s="209" t="s">
        <v>151</v>
      </c>
      <c r="E483" s="221" t="s">
        <v>22</v>
      </c>
      <c r="F483" s="222" t="s">
        <v>176</v>
      </c>
      <c r="G483" s="220"/>
      <c r="H483" s="223">
        <v>1.5975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151</v>
      </c>
      <c r="AU483" s="229" t="s">
        <v>149</v>
      </c>
      <c r="AV483" s="12" t="s">
        <v>82</v>
      </c>
      <c r="AW483" s="12" t="s">
        <v>153</v>
      </c>
      <c r="AX483" s="12" t="s">
        <v>72</v>
      </c>
      <c r="AY483" s="229" t="s">
        <v>139</v>
      </c>
    </row>
    <row r="484" spans="2:51" s="12" customFormat="1" ht="13.5">
      <c r="B484" s="219"/>
      <c r="C484" s="220"/>
      <c r="D484" s="209" t="s">
        <v>151</v>
      </c>
      <c r="E484" s="221" t="s">
        <v>22</v>
      </c>
      <c r="F484" s="222" t="s">
        <v>163</v>
      </c>
      <c r="G484" s="220"/>
      <c r="H484" s="223">
        <v>1.59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AT484" s="229" t="s">
        <v>151</v>
      </c>
      <c r="AU484" s="229" t="s">
        <v>149</v>
      </c>
      <c r="AV484" s="12" t="s">
        <v>82</v>
      </c>
      <c r="AW484" s="12" t="s">
        <v>153</v>
      </c>
      <c r="AX484" s="12" t="s">
        <v>72</v>
      </c>
      <c r="AY484" s="229" t="s">
        <v>139</v>
      </c>
    </row>
    <row r="485" spans="2:51" s="12" customFormat="1" ht="13.5">
      <c r="B485" s="219"/>
      <c r="C485" s="220"/>
      <c r="D485" s="209" t="s">
        <v>151</v>
      </c>
      <c r="E485" s="221" t="s">
        <v>22</v>
      </c>
      <c r="F485" s="222" t="s">
        <v>177</v>
      </c>
      <c r="G485" s="220"/>
      <c r="H485" s="223">
        <v>3.51</v>
      </c>
      <c r="I485" s="224"/>
      <c r="J485" s="220"/>
      <c r="K485" s="220"/>
      <c r="L485" s="225"/>
      <c r="M485" s="226"/>
      <c r="N485" s="227"/>
      <c r="O485" s="227"/>
      <c r="P485" s="227"/>
      <c r="Q485" s="227"/>
      <c r="R485" s="227"/>
      <c r="S485" s="227"/>
      <c r="T485" s="228"/>
      <c r="AT485" s="229" t="s">
        <v>151</v>
      </c>
      <c r="AU485" s="229" t="s">
        <v>149</v>
      </c>
      <c r="AV485" s="12" t="s">
        <v>82</v>
      </c>
      <c r="AW485" s="12" t="s">
        <v>153</v>
      </c>
      <c r="AX485" s="12" t="s">
        <v>72</v>
      </c>
      <c r="AY485" s="229" t="s">
        <v>139</v>
      </c>
    </row>
    <row r="486" spans="2:51" s="12" customFormat="1" ht="13.5">
      <c r="B486" s="219"/>
      <c r="C486" s="220"/>
      <c r="D486" s="209" t="s">
        <v>151</v>
      </c>
      <c r="E486" s="221" t="s">
        <v>22</v>
      </c>
      <c r="F486" s="222" t="s">
        <v>178</v>
      </c>
      <c r="G486" s="220"/>
      <c r="H486" s="223">
        <v>3.68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151</v>
      </c>
      <c r="AU486" s="229" t="s">
        <v>149</v>
      </c>
      <c r="AV486" s="12" t="s">
        <v>82</v>
      </c>
      <c r="AW486" s="12" t="s">
        <v>153</v>
      </c>
      <c r="AX486" s="12" t="s">
        <v>72</v>
      </c>
      <c r="AY486" s="229" t="s">
        <v>139</v>
      </c>
    </row>
    <row r="487" spans="2:51" s="12" customFormat="1" ht="13.5">
      <c r="B487" s="219"/>
      <c r="C487" s="220"/>
      <c r="D487" s="209" t="s">
        <v>151</v>
      </c>
      <c r="E487" s="221" t="s">
        <v>22</v>
      </c>
      <c r="F487" s="222" t="s">
        <v>179</v>
      </c>
      <c r="G487" s="220"/>
      <c r="H487" s="223">
        <v>2.845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151</v>
      </c>
      <c r="AU487" s="229" t="s">
        <v>149</v>
      </c>
      <c r="AV487" s="12" t="s">
        <v>82</v>
      </c>
      <c r="AW487" s="12" t="s">
        <v>153</v>
      </c>
      <c r="AX487" s="12" t="s">
        <v>72</v>
      </c>
      <c r="AY487" s="229" t="s">
        <v>139</v>
      </c>
    </row>
    <row r="488" spans="2:51" s="12" customFormat="1" ht="13.5">
      <c r="B488" s="219"/>
      <c r="C488" s="220"/>
      <c r="D488" s="209" t="s">
        <v>151</v>
      </c>
      <c r="E488" s="221" t="s">
        <v>22</v>
      </c>
      <c r="F488" s="222" t="s">
        <v>180</v>
      </c>
      <c r="G488" s="220"/>
      <c r="H488" s="223">
        <v>2.475</v>
      </c>
      <c r="I488" s="224"/>
      <c r="J488" s="220"/>
      <c r="K488" s="220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151</v>
      </c>
      <c r="AU488" s="229" t="s">
        <v>149</v>
      </c>
      <c r="AV488" s="12" t="s">
        <v>82</v>
      </c>
      <c r="AW488" s="12" t="s">
        <v>153</v>
      </c>
      <c r="AX488" s="12" t="s">
        <v>72</v>
      </c>
      <c r="AY488" s="229" t="s">
        <v>139</v>
      </c>
    </row>
    <row r="489" spans="2:51" s="12" customFormat="1" ht="13.5">
      <c r="B489" s="219"/>
      <c r="C489" s="220"/>
      <c r="D489" s="209" t="s">
        <v>151</v>
      </c>
      <c r="E489" s="221" t="s">
        <v>22</v>
      </c>
      <c r="F489" s="222" t="s">
        <v>181</v>
      </c>
      <c r="G489" s="220"/>
      <c r="H489" s="223">
        <v>1.2475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151</v>
      </c>
      <c r="AU489" s="229" t="s">
        <v>149</v>
      </c>
      <c r="AV489" s="12" t="s">
        <v>82</v>
      </c>
      <c r="AW489" s="12" t="s">
        <v>153</v>
      </c>
      <c r="AX489" s="12" t="s">
        <v>72</v>
      </c>
      <c r="AY489" s="229" t="s">
        <v>139</v>
      </c>
    </row>
    <row r="490" spans="2:51" s="12" customFormat="1" ht="13.5">
      <c r="B490" s="219"/>
      <c r="C490" s="220"/>
      <c r="D490" s="209" t="s">
        <v>151</v>
      </c>
      <c r="E490" s="221" t="s">
        <v>22</v>
      </c>
      <c r="F490" s="222" t="s">
        <v>182</v>
      </c>
      <c r="G490" s="220"/>
      <c r="H490" s="223">
        <v>1.2175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151</v>
      </c>
      <c r="AU490" s="229" t="s">
        <v>149</v>
      </c>
      <c r="AV490" s="12" t="s">
        <v>82</v>
      </c>
      <c r="AW490" s="12" t="s">
        <v>153</v>
      </c>
      <c r="AX490" s="12" t="s">
        <v>72</v>
      </c>
      <c r="AY490" s="229" t="s">
        <v>139</v>
      </c>
    </row>
    <row r="491" spans="2:51" s="12" customFormat="1" ht="13.5">
      <c r="B491" s="219"/>
      <c r="C491" s="220"/>
      <c r="D491" s="209" t="s">
        <v>151</v>
      </c>
      <c r="E491" s="221" t="s">
        <v>22</v>
      </c>
      <c r="F491" s="222" t="s">
        <v>183</v>
      </c>
      <c r="G491" s="220"/>
      <c r="H491" s="223">
        <v>12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151</v>
      </c>
      <c r="AU491" s="229" t="s">
        <v>149</v>
      </c>
      <c r="AV491" s="12" t="s">
        <v>82</v>
      </c>
      <c r="AW491" s="12" t="s">
        <v>153</v>
      </c>
      <c r="AX491" s="12" t="s">
        <v>72</v>
      </c>
      <c r="AY491" s="229" t="s">
        <v>139</v>
      </c>
    </row>
    <row r="492" spans="2:51" s="12" customFormat="1" ht="13.5">
      <c r="B492" s="219"/>
      <c r="C492" s="220"/>
      <c r="D492" s="209" t="s">
        <v>151</v>
      </c>
      <c r="E492" s="221" t="s">
        <v>22</v>
      </c>
      <c r="F492" s="222" t="s">
        <v>184</v>
      </c>
      <c r="G492" s="220"/>
      <c r="H492" s="223">
        <v>21.16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151</v>
      </c>
      <c r="AU492" s="229" t="s">
        <v>149</v>
      </c>
      <c r="AV492" s="12" t="s">
        <v>82</v>
      </c>
      <c r="AW492" s="12" t="s">
        <v>153</v>
      </c>
      <c r="AX492" s="12" t="s">
        <v>72</v>
      </c>
      <c r="AY492" s="229" t="s">
        <v>139</v>
      </c>
    </row>
    <row r="493" spans="2:51" s="12" customFormat="1" ht="13.5">
      <c r="B493" s="219"/>
      <c r="C493" s="220"/>
      <c r="D493" s="209" t="s">
        <v>151</v>
      </c>
      <c r="E493" s="221" t="s">
        <v>22</v>
      </c>
      <c r="F493" s="222" t="s">
        <v>185</v>
      </c>
      <c r="G493" s="220"/>
      <c r="H493" s="223">
        <v>5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151</v>
      </c>
      <c r="AU493" s="229" t="s">
        <v>149</v>
      </c>
      <c r="AV493" s="12" t="s">
        <v>82</v>
      </c>
      <c r="AW493" s="12" t="s">
        <v>153</v>
      </c>
      <c r="AX493" s="12" t="s">
        <v>72</v>
      </c>
      <c r="AY493" s="229" t="s">
        <v>139</v>
      </c>
    </row>
    <row r="494" spans="2:51" s="12" customFormat="1" ht="13.5">
      <c r="B494" s="219"/>
      <c r="C494" s="220"/>
      <c r="D494" s="209" t="s">
        <v>151</v>
      </c>
      <c r="E494" s="221" t="s">
        <v>22</v>
      </c>
      <c r="F494" s="222" t="s">
        <v>186</v>
      </c>
      <c r="G494" s="220"/>
      <c r="H494" s="223">
        <v>9.6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151</v>
      </c>
      <c r="AU494" s="229" t="s">
        <v>149</v>
      </c>
      <c r="AV494" s="12" t="s">
        <v>82</v>
      </c>
      <c r="AW494" s="12" t="s">
        <v>153</v>
      </c>
      <c r="AX494" s="12" t="s">
        <v>72</v>
      </c>
      <c r="AY494" s="229" t="s">
        <v>139</v>
      </c>
    </row>
    <row r="495" spans="2:51" s="12" customFormat="1" ht="13.5">
      <c r="B495" s="219"/>
      <c r="C495" s="220"/>
      <c r="D495" s="209" t="s">
        <v>151</v>
      </c>
      <c r="E495" s="221" t="s">
        <v>22</v>
      </c>
      <c r="F495" s="222" t="s">
        <v>187</v>
      </c>
      <c r="G495" s="220"/>
      <c r="H495" s="223">
        <v>33.6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151</v>
      </c>
      <c r="AU495" s="229" t="s">
        <v>149</v>
      </c>
      <c r="AV495" s="12" t="s">
        <v>82</v>
      </c>
      <c r="AW495" s="12" t="s">
        <v>153</v>
      </c>
      <c r="AX495" s="12" t="s">
        <v>72</v>
      </c>
      <c r="AY495" s="229" t="s">
        <v>139</v>
      </c>
    </row>
    <row r="496" spans="2:51" s="13" customFormat="1" ht="13.5">
      <c r="B496" s="230"/>
      <c r="C496" s="231"/>
      <c r="D496" s="209" t="s">
        <v>151</v>
      </c>
      <c r="E496" s="232" t="s">
        <v>22</v>
      </c>
      <c r="F496" s="233" t="s">
        <v>188</v>
      </c>
      <c r="G496" s="231"/>
      <c r="H496" s="234">
        <v>366.2807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151</v>
      </c>
      <c r="AU496" s="240" t="s">
        <v>149</v>
      </c>
      <c r="AV496" s="13" t="s">
        <v>149</v>
      </c>
      <c r="AW496" s="13" t="s">
        <v>153</v>
      </c>
      <c r="AX496" s="13" t="s">
        <v>72</v>
      </c>
      <c r="AY496" s="240" t="s">
        <v>139</v>
      </c>
    </row>
    <row r="497" spans="2:51" s="14" customFormat="1" ht="13.5">
      <c r="B497" s="241"/>
      <c r="C497" s="242"/>
      <c r="D497" s="243" t="s">
        <v>151</v>
      </c>
      <c r="E497" s="244" t="s">
        <v>22</v>
      </c>
      <c r="F497" s="245" t="s">
        <v>189</v>
      </c>
      <c r="G497" s="242"/>
      <c r="H497" s="246">
        <v>513.5161</v>
      </c>
      <c r="I497" s="247"/>
      <c r="J497" s="242"/>
      <c r="K497" s="242"/>
      <c r="L497" s="248"/>
      <c r="M497" s="249"/>
      <c r="N497" s="250"/>
      <c r="O497" s="250"/>
      <c r="P497" s="250"/>
      <c r="Q497" s="250"/>
      <c r="R497" s="250"/>
      <c r="S497" s="250"/>
      <c r="T497" s="251"/>
      <c r="AT497" s="252" t="s">
        <v>151</v>
      </c>
      <c r="AU497" s="252" t="s">
        <v>149</v>
      </c>
      <c r="AV497" s="14" t="s">
        <v>148</v>
      </c>
      <c r="AW497" s="14" t="s">
        <v>153</v>
      </c>
      <c r="AX497" s="14" t="s">
        <v>80</v>
      </c>
      <c r="AY497" s="252" t="s">
        <v>139</v>
      </c>
    </row>
    <row r="498" spans="2:65" s="1" customFormat="1" ht="20.4" customHeight="1">
      <c r="B498" s="41"/>
      <c r="C498" s="195" t="s">
        <v>498</v>
      </c>
      <c r="D498" s="195" t="s">
        <v>144</v>
      </c>
      <c r="E498" s="196" t="s">
        <v>499</v>
      </c>
      <c r="F498" s="197" t="s">
        <v>500</v>
      </c>
      <c r="G498" s="198" t="s">
        <v>408</v>
      </c>
      <c r="H498" s="199">
        <v>35</v>
      </c>
      <c r="I498" s="200"/>
      <c r="J498" s="201">
        <f>ROUND(I498*H498,2)</f>
        <v>0</v>
      </c>
      <c r="K498" s="197" t="s">
        <v>192</v>
      </c>
      <c r="L498" s="61"/>
      <c r="M498" s="202" t="s">
        <v>22</v>
      </c>
      <c r="N498" s="203" t="s">
        <v>43</v>
      </c>
      <c r="O498" s="42"/>
      <c r="P498" s="204">
        <f>O498*H498</f>
        <v>0</v>
      </c>
      <c r="Q498" s="204">
        <v>0</v>
      </c>
      <c r="R498" s="204">
        <f>Q498*H498</f>
        <v>0</v>
      </c>
      <c r="S498" s="204">
        <v>0.00167</v>
      </c>
      <c r="T498" s="205">
        <f>S498*H498</f>
        <v>0.05845</v>
      </c>
      <c r="AR498" s="24" t="s">
        <v>148</v>
      </c>
      <c r="AT498" s="24" t="s">
        <v>144</v>
      </c>
      <c r="AU498" s="24" t="s">
        <v>149</v>
      </c>
      <c r="AY498" s="24" t="s">
        <v>139</v>
      </c>
      <c r="BE498" s="206">
        <f>IF(N498="základní",J498,0)</f>
        <v>0</v>
      </c>
      <c r="BF498" s="206">
        <f>IF(N498="snížená",J498,0)</f>
        <v>0</v>
      </c>
      <c r="BG498" s="206">
        <f>IF(N498="zákl. přenesená",J498,0)</f>
        <v>0</v>
      </c>
      <c r="BH498" s="206">
        <f>IF(N498="sníž. přenesená",J498,0)</f>
        <v>0</v>
      </c>
      <c r="BI498" s="206">
        <f>IF(N498="nulová",J498,0)</f>
        <v>0</v>
      </c>
      <c r="BJ498" s="24" t="s">
        <v>80</v>
      </c>
      <c r="BK498" s="206">
        <f>ROUND(I498*H498,2)</f>
        <v>0</v>
      </c>
      <c r="BL498" s="24" t="s">
        <v>148</v>
      </c>
      <c r="BM498" s="24" t="s">
        <v>501</v>
      </c>
    </row>
    <row r="499" spans="2:51" s="12" customFormat="1" ht="13.5">
      <c r="B499" s="219"/>
      <c r="C499" s="220"/>
      <c r="D499" s="243" t="s">
        <v>151</v>
      </c>
      <c r="E499" s="253" t="s">
        <v>22</v>
      </c>
      <c r="F499" s="254" t="s">
        <v>502</v>
      </c>
      <c r="G499" s="220"/>
      <c r="H499" s="255">
        <v>35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AT499" s="229" t="s">
        <v>151</v>
      </c>
      <c r="AU499" s="229" t="s">
        <v>149</v>
      </c>
      <c r="AV499" s="12" t="s">
        <v>82</v>
      </c>
      <c r="AW499" s="12" t="s">
        <v>153</v>
      </c>
      <c r="AX499" s="12" t="s">
        <v>80</v>
      </c>
      <c r="AY499" s="229" t="s">
        <v>139</v>
      </c>
    </row>
    <row r="500" spans="2:65" s="1" customFormat="1" ht="20.4" customHeight="1">
      <c r="B500" s="41"/>
      <c r="C500" s="195" t="s">
        <v>503</v>
      </c>
      <c r="D500" s="195" t="s">
        <v>144</v>
      </c>
      <c r="E500" s="196" t="s">
        <v>504</v>
      </c>
      <c r="F500" s="197" t="s">
        <v>505</v>
      </c>
      <c r="G500" s="198" t="s">
        <v>408</v>
      </c>
      <c r="H500" s="199">
        <v>60</v>
      </c>
      <c r="I500" s="200"/>
      <c r="J500" s="201">
        <f>ROUND(I500*H500,2)</f>
        <v>0</v>
      </c>
      <c r="K500" s="197" t="s">
        <v>192</v>
      </c>
      <c r="L500" s="61"/>
      <c r="M500" s="202" t="s">
        <v>22</v>
      </c>
      <c r="N500" s="203" t="s">
        <v>43</v>
      </c>
      <c r="O500" s="42"/>
      <c r="P500" s="204">
        <f>O500*H500</f>
        <v>0</v>
      </c>
      <c r="Q500" s="204">
        <v>0</v>
      </c>
      <c r="R500" s="204">
        <f>Q500*H500</f>
        <v>0</v>
      </c>
      <c r="S500" s="204">
        <v>0.00223</v>
      </c>
      <c r="T500" s="205">
        <f>S500*H500</f>
        <v>0.1338</v>
      </c>
      <c r="AR500" s="24" t="s">
        <v>148</v>
      </c>
      <c r="AT500" s="24" t="s">
        <v>144</v>
      </c>
      <c r="AU500" s="24" t="s">
        <v>149</v>
      </c>
      <c r="AY500" s="24" t="s">
        <v>139</v>
      </c>
      <c r="BE500" s="206">
        <f>IF(N500="základní",J500,0)</f>
        <v>0</v>
      </c>
      <c r="BF500" s="206">
        <f>IF(N500="snížená",J500,0)</f>
        <v>0</v>
      </c>
      <c r="BG500" s="206">
        <f>IF(N500="zákl. přenesená",J500,0)</f>
        <v>0</v>
      </c>
      <c r="BH500" s="206">
        <f>IF(N500="sníž. přenesená",J500,0)</f>
        <v>0</v>
      </c>
      <c r="BI500" s="206">
        <f>IF(N500="nulová",J500,0)</f>
        <v>0</v>
      </c>
      <c r="BJ500" s="24" t="s">
        <v>80</v>
      </c>
      <c r="BK500" s="206">
        <f>ROUND(I500*H500,2)</f>
        <v>0</v>
      </c>
      <c r="BL500" s="24" t="s">
        <v>148</v>
      </c>
      <c r="BM500" s="24" t="s">
        <v>506</v>
      </c>
    </row>
    <row r="501" spans="2:51" s="12" customFormat="1" ht="13.5">
      <c r="B501" s="219"/>
      <c r="C501" s="220"/>
      <c r="D501" s="243" t="s">
        <v>151</v>
      </c>
      <c r="E501" s="253" t="s">
        <v>22</v>
      </c>
      <c r="F501" s="254" t="s">
        <v>507</v>
      </c>
      <c r="G501" s="220"/>
      <c r="H501" s="255">
        <v>60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151</v>
      </c>
      <c r="AU501" s="229" t="s">
        <v>149</v>
      </c>
      <c r="AV501" s="12" t="s">
        <v>82</v>
      </c>
      <c r="AW501" s="12" t="s">
        <v>153</v>
      </c>
      <c r="AX501" s="12" t="s">
        <v>80</v>
      </c>
      <c r="AY501" s="229" t="s">
        <v>139</v>
      </c>
    </row>
    <row r="502" spans="2:65" s="1" customFormat="1" ht="28.8" customHeight="1">
      <c r="B502" s="41"/>
      <c r="C502" s="195" t="s">
        <v>508</v>
      </c>
      <c r="D502" s="195" t="s">
        <v>144</v>
      </c>
      <c r="E502" s="196" t="s">
        <v>509</v>
      </c>
      <c r="F502" s="197" t="s">
        <v>510</v>
      </c>
      <c r="G502" s="198" t="s">
        <v>408</v>
      </c>
      <c r="H502" s="199">
        <v>12</v>
      </c>
      <c r="I502" s="200"/>
      <c r="J502" s="201">
        <f>ROUND(I502*H502,2)</f>
        <v>0</v>
      </c>
      <c r="K502" s="197" t="s">
        <v>192</v>
      </c>
      <c r="L502" s="61"/>
      <c r="M502" s="202" t="s">
        <v>22</v>
      </c>
      <c r="N502" s="203" t="s">
        <v>43</v>
      </c>
      <c r="O502" s="42"/>
      <c r="P502" s="204">
        <f>O502*H502</f>
        <v>0</v>
      </c>
      <c r="Q502" s="204">
        <v>0</v>
      </c>
      <c r="R502" s="204">
        <f>Q502*H502</f>
        <v>0</v>
      </c>
      <c r="S502" s="204">
        <v>0.00191</v>
      </c>
      <c r="T502" s="205">
        <f>S502*H502</f>
        <v>0.02292</v>
      </c>
      <c r="AR502" s="24" t="s">
        <v>148</v>
      </c>
      <c r="AT502" s="24" t="s">
        <v>144</v>
      </c>
      <c r="AU502" s="24" t="s">
        <v>149</v>
      </c>
      <c r="AY502" s="24" t="s">
        <v>139</v>
      </c>
      <c r="BE502" s="206">
        <f>IF(N502="základní",J502,0)</f>
        <v>0</v>
      </c>
      <c r="BF502" s="206">
        <f>IF(N502="snížená",J502,0)</f>
        <v>0</v>
      </c>
      <c r="BG502" s="206">
        <f>IF(N502="zákl. přenesená",J502,0)</f>
        <v>0</v>
      </c>
      <c r="BH502" s="206">
        <f>IF(N502="sníž. přenesená",J502,0)</f>
        <v>0</v>
      </c>
      <c r="BI502" s="206">
        <f>IF(N502="nulová",J502,0)</f>
        <v>0</v>
      </c>
      <c r="BJ502" s="24" t="s">
        <v>80</v>
      </c>
      <c r="BK502" s="206">
        <f>ROUND(I502*H502,2)</f>
        <v>0</v>
      </c>
      <c r="BL502" s="24" t="s">
        <v>148</v>
      </c>
      <c r="BM502" s="24" t="s">
        <v>511</v>
      </c>
    </row>
    <row r="503" spans="2:51" s="12" customFormat="1" ht="13.5">
      <c r="B503" s="219"/>
      <c r="C503" s="220"/>
      <c r="D503" s="243" t="s">
        <v>151</v>
      </c>
      <c r="E503" s="253" t="s">
        <v>22</v>
      </c>
      <c r="F503" s="254" t="s">
        <v>512</v>
      </c>
      <c r="G503" s="220"/>
      <c r="H503" s="255">
        <v>12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151</v>
      </c>
      <c r="AU503" s="229" t="s">
        <v>149</v>
      </c>
      <c r="AV503" s="12" t="s">
        <v>82</v>
      </c>
      <c r="AW503" s="12" t="s">
        <v>153</v>
      </c>
      <c r="AX503" s="12" t="s">
        <v>80</v>
      </c>
      <c r="AY503" s="229" t="s">
        <v>139</v>
      </c>
    </row>
    <row r="504" spans="2:65" s="1" customFormat="1" ht="20.4" customHeight="1">
      <c r="B504" s="41"/>
      <c r="C504" s="195" t="s">
        <v>513</v>
      </c>
      <c r="D504" s="195" t="s">
        <v>144</v>
      </c>
      <c r="E504" s="196" t="s">
        <v>514</v>
      </c>
      <c r="F504" s="197" t="s">
        <v>515</v>
      </c>
      <c r="G504" s="198" t="s">
        <v>408</v>
      </c>
      <c r="H504" s="199">
        <v>29</v>
      </c>
      <c r="I504" s="200"/>
      <c r="J504" s="201">
        <f>ROUND(I504*H504,2)</f>
        <v>0</v>
      </c>
      <c r="K504" s="197" t="s">
        <v>192</v>
      </c>
      <c r="L504" s="61"/>
      <c r="M504" s="202" t="s">
        <v>22</v>
      </c>
      <c r="N504" s="203" t="s">
        <v>43</v>
      </c>
      <c r="O504" s="42"/>
      <c r="P504" s="204">
        <f>O504*H504</f>
        <v>0</v>
      </c>
      <c r="Q504" s="204">
        <v>0</v>
      </c>
      <c r="R504" s="204">
        <f>Q504*H504</f>
        <v>0</v>
      </c>
      <c r="S504" s="204">
        <v>0.00394</v>
      </c>
      <c r="T504" s="205">
        <f>S504*H504</f>
        <v>0.11426</v>
      </c>
      <c r="AR504" s="24" t="s">
        <v>148</v>
      </c>
      <c r="AT504" s="24" t="s">
        <v>144</v>
      </c>
      <c r="AU504" s="24" t="s">
        <v>149</v>
      </c>
      <c r="AY504" s="24" t="s">
        <v>139</v>
      </c>
      <c r="BE504" s="206">
        <f>IF(N504="základní",J504,0)</f>
        <v>0</v>
      </c>
      <c r="BF504" s="206">
        <f>IF(N504="snížená",J504,0)</f>
        <v>0</v>
      </c>
      <c r="BG504" s="206">
        <f>IF(N504="zákl. přenesená",J504,0)</f>
        <v>0</v>
      </c>
      <c r="BH504" s="206">
        <f>IF(N504="sníž. přenesená",J504,0)</f>
        <v>0</v>
      </c>
      <c r="BI504" s="206">
        <f>IF(N504="nulová",J504,0)</f>
        <v>0</v>
      </c>
      <c r="BJ504" s="24" t="s">
        <v>80</v>
      </c>
      <c r="BK504" s="206">
        <f>ROUND(I504*H504,2)</f>
        <v>0</v>
      </c>
      <c r="BL504" s="24" t="s">
        <v>148</v>
      </c>
      <c r="BM504" s="24" t="s">
        <v>516</v>
      </c>
    </row>
    <row r="505" spans="2:51" s="12" customFormat="1" ht="13.5">
      <c r="B505" s="219"/>
      <c r="C505" s="220"/>
      <c r="D505" s="243" t="s">
        <v>151</v>
      </c>
      <c r="E505" s="253" t="s">
        <v>22</v>
      </c>
      <c r="F505" s="254" t="s">
        <v>517</v>
      </c>
      <c r="G505" s="220"/>
      <c r="H505" s="255">
        <v>29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151</v>
      </c>
      <c r="AU505" s="229" t="s">
        <v>149</v>
      </c>
      <c r="AV505" s="12" t="s">
        <v>82</v>
      </c>
      <c r="AW505" s="12" t="s">
        <v>153</v>
      </c>
      <c r="AX505" s="12" t="s">
        <v>80</v>
      </c>
      <c r="AY505" s="229" t="s">
        <v>139</v>
      </c>
    </row>
    <row r="506" spans="2:65" s="1" customFormat="1" ht="28.8" customHeight="1">
      <c r="B506" s="41"/>
      <c r="C506" s="195" t="s">
        <v>518</v>
      </c>
      <c r="D506" s="195" t="s">
        <v>144</v>
      </c>
      <c r="E506" s="196" t="s">
        <v>519</v>
      </c>
      <c r="F506" s="197" t="s">
        <v>520</v>
      </c>
      <c r="G506" s="198" t="s">
        <v>521</v>
      </c>
      <c r="H506" s="199">
        <v>20.87</v>
      </c>
      <c r="I506" s="200"/>
      <c r="J506" s="201">
        <f>ROUND(I506*H506,2)</f>
        <v>0</v>
      </c>
      <c r="K506" s="197" t="s">
        <v>192</v>
      </c>
      <c r="L506" s="61"/>
      <c r="M506" s="202" t="s">
        <v>22</v>
      </c>
      <c r="N506" s="203" t="s">
        <v>43</v>
      </c>
      <c r="O506" s="42"/>
      <c r="P506" s="204">
        <f>O506*H506</f>
        <v>0</v>
      </c>
      <c r="Q506" s="204">
        <v>0</v>
      </c>
      <c r="R506" s="204">
        <f>Q506*H506</f>
        <v>0</v>
      </c>
      <c r="S506" s="204">
        <v>0</v>
      </c>
      <c r="T506" s="205">
        <f>S506*H506</f>
        <v>0</v>
      </c>
      <c r="AR506" s="24" t="s">
        <v>148</v>
      </c>
      <c r="AT506" s="24" t="s">
        <v>144</v>
      </c>
      <c r="AU506" s="24" t="s">
        <v>149</v>
      </c>
      <c r="AY506" s="24" t="s">
        <v>139</v>
      </c>
      <c r="BE506" s="206">
        <f>IF(N506="základní",J506,0)</f>
        <v>0</v>
      </c>
      <c r="BF506" s="206">
        <f>IF(N506="snížená",J506,0)</f>
        <v>0</v>
      </c>
      <c r="BG506" s="206">
        <f>IF(N506="zákl. přenesená",J506,0)</f>
        <v>0</v>
      </c>
      <c r="BH506" s="206">
        <f>IF(N506="sníž. přenesená",J506,0)</f>
        <v>0</v>
      </c>
      <c r="BI506" s="206">
        <f>IF(N506="nulová",J506,0)</f>
        <v>0</v>
      </c>
      <c r="BJ506" s="24" t="s">
        <v>80</v>
      </c>
      <c r="BK506" s="206">
        <f>ROUND(I506*H506,2)</f>
        <v>0</v>
      </c>
      <c r="BL506" s="24" t="s">
        <v>148</v>
      </c>
      <c r="BM506" s="24" t="s">
        <v>522</v>
      </c>
    </row>
    <row r="507" spans="2:65" s="1" customFormat="1" ht="28.8" customHeight="1">
      <c r="B507" s="41"/>
      <c r="C507" s="195" t="s">
        <v>523</v>
      </c>
      <c r="D507" s="195" t="s">
        <v>144</v>
      </c>
      <c r="E507" s="196" t="s">
        <v>524</v>
      </c>
      <c r="F507" s="197" t="s">
        <v>525</v>
      </c>
      <c r="G507" s="198" t="s">
        <v>521</v>
      </c>
      <c r="H507" s="199">
        <v>104.35</v>
      </c>
      <c r="I507" s="200"/>
      <c r="J507" s="201">
        <f>ROUND(I507*H507,2)</f>
        <v>0</v>
      </c>
      <c r="K507" s="197" t="s">
        <v>192</v>
      </c>
      <c r="L507" s="61"/>
      <c r="M507" s="202" t="s">
        <v>22</v>
      </c>
      <c r="N507" s="203" t="s">
        <v>43</v>
      </c>
      <c r="O507" s="42"/>
      <c r="P507" s="204">
        <f>O507*H507</f>
        <v>0</v>
      </c>
      <c r="Q507" s="204">
        <v>0</v>
      </c>
      <c r="R507" s="204">
        <f>Q507*H507</f>
        <v>0</v>
      </c>
      <c r="S507" s="204">
        <v>0</v>
      </c>
      <c r="T507" s="205">
        <f>S507*H507</f>
        <v>0</v>
      </c>
      <c r="AR507" s="24" t="s">
        <v>148</v>
      </c>
      <c r="AT507" s="24" t="s">
        <v>144</v>
      </c>
      <c r="AU507" s="24" t="s">
        <v>149</v>
      </c>
      <c r="AY507" s="24" t="s">
        <v>139</v>
      </c>
      <c r="BE507" s="206">
        <f>IF(N507="základní",J507,0)</f>
        <v>0</v>
      </c>
      <c r="BF507" s="206">
        <f>IF(N507="snížená",J507,0)</f>
        <v>0</v>
      </c>
      <c r="BG507" s="206">
        <f>IF(N507="zákl. přenesená",J507,0)</f>
        <v>0</v>
      </c>
      <c r="BH507" s="206">
        <f>IF(N507="sníž. přenesená",J507,0)</f>
        <v>0</v>
      </c>
      <c r="BI507" s="206">
        <f>IF(N507="nulová",J507,0)</f>
        <v>0</v>
      </c>
      <c r="BJ507" s="24" t="s">
        <v>80</v>
      </c>
      <c r="BK507" s="206">
        <f>ROUND(I507*H507,2)</f>
        <v>0</v>
      </c>
      <c r="BL507" s="24" t="s">
        <v>148</v>
      </c>
      <c r="BM507" s="24" t="s">
        <v>526</v>
      </c>
    </row>
    <row r="508" spans="2:51" s="12" customFormat="1" ht="13.5">
      <c r="B508" s="219"/>
      <c r="C508" s="220"/>
      <c r="D508" s="243" t="s">
        <v>151</v>
      </c>
      <c r="E508" s="253" t="s">
        <v>22</v>
      </c>
      <c r="F508" s="254" t="s">
        <v>527</v>
      </c>
      <c r="G508" s="220"/>
      <c r="H508" s="255">
        <v>104.35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151</v>
      </c>
      <c r="AU508" s="229" t="s">
        <v>149</v>
      </c>
      <c r="AV508" s="12" t="s">
        <v>82</v>
      </c>
      <c r="AW508" s="12" t="s">
        <v>153</v>
      </c>
      <c r="AX508" s="12" t="s">
        <v>80</v>
      </c>
      <c r="AY508" s="229" t="s">
        <v>139</v>
      </c>
    </row>
    <row r="509" spans="2:65" s="1" customFormat="1" ht="20.4" customHeight="1">
      <c r="B509" s="41"/>
      <c r="C509" s="259" t="s">
        <v>528</v>
      </c>
      <c r="D509" s="259" t="s">
        <v>529</v>
      </c>
      <c r="E509" s="260" t="s">
        <v>530</v>
      </c>
      <c r="F509" s="261" t="s">
        <v>531</v>
      </c>
      <c r="G509" s="262" t="s">
        <v>521</v>
      </c>
      <c r="H509" s="263">
        <v>20.541</v>
      </c>
      <c r="I509" s="264"/>
      <c r="J509" s="265">
        <f>ROUND(I509*H509,2)</f>
        <v>0</v>
      </c>
      <c r="K509" s="261" t="s">
        <v>192</v>
      </c>
      <c r="L509" s="266"/>
      <c r="M509" s="267" t="s">
        <v>22</v>
      </c>
      <c r="N509" s="268" t="s">
        <v>43</v>
      </c>
      <c r="O509" s="42"/>
      <c r="P509" s="204">
        <f>O509*H509</f>
        <v>0</v>
      </c>
      <c r="Q509" s="204">
        <v>0</v>
      </c>
      <c r="R509" s="204">
        <f>Q509*H509</f>
        <v>0</v>
      </c>
      <c r="S509" s="204">
        <v>0</v>
      </c>
      <c r="T509" s="205">
        <f>S509*H509</f>
        <v>0</v>
      </c>
      <c r="AR509" s="24" t="s">
        <v>224</v>
      </c>
      <c r="AT509" s="24" t="s">
        <v>529</v>
      </c>
      <c r="AU509" s="24" t="s">
        <v>149</v>
      </c>
      <c r="AY509" s="24" t="s">
        <v>139</v>
      </c>
      <c r="BE509" s="206">
        <f>IF(N509="základní",J509,0)</f>
        <v>0</v>
      </c>
      <c r="BF509" s="206">
        <f>IF(N509="snížená",J509,0)</f>
        <v>0</v>
      </c>
      <c r="BG509" s="206">
        <f>IF(N509="zákl. přenesená",J509,0)</f>
        <v>0</v>
      </c>
      <c r="BH509" s="206">
        <f>IF(N509="sníž. přenesená",J509,0)</f>
        <v>0</v>
      </c>
      <c r="BI509" s="206">
        <f>IF(N509="nulová",J509,0)</f>
        <v>0</v>
      </c>
      <c r="BJ509" s="24" t="s">
        <v>80</v>
      </c>
      <c r="BK509" s="206">
        <f>ROUND(I509*H509,2)</f>
        <v>0</v>
      </c>
      <c r="BL509" s="24" t="s">
        <v>148</v>
      </c>
      <c r="BM509" s="24" t="s">
        <v>532</v>
      </c>
    </row>
    <row r="510" spans="2:51" s="12" customFormat="1" ht="13.5">
      <c r="B510" s="219"/>
      <c r="C510" s="220"/>
      <c r="D510" s="209" t="s">
        <v>151</v>
      </c>
      <c r="E510" s="221" t="s">
        <v>22</v>
      </c>
      <c r="F510" s="222" t="s">
        <v>533</v>
      </c>
      <c r="G510" s="220"/>
      <c r="H510" s="223">
        <v>20.87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151</v>
      </c>
      <c r="AU510" s="229" t="s">
        <v>149</v>
      </c>
      <c r="AV510" s="12" t="s">
        <v>82</v>
      </c>
      <c r="AW510" s="12" t="s">
        <v>153</v>
      </c>
      <c r="AX510" s="12" t="s">
        <v>72</v>
      </c>
      <c r="AY510" s="229" t="s">
        <v>139</v>
      </c>
    </row>
    <row r="511" spans="2:51" s="12" customFormat="1" ht="13.5">
      <c r="B511" s="219"/>
      <c r="C511" s="220"/>
      <c r="D511" s="209" t="s">
        <v>151</v>
      </c>
      <c r="E511" s="221" t="s">
        <v>22</v>
      </c>
      <c r="F511" s="222" t="s">
        <v>534</v>
      </c>
      <c r="G511" s="220"/>
      <c r="H511" s="223">
        <v>-0.329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151</v>
      </c>
      <c r="AU511" s="229" t="s">
        <v>149</v>
      </c>
      <c r="AV511" s="12" t="s">
        <v>82</v>
      </c>
      <c r="AW511" s="12" t="s">
        <v>153</v>
      </c>
      <c r="AX511" s="12" t="s">
        <v>72</v>
      </c>
      <c r="AY511" s="229" t="s">
        <v>139</v>
      </c>
    </row>
    <row r="512" spans="2:51" s="14" customFormat="1" ht="13.5">
      <c r="B512" s="241"/>
      <c r="C512" s="242"/>
      <c r="D512" s="209" t="s">
        <v>151</v>
      </c>
      <c r="E512" s="256" t="s">
        <v>22</v>
      </c>
      <c r="F512" s="257" t="s">
        <v>189</v>
      </c>
      <c r="G512" s="242"/>
      <c r="H512" s="258">
        <v>20.541</v>
      </c>
      <c r="I512" s="247"/>
      <c r="J512" s="242"/>
      <c r="K512" s="242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151</v>
      </c>
      <c r="AU512" s="252" t="s">
        <v>149</v>
      </c>
      <c r="AV512" s="14" t="s">
        <v>148</v>
      </c>
      <c r="AW512" s="14" t="s">
        <v>153</v>
      </c>
      <c r="AX512" s="14" t="s">
        <v>80</v>
      </c>
      <c r="AY512" s="252" t="s">
        <v>139</v>
      </c>
    </row>
    <row r="513" spans="2:63" s="10" customFormat="1" ht="22.35" customHeight="1">
      <c r="B513" s="176"/>
      <c r="C513" s="177"/>
      <c r="D513" s="192" t="s">
        <v>71</v>
      </c>
      <c r="E513" s="193" t="s">
        <v>535</v>
      </c>
      <c r="F513" s="193" t="s">
        <v>536</v>
      </c>
      <c r="G513" s="177"/>
      <c r="H513" s="177"/>
      <c r="I513" s="180"/>
      <c r="J513" s="194">
        <f>BK513</f>
        <v>0</v>
      </c>
      <c r="K513" s="177"/>
      <c r="L513" s="182"/>
      <c r="M513" s="183"/>
      <c r="N513" s="184"/>
      <c r="O513" s="184"/>
      <c r="P513" s="185">
        <f>P514</f>
        <v>0</v>
      </c>
      <c r="Q513" s="184"/>
      <c r="R513" s="185">
        <f>R514</f>
        <v>0</v>
      </c>
      <c r="S513" s="184"/>
      <c r="T513" s="186">
        <f>T514</f>
        <v>0</v>
      </c>
      <c r="AR513" s="187" t="s">
        <v>80</v>
      </c>
      <c r="AT513" s="188" t="s">
        <v>71</v>
      </c>
      <c r="AU513" s="188" t="s">
        <v>82</v>
      </c>
      <c r="AY513" s="187" t="s">
        <v>139</v>
      </c>
      <c r="BK513" s="189">
        <f>BK514</f>
        <v>0</v>
      </c>
    </row>
    <row r="514" spans="2:65" s="1" customFormat="1" ht="40.2" customHeight="1">
      <c r="B514" s="41"/>
      <c r="C514" s="195" t="s">
        <v>537</v>
      </c>
      <c r="D514" s="195" t="s">
        <v>144</v>
      </c>
      <c r="E514" s="196" t="s">
        <v>538</v>
      </c>
      <c r="F514" s="197" t="s">
        <v>539</v>
      </c>
      <c r="G514" s="198" t="s">
        <v>521</v>
      </c>
      <c r="H514" s="199">
        <v>18.821</v>
      </c>
      <c r="I514" s="200"/>
      <c r="J514" s="201">
        <f>ROUND(I514*H514,2)</f>
        <v>0</v>
      </c>
      <c r="K514" s="197" t="s">
        <v>192</v>
      </c>
      <c r="L514" s="61"/>
      <c r="M514" s="202" t="s">
        <v>22</v>
      </c>
      <c r="N514" s="203" t="s">
        <v>43</v>
      </c>
      <c r="O514" s="42"/>
      <c r="P514" s="204">
        <f>O514*H514</f>
        <v>0</v>
      </c>
      <c r="Q514" s="204">
        <v>0</v>
      </c>
      <c r="R514" s="204">
        <f>Q514*H514</f>
        <v>0</v>
      </c>
      <c r="S514" s="204">
        <v>0</v>
      </c>
      <c r="T514" s="205">
        <f>S514*H514</f>
        <v>0</v>
      </c>
      <c r="AR514" s="24" t="s">
        <v>148</v>
      </c>
      <c r="AT514" s="24" t="s">
        <v>144</v>
      </c>
      <c r="AU514" s="24" t="s">
        <v>149</v>
      </c>
      <c r="AY514" s="24" t="s">
        <v>139</v>
      </c>
      <c r="BE514" s="206">
        <f>IF(N514="základní",J514,0)</f>
        <v>0</v>
      </c>
      <c r="BF514" s="206">
        <f>IF(N514="snížená",J514,0)</f>
        <v>0</v>
      </c>
      <c r="BG514" s="206">
        <f>IF(N514="zákl. přenesená",J514,0)</f>
        <v>0</v>
      </c>
      <c r="BH514" s="206">
        <f>IF(N514="sníž. přenesená",J514,0)</f>
        <v>0</v>
      </c>
      <c r="BI514" s="206">
        <f>IF(N514="nulová",J514,0)</f>
        <v>0</v>
      </c>
      <c r="BJ514" s="24" t="s">
        <v>80</v>
      </c>
      <c r="BK514" s="206">
        <f>ROUND(I514*H514,2)</f>
        <v>0</v>
      </c>
      <c r="BL514" s="24" t="s">
        <v>148</v>
      </c>
      <c r="BM514" s="24" t="s">
        <v>540</v>
      </c>
    </row>
    <row r="515" spans="2:63" s="10" customFormat="1" ht="37.35" customHeight="1">
      <c r="B515" s="176"/>
      <c r="C515" s="177"/>
      <c r="D515" s="178" t="s">
        <v>71</v>
      </c>
      <c r="E515" s="179" t="s">
        <v>541</v>
      </c>
      <c r="F515" s="179" t="s">
        <v>542</v>
      </c>
      <c r="G515" s="177"/>
      <c r="H515" s="177"/>
      <c r="I515" s="180"/>
      <c r="J515" s="181">
        <f>BK515</f>
        <v>0</v>
      </c>
      <c r="K515" s="177"/>
      <c r="L515" s="182"/>
      <c r="M515" s="183"/>
      <c r="N515" s="184"/>
      <c r="O515" s="184"/>
      <c r="P515" s="185">
        <f>P516+P533+P538</f>
        <v>0</v>
      </c>
      <c r="Q515" s="184"/>
      <c r="R515" s="185">
        <f>R516+R533+R538</f>
        <v>0.38076119999999997</v>
      </c>
      <c r="S515" s="184"/>
      <c r="T515" s="186">
        <f>T516+T533+T538</f>
        <v>0</v>
      </c>
      <c r="AR515" s="187" t="s">
        <v>82</v>
      </c>
      <c r="AT515" s="188" t="s">
        <v>71</v>
      </c>
      <c r="AU515" s="188" t="s">
        <v>72</v>
      </c>
      <c r="AY515" s="187" t="s">
        <v>139</v>
      </c>
      <c r="BK515" s="189">
        <f>BK516+BK533+BK538</f>
        <v>0</v>
      </c>
    </row>
    <row r="516" spans="2:63" s="10" customFormat="1" ht="19.95" customHeight="1">
      <c r="B516" s="176"/>
      <c r="C516" s="177"/>
      <c r="D516" s="192" t="s">
        <v>71</v>
      </c>
      <c r="E516" s="193" t="s">
        <v>543</v>
      </c>
      <c r="F516" s="193" t="s">
        <v>544</v>
      </c>
      <c r="G516" s="177"/>
      <c r="H516" s="177"/>
      <c r="I516" s="180"/>
      <c r="J516" s="194">
        <f>BK516</f>
        <v>0</v>
      </c>
      <c r="K516" s="177"/>
      <c r="L516" s="182"/>
      <c r="M516" s="183"/>
      <c r="N516" s="184"/>
      <c r="O516" s="184"/>
      <c r="P516" s="185">
        <f>SUM(P517:P532)</f>
        <v>0</v>
      </c>
      <c r="Q516" s="184"/>
      <c r="R516" s="185">
        <f>SUM(R517:R532)</f>
        <v>0.36633</v>
      </c>
      <c r="S516" s="184"/>
      <c r="T516" s="186">
        <f>SUM(T517:T532)</f>
        <v>0</v>
      </c>
      <c r="AR516" s="187" t="s">
        <v>82</v>
      </c>
      <c r="AT516" s="188" t="s">
        <v>71</v>
      </c>
      <c r="AU516" s="188" t="s">
        <v>80</v>
      </c>
      <c r="AY516" s="187" t="s">
        <v>139</v>
      </c>
      <c r="BK516" s="189">
        <f>SUM(BK517:BK532)</f>
        <v>0</v>
      </c>
    </row>
    <row r="517" spans="2:65" s="1" customFormat="1" ht="28.8" customHeight="1">
      <c r="B517" s="41"/>
      <c r="C517" s="195" t="s">
        <v>545</v>
      </c>
      <c r="D517" s="195" t="s">
        <v>144</v>
      </c>
      <c r="E517" s="196" t="s">
        <v>546</v>
      </c>
      <c r="F517" s="197" t="s">
        <v>547</v>
      </c>
      <c r="G517" s="198" t="s">
        <v>408</v>
      </c>
      <c r="H517" s="199">
        <v>17</v>
      </c>
      <c r="I517" s="200"/>
      <c r="J517" s="201">
        <f>ROUND(I517*H517,2)</f>
        <v>0</v>
      </c>
      <c r="K517" s="197" t="s">
        <v>192</v>
      </c>
      <c r="L517" s="61"/>
      <c r="M517" s="202" t="s">
        <v>22</v>
      </c>
      <c r="N517" s="203" t="s">
        <v>43</v>
      </c>
      <c r="O517" s="42"/>
      <c r="P517" s="204">
        <f>O517*H517</f>
        <v>0</v>
      </c>
      <c r="Q517" s="204">
        <v>0.00369</v>
      </c>
      <c r="R517" s="204">
        <f>Q517*H517</f>
        <v>0.06273000000000001</v>
      </c>
      <c r="S517" s="204">
        <v>0</v>
      </c>
      <c r="T517" s="205">
        <f>S517*H517</f>
        <v>0</v>
      </c>
      <c r="AR517" s="24" t="s">
        <v>265</v>
      </c>
      <c r="AT517" s="24" t="s">
        <v>144</v>
      </c>
      <c r="AU517" s="24" t="s">
        <v>82</v>
      </c>
      <c r="AY517" s="24" t="s">
        <v>139</v>
      </c>
      <c r="BE517" s="206">
        <f>IF(N517="základní",J517,0)</f>
        <v>0</v>
      </c>
      <c r="BF517" s="206">
        <f>IF(N517="snížená",J517,0)</f>
        <v>0</v>
      </c>
      <c r="BG517" s="206">
        <f>IF(N517="zákl. přenesená",J517,0)</f>
        <v>0</v>
      </c>
      <c r="BH517" s="206">
        <f>IF(N517="sníž. přenesená",J517,0)</f>
        <v>0</v>
      </c>
      <c r="BI517" s="206">
        <f>IF(N517="nulová",J517,0)</f>
        <v>0</v>
      </c>
      <c r="BJ517" s="24" t="s">
        <v>80</v>
      </c>
      <c r="BK517" s="206">
        <f>ROUND(I517*H517,2)</f>
        <v>0</v>
      </c>
      <c r="BL517" s="24" t="s">
        <v>265</v>
      </c>
      <c r="BM517" s="24" t="s">
        <v>548</v>
      </c>
    </row>
    <row r="518" spans="2:51" s="12" customFormat="1" ht="13.5">
      <c r="B518" s="219"/>
      <c r="C518" s="220"/>
      <c r="D518" s="209" t="s">
        <v>151</v>
      </c>
      <c r="E518" s="221" t="s">
        <v>22</v>
      </c>
      <c r="F518" s="222" t="s">
        <v>517</v>
      </c>
      <c r="G518" s="220"/>
      <c r="H518" s="223">
        <v>29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151</v>
      </c>
      <c r="AU518" s="229" t="s">
        <v>82</v>
      </c>
      <c r="AV518" s="12" t="s">
        <v>82</v>
      </c>
      <c r="AW518" s="12" t="s">
        <v>153</v>
      </c>
      <c r="AX518" s="12" t="s">
        <v>72</v>
      </c>
      <c r="AY518" s="229" t="s">
        <v>139</v>
      </c>
    </row>
    <row r="519" spans="2:51" s="12" customFormat="1" ht="13.5">
      <c r="B519" s="219"/>
      <c r="C519" s="220"/>
      <c r="D519" s="209" t="s">
        <v>151</v>
      </c>
      <c r="E519" s="221" t="s">
        <v>22</v>
      </c>
      <c r="F519" s="222" t="s">
        <v>549</v>
      </c>
      <c r="G519" s="220"/>
      <c r="H519" s="223">
        <v>-12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151</v>
      </c>
      <c r="AU519" s="229" t="s">
        <v>82</v>
      </c>
      <c r="AV519" s="12" t="s">
        <v>82</v>
      </c>
      <c r="AW519" s="12" t="s">
        <v>153</v>
      </c>
      <c r="AX519" s="12" t="s">
        <v>72</v>
      </c>
      <c r="AY519" s="229" t="s">
        <v>139</v>
      </c>
    </row>
    <row r="520" spans="2:51" s="14" customFormat="1" ht="13.5">
      <c r="B520" s="241"/>
      <c r="C520" s="242"/>
      <c r="D520" s="243" t="s">
        <v>151</v>
      </c>
      <c r="E520" s="244" t="s">
        <v>22</v>
      </c>
      <c r="F520" s="245" t="s">
        <v>189</v>
      </c>
      <c r="G520" s="242"/>
      <c r="H520" s="246">
        <v>17</v>
      </c>
      <c r="I520" s="247"/>
      <c r="J520" s="242"/>
      <c r="K520" s="242"/>
      <c r="L520" s="248"/>
      <c r="M520" s="249"/>
      <c r="N520" s="250"/>
      <c r="O520" s="250"/>
      <c r="P520" s="250"/>
      <c r="Q520" s="250"/>
      <c r="R520" s="250"/>
      <c r="S520" s="250"/>
      <c r="T520" s="251"/>
      <c r="AT520" s="252" t="s">
        <v>151</v>
      </c>
      <c r="AU520" s="252" t="s">
        <v>82</v>
      </c>
      <c r="AV520" s="14" t="s">
        <v>148</v>
      </c>
      <c r="AW520" s="14" t="s">
        <v>153</v>
      </c>
      <c r="AX520" s="14" t="s">
        <v>80</v>
      </c>
      <c r="AY520" s="252" t="s">
        <v>139</v>
      </c>
    </row>
    <row r="521" spans="2:65" s="1" customFormat="1" ht="28.8" customHeight="1">
      <c r="B521" s="41"/>
      <c r="C521" s="195" t="s">
        <v>550</v>
      </c>
      <c r="D521" s="195" t="s">
        <v>144</v>
      </c>
      <c r="E521" s="196" t="s">
        <v>551</v>
      </c>
      <c r="F521" s="197" t="s">
        <v>552</v>
      </c>
      <c r="G521" s="198" t="s">
        <v>408</v>
      </c>
      <c r="H521" s="199">
        <v>12</v>
      </c>
      <c r="I521" s="200"/>
      <c r="J521" s="201">
        <f>ROUND(I521*H521,2)</f>
        <v>0</v>
      </c>
      <c r="K521" s="197" t="s">
        <v>192</v>
      </c>
      <c r="L521" s="61"/>
      <c r="M521" s="202" t="s">
        <v>22</v>
      </c>
      <c r="N521" s="203" t="s">
        <v>43</v>
      </c>
      <c r="O521" s="42"/>
      <c r="P521" s="204">
        <f>O521*H521</f>
        <v>0</v>
      </c>
      <c r="Q521" s="204">
        <v>0.00286</v>
      </c>
      <c r="R521" s="204">
        <f>Q521*H521</f>
        <v>0.03432</v>
      </c>
      <c r="S521" s="204">
        <v>0</v>
      </c>
      <c r="T521" s="205">
        <f>S521*H521</f>
        <v>0</v>
      </c>
      <c r="AR521" s="24" t="s">
        <v>265</v>
      </c>
      <c r="AT521" s="24" t="s">
        <v>144</v>
      </c>
      <c r="AU521" s="24" t="s">
        <v>82</v>
      </c>
      <c r="AY521" s="24" t="s">
        <v>139</v>
      </c>
      <c r="BE521" s="206">
        <f>IF(N521="základní",J521,0)</f>
        <v>0</v>
      </c>
      <c r="BF521" s="206">
        <f>IF(N521="snížená",J521,0)</f>
        <v>0</v>
      </c>
      <c r="BG521" s="206">
        <f>IF(N521="zákl. přenesená",J521,0)</f>
        <v>0</v>
      </c>
      <c r="BH521" s="206">
        <f>IF(N521="sníž. přenesená",J521,0)</f>
        <v>0</v>
      </c>
      <c r="BI521" s="206">
        <f>IF(N521="nulová",J521,0)</f>
        <v>0</v>
      </c>
      <c r="BJ521" s="24" t="s">
        <v>80</v>
      </c>
      <c r="BK521" s="206">
        <f>ROUND(I521*H521,2)</f>
        <v>0</v>
      </c>
      <c r="BL521" s="24" t="s">
        <v>265</v>
      </c>
      <c r="BM521" s="24" t="s">
        <v>553</v>
      </c>
    </row>
    <row r="522" spans="2:51" s="12" customFormat="1" ht="13.5">
      <c r="B522" s="219"/>
      <c r="C522" s="220"/>
      <c r="D522" s="243" t="s">
        <v>151</v>
      </c>
      <c r="E522" s="253" t="s">
        <v>22</v>
      </c>
      <c r="F522" s="254" t="s">
        <v>554</v>
      </c>
      <c r="G522" s="220"/>
      <c r="H522" s="255">
        <v>12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AT522" s="229" t="s">
        <v>151</v>
      </c>
      <c r="AU522" s="229" t="s">
        <v>82</v>
      </c>
      <c r="AV522" s="12" t="s">
        <v>82</v>
      </c>
      <c r="AW522" s="12" t="s">
        <v>153</v>
      </c>
      <c r="AX522" s="12" t="s">
        <v>80</v>
      </c>
      <c r="AY522" s="229" t="s">
        <v>139</v>
      </c>
    </row>
    <row r="523" spans="2:65" s="1" customFormat="1" ht="28.8" customHeight="1">
      <c r="B523" s="41"/>
      <c r="C523" s="195" t="s">
        <v>555</v>
      </c>
      <c r="D523" s="195" t="s">
        <v>144</v>
      </c>
      <c r="E523" s="196" t="s">
        <v>556</v>
      </c>
      <c r="F523" s="197" t="s">
        <v>557</v>
      </c>
      <c r="G523" s="198" t="s">
        <v>408</v>
      </c>
      <c r="H523" s="199">
        <v>12</v>
      </c>
      <c r="I523" s="200"/>
      <c r="J523" s="201">
        <f>ROUND(I523*H523,2)</f>
        <v>0</v>
      </c>
      <c r="K523" s="197" t="s">
        <v>192</v>
      </c>
      <c r="L523" s="61"/>
      <c r="M523" s="202" t="s">
        <v>22</v>
      </c>
      <c r="N523" s="203" t="s">
        <v>43</v>
      </c>
      <c r="O523" s="42"/>
      <c r="P523" s="204">
        <f>O523*H523</f>
        <v>0</v>
      </c>
      <c r="Q523" s="204">
        <v>0.00284</v>
      </c>
      <c r="R523" s="204">
        <f>Q523*H523</f>
        <v>0.03408</v>
      </c>
      <c r="S523" s="204">
        <v>0</v>
      </c>
      <c r="T523" s="205">
        <f>S523*H523</f>
        <v>0</v>
      </c>
      <c r="AR523" s="24" t="s">
        <v>265</v>
      </c>
      <c r="AT523" s="24" t="s">
        <v>144</v>
      </c>
      <c r="AU523" s="24" t="s">
        <v>82</v>
      </c>
      <c r="AY523" s="24" t="s">
        <v>139</v>
      </c>
      <c r="BE523" s="206">
        <f>IF(N523="základní",J523,0)</f>
        <v>0</v>
      </c>
      <c r="BF523" s="206">
        <f>IF(N523="snížená",J523,0)</f>
        <v>0</v>
      </c>
      <c r="BG523" s="206">
        <f>IF(N523="zákl. přenesená",J523,0)</f>
        <v>0</v>
      </c>
      <c r="BH523" s="206">
        <f>IF(N523="sníž. přenesená",J523,0)</f>
        <v>0</v>
      </c>
      <c r="BI523" s="206">
        <f>IF(N523="nulová",J523,0)</f>
        <v>0</v>
      </c>
      <c r="BJ523" s="24" t="s">
        <v>80</v>
      </c>
      <c r="BK523" s="206">
        <f>ROUND(I523*H523,2)</f>
        <v>0</v>
      </c>
      <c r="BL523" s="24" t="s">
        <v>265</v>
      </c>
      <c r="BM523" s="24" t="s">
        <v>558</v>
      </c>
    </row>
    <row r="524" spans="2:65" s="1" customFormat="1" ht="40.2" customHeight="1">
      <c r="B524" s="41"/>
      <c r="C524" s="195" t="s">
        <v>559</v>
      </c>
      <c r="D524" s="195" t="s">
        <v>144</v>
      </c>
      <c r="E524" s="196" t="s">
        <v>560</v>
      </c>
      <c r="F524" s="197" t="s">
        <v>561</v>
      </c>
      <c r="G524" s="198" t="s">
        <v>380</v>
      </c>
      <c r="H524" s="199">
        <v>6</v>
      </c>
      <c r="I524" s="200"/>
      <c r="J524" s="201">
        <f>ROUND(I524*H524,2)</f>
        <v>0</v>
      </c>
      <c r="K524" s="197" t="s">
        <v>192</v>
      </c>
      <c r="L524" s="61"/>
      <c r="M524" s="202" t="s">
        <v>22</v>
      </c>
      <c r="N524" s="203" t="s">
        <v>43</v>
      </c>
      <c r="O524" s="42"/>
      <c r="P524" s="204">
        <f>O524*H524</f>
        <v>0</v>
      </c>
      <c r="Q524" s="204">
        <v>0</v>
      </c>
      <c r="R524" s="204">
        <f>Q524*H524</f>
        <v>0</v>
      </c>
      <c r="S524" s="204">
        <v>0</v>
      </c>
      <c r="T524" s="205">
        <f>S524*H524</f>
        <v>0</v>
      </c>
      <c r="AR524" s="24" t="s">
        <v>265</v>
      </c>
      <c r="AT524" s="24" t="s">
        <v>144</v>
      </c>
      <c r="AU524" s="24" t="s">
        <v>82</v>
      </c>
      <c r="AY524" s="24" t="s">
        <v>139</v>
      </c>
      <c r="BE524" s="206">
        <f>IF(N524="základní",J524,0)</f>
        <v>0</v>
      </c>
      <c r="BF524" s="206">
        <f>IF(N524="snížená",J524,0)</f>
        <v>0</v>
      </c>
      <c r="BG524" s="206">
        <f>IF(N524="zákl. přenesená",J524,0)</f>
        <v>0</v>
      </c>
      <c r="BH524" s="206">
        <f>IF(N524="sníž. přenesená",J524,0)</f>
        <v>0</v>
      </c>
      <c r="BI524" s="206">
        <f>IF(N524="nulová",J524,0)</f>
        <v>0</v>
      </c>
      <c r="BJ524" s="24" t="s">
        <v>80</v>
      </c>
      <c r="BK524" s="206">
        <f>ROUND(I524*H524,2)</f>
        <v>0</v>
      </c>
      <c r="BL524" s="24" t="s">
        <v>265</v>
      </c>
      <c r="BM524" s="24" t="s">
        <v>562</v>
      </c>
    </row>
    <row r="525" spans="2:65" s="1" customFormat="1" ht="28.8" customHeight="1">
      <c r="B525" s="41"/>
      <c r="C525" s="195" t="s">
        <v>563</v>
      </c>
      <c r="D525" s="195" t="s">
        <v>144</v>
      </c>
      <c r="E525" s="196" t="s">
        <v>564</v>
      </c>
      <c r="F525" s="197" t="s">
        <v>565</v>
      </c>
      <c r="G525" s="198" t="s">
        <v>408</v>
      </c>
      <c r="H525" s="199">
        <v>60</v>
      </c>
      <c r="I525" s="200"/>
      <c r="J525" s="201">
        <f>ROUND(I525*H525,2)</f>
        <v>0</v>
      </c>
      <c r="K525" s="197" t="s">
        <v>192</v>
      </c>
      <c r="L525" s="61"/>
      <c r="M525" s="202" t="s">
        <v>22</v>
      </c>
      <c r="N525" s="203" t="s">
        <v>43</v>
      </c>
      <c r="O525" s="42"/>
      <c r="P525" s="204">
        <f>O525*H525</f>
        <v>0</v>
      </c>
      <c r="Q525" s="204">
        <v>0.00195</v>
      </c>
      <c r="R525" s="204">
        <f>Q525*H525</f>
        <v>0.11699999999999999</v>
      </c>
      <c r="S525" s="204">
        <v>0</v>
      </c>
      <c r="T525" s="205">
        <f>S525*H525</f>
        <v>0</v>
      </c>
      <c r="AR525" s="24" t="s">
        <v>265</v>
      </c>
      <c r="AT525" s="24" t="s">
        <v>144</v>
      </c>
      <c r="AU525" s="24" t="s">
        <v>82</v>
      </c>
      <c r="AY525" s="24" t="s">
        <v>139</v>
      </c>
      <c r="BE525" s="206">
        <f>IF(N525="základní",J525,0)</f>
        <v>0</v>
      </c>
      <c r="BF525" s="206">
        <f>IF(N525="snížená",J525,0)</f>
        <v>0</v>
      </c>
      <c r="BG525" s="206">
        <f>IF(N525="zákl. přenesená",J525,0)</f>
        <v>0</v>
      </c>
      <c r="BH525" s="206">
        <f>IF(N525="sníž. přenesená",J525,0)</f>
        <v>0</v>
      </c>
      <c r="BI525" s="206">
        <f>IF(N525="nulová",J525,0)</f>
        <v>0</v>
      </c>
      <c r="BJ525" s="24" t="s">
        <v>80</v>
      </c>
      <c r="BK525" s="206">
        <f>ROUND(I525*H525,2)</f>
        <v>0</v>
      </c>
      <c r="BL525" s="24" t="s">
        <v>265</v>
      </c>
      <c r="BM525" s="24" t="s">
        <v>566</v>
      </c>
    </row>
    <row r="526" spans="2:51" s="12" customFormat="1" ht="13.5">
      <c r="B526" s="219"/>
      <c r="C526" s="220"/>
      <c r="D526" s="243" t="s">
        <v>151</v>
      </c>
      <c r="E526" s="253" t="s">
        <v>22</v>
      </c>
      <c r="F526" s="254" t="s">
        <v>507</v>
      </c>
      <c r="G526" s="220"/>
      <c r="H526" s="255">
        <v>60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151</v>
      </c>
      <c r="AU526" s="229" t="s">
        <v>82</v>
      </c>
      <c r="AV526" s="12" t="s">
        <v>82</v>
      </c>
      <c r="AW526" s="12" t="s">
        <v>153</v>
      </c>
      <c r="AX526" s="12" t="s">
        <v>80</v>
      </c>
      <c r="AY526" s="229" t="s">
        <v>139</v>
      </c>
    </row>
    <row r="527" spans="2:65" s="1" customFormat="1" ht="40.2" customHeight="1">
      <c r="B527" s="41"/>
      <c r="C527" s="195" t="s">
        <v>567</v>
      </c>
      <c r="D527" s="195" t="s">
        <v>144</v>
      </c>
      <c r="E527" s="196" t="s">
        <v>568</v>
      </c>
      <c r="F527" s="197" t="s">
        <v>569</v>
      </c>
      <c r="G527" s="198" t="s">
        <v>380</v>
      </c>
      <c r="H527" s="199">
        <v>12</v>
      </c>
      <c r="I527" s="200"/>
      <c r="J527" s="201">
        <f>ROUND(I527*H527,2)</f>
        <v>0</v>
      </c>
      <c r="K527" s="197" t="s">
        <v>192</v>
      </c>
      <c r="L527" s="61"/>
      <c r="M527" s="202" t="s">
        <v>22</v>
      </c>
      <c r="N527" s="203" t="s">
        <v>43</v>
      </c>
      <c r="O527" s="42"/>
      <c r="P527" s="204">
        <f>O527*H527</f>
        <v>0</v>
      </c>
      <c r="Q527" s="204">
        <v>0</v>
      </c>
      <c r="R527" s="204">
        <f>Q527*H527</f>
        <v>0</v>
      </c>
      <c r="S527" s="204">
        <v>0</v>
      </c>
      <c r="T527" s="205">
        <f>S527*H527</f>
        <v>0</v>
      </c>
      <c r="AR527" s="24" t="s">
        <v>265</v>
      </c>
      <c r="AT527" s="24" t="s">
        <v>144</v>
      </c>
      <c r="AU527" s="24" t="s">
        <v>82</v>
      </c>
      <c r="AY527" s="24" t="s">
        <v>139</v>
      </c>
      <c r="BE527" s="206">
        <f>IF(N527="základní",J527,0)</f>
        <v>0</v>
      </c>
      <c r="BF527" s="206">
        <f>IF(N527="snížená",J527,0)</f>
        <v>0</v>
      </c>
      <c r="BG527" s="206">
        <f>IF(N527="zákl. přenesená",J527,0)</f>
        <v>0</v>
      </c>
      <c r="BH527" s="206">
        <f>IF(N527="sníž. přenesená",J527,0)</f>
        <v>0</v>
      </c>
      <c r="BI527" s="206">
        <f>IF(N527="nulová",J527,0)</f>
        <v>0</v>
      </c>
      <c r="BJ527" s="24" t="s">
        <v>80</v>
      </c>
      <c r="BK527" s="206">
        <f>ROUND(I527*H527,2)</f>
        <v>0</v>
      </c>
      <c r="BL527" s="24" t="s">
        <v>265</v>
      </c>
      <c r="BM527" s="24" t="s">
        <v>570</v>
      </c>
    </row>
    <row r="528" spans="2:65" s="1" customFormat="1" ht="28.8" customHeight="1">
      <c r="B528" s="41"/>
      <c r="C528" s="195" t="s">
        <v>571</v>
      </c>
      <c r="D528" s="195" t="s">
        <v>144</v>
      </c>
      <c r="E528" s="196" t="s">
        <v>572</v>
      </c>
      <c r="F528" s="197" t="s">
        <v>573</v>
      </c>
      <c r="G528" s="198" t="s">
        <v>408</v>
      </c>
      <c r="H528" s="199">
        <v>25</v>
      </c>
      <c r="I528" s="200"/>
      <c r="J528" s="201">
        <f>ROUND(I528*H528,2)</f>
        <v>0</v>
      </c>
      <c r="K528" s="197" t="s">
        <v>192</v>
      </c>
      <c r="L528" s="61"/>
      <c r="M528" s="202" t="s">
        <v>22</v>
      </c>
      <c r="N528" s="203" t="s">
        <v>43</v>
      </c>
      <c r="O528" s="42"/>
      <c r="P528" s="204">
        <f>O528*H528</f>
        <v>0</v>
      </c>
      <c r="Q528" s="204">
        <v>0.00204</v>
      </c>
      <c r="R528" s="204">
        <f>Q528*H528</f>
        <v>0.051000000000000004</v>
      </c>
      <c r="S528" s="204">
        <v>0</v>
      </c>
      <c r="T528" s="205">
        <f>S528*H528</f>
        <v>0</v>
      </c>
      <c r="AR528" s="24" t="s">
        <v>265</v>
      </c>
      <c r="AT528" s="24" t="s">
        <v>144</v>
      </c>
      <c r="AU528" s="24" t="s">
        <v>82</v>
      </c>
      <c r="AY528" s="24" t="s">
        <v>139</v>
      </c>
      <c r="BE528" s="206">
        <f>IF(N528="základní",J528,0)</f>
        <v>0</v>
      </c>
      <c r="BF528" s="206">
        <f>IF(N528="snížená",J528,0)</f>
        <v>0</v>
      </c>
      <c r="BG528" s="206">
        <f>IF(N528="zákl. přenesená",J528,0)</f>
        <v>0</v>
      </c>
      <c r="BH528" s="206">
        <f>IF(N528="sníž. přenesená",J528,0)</f>
        <v>0</v>
      </c>
      <c r="BI528" s="206">
        <f>IF(N528="nulová",J528,0)</f>
        <v>0</v>
      </c>
      <c r="BJ528" s="24" t="s">
        <v>80</v>
      </c>
      <c r="BK528" s="206">
        <f>ROUND(I528*H528,2)</f>
        <v>0</v>
      </c>
      <c r="BL528" s="24" t="s">
        <v>265</v>
      </c>
      <c r="BM528" s="24" t="s">
        <v>574</v>
      </c>
    </row>
    <row r="529" spans="2:51" s="12" customFormat="1" ht="13.5">
      <c r="B529" s="219"/>
      <c r="C529" s="220"/>
      <c r="D529" s="243" t="s">
        <v>151</v>
      </c>
      <c r="E529" s="253" t="s">
        <v>22</v>
      </c>
      <c r="F529" s="254" t="s">
        <v>575</v>
      </c>
      <c r="G529" s="220"/>
      <c r="H529" s="255">
        <v>25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151</v>
      </c>
      <c r="AU529" s="229" t="s">
        <v>82</v>
      </c>
      <c r="AV529" s="12" t="s">
        <v>82</v>
      </c>
      <c r="AW529" s="12" t="s">
        <v>153</v>
      </c>
      <c r="AX529" s="12" t="s">
        <v>80</v>
      </c>
      <c r="AY529" s="229" t="s">
        <v>139</v>
      </c>
    </row>
    <row r="530" spans="2:65" s="1" customFormat="1" ht="28.8" customHeight="1">
      <c r="B530" s="41"/>
      <c r="C530" s="195" t="s">
        <v>576</v>
      </c>
      <c r="D530" s="195" t="s">
        <v>144</v>
      </c>
      <c r="E530" s="196" t="s">
        <v>577</v>
      </c>
      <c r="F530" s="197" t="s">
        <v>578</v>
      </c>
      <c r="G530" s="198" t="s">
        <v>408</v>
      </c>
      <c r="H530" s="199">
        <v>35</v>
      </c>
      <c r="I530" s="200"/>
      <c r="J530" s="201">
        <f>ROUND(I530*H530,2)</f>
        <v>0</v>
      </c>
      <c r="K530" s="197" t="s">
        <v>192</v>
      </c>
      <c r="L530" s="61"/>
      <c r="M530" s="202" t="s">
        <v>22</v>
      </c>
      <c r="N530" s="203" t="s">
        <v>43</v>
      </c>
      <c r="O530" s="42"/>
      <c r="P530" s="204">
        <f>O530*H530</f>
        <v>0</v>
      </c>
      <c r="Q530" s="204">
        <v>0.00192</v>
      </c>
      <c r="R530" s="204">
        <f>Q530*H530</f>
        <v>0.0672</v>
      </c>
      <c r="S530" s="204">
        <v>0</v>
      </c>
      <c r="T530" s="205">
        <f>S530*H530</f>
        <v>0</v>
      </c>
      <c r="AR530" s="24" t="s">
        <v>265</v>
      </c>
      <c r="AT530" s="24" t="s">
        <v>144</v>
      </c>
      <c r="AU530" s="24" t="s">
        <v>82</v>
      </c>
      <c r="AY530" s="24" t="s">
        <v>139</v>
      </c>
      <c r="BE530" s="206">
        <f>IF(N530="základní",J530,0)</f>
        <v>0</v>
      </c>
      <c r="BF530" s="206">
        <f>IF(N530="snížená",J530,0)</f>
        <v>0</v>
      </c>
      <c r="BG530" s="206">
        <f>IF(N530="zákl. přenesená",J530,0)</f>
        <v>0</v>
      </c>
      <c r="BH530" s="206">
        <f>IF(N530="sníž. přenesená",J530,0)</f>
        <v>0</v>
      </c>
      <c r="BI530" s="206">
        <f>IF(N530="nulová",J530,0)</f>
        <v>0</v>
      </c>
      <c r="BJ530" s="24" t="s">
        <v>80</v>
      </c>
      <c r="BK530" s="206">
        <f>ROUND(I530*H530,2)</f>
        <v>0</v>
      </c>
      <c r="BL530" s="24" t="s">
        <v>265</v>
      </c>
      <c r="BM530" s="24" t="s">
        <v>579</v>
      </c>
    </row>
    <row r="531" spans="2:51" s="12" customFormat="1" ht="13.5">
      <c r="B531" s="219"/>
      <c r="C531" s="220"/>
      <c r="D531" s="243" t="s">
        <v>151</v>
      </c>
      <c r="E531" s="253" t="s">
        <v>22</v>
      </c>
      <c r="F531" s="254" t="s">
        <v>502</v>
      </c>
      <c r="G531" s="220"/>
      <c r="H531" s="255">
        <v>35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151</v>
      </c>
      <c r="AU531" s="229" t="s">
        <v>82</v>
      </c>
      <c r="AV531" s="12" t="s">
        <v>82</v>
      </c>
      <c r="AW531" s="12" t="s">
        <v>153</v>
      </c>
      <c r="AX531" s="12" t="s">
        <v>80</v>
      </c>
      <c r="AY531" s="229" t="s">
        <v>139</v>
      </c>
    </row>
    <row r="532" spans="2:65" s="1" customFormat="1" ht="40.2" customHeight="1">
      <c r="B532" s="41"/>
      <c r="C532" s="195" t="s">
        <v>580</v>
      </c>
      <c r="D532" s="195" t="s">
        <v>144</v>
      </c>
      <c r="E532" s="196" t="s">
        <v>581</v>
      </c>
      <c r="F532" s="197" t="s">
        <v>582</v>
      </c>
      <c r="G532" s="198" t="s">
        <v>583</v>
      </c>
      <c r="H532" s="269"/>
      <c r="I532" s="200"/>
      <c r="J532" s="201">
        <f>ROUND(I532*H532,2)</f>
        <v>0</v>
      </c>
      <c r="K532" s="197" t="s">
        <v>192</v>
      </c>
      <c r="L532" s="61"/>
      <c r="M532" s="202" t="s">
        <v>22</v>
      </c>
      <c r="N532" s="203" t="s">
        <v>43</v>
      </c>
      <c r="O532" s="42"/>
      <c r="P532" s="204">
        <f>O532*H532</f>
        <v>0</v>
      </c>
      <c r="Q532" s="204">
        <v>0</v>
      </c>
      <c r="R532" s="204">
        <f>Q532*H532</f>
        <v>0</v>
      </c>
      <c r="S532" s="204">
        <v>0</v>
      </c>
      <c r="T532" s="205">
        <f>S532*H532</f>
        <v>0</v>
      </c>
      <c r="AR532" s="24" t="s">
        <v>265</v>
      </c>
      <c r="AT532" s="24" t="s">
        <v>144</v>
      </c>
      <c r="AU532" s="24" t="s">
        <v>82</v>
      </c>
      <c r="AY532" s="24" t="s">
        <v>139</v>
      </c>
      <c r="BE532" s="206">
        <f>IF(N532="základní",J532,0)</f>
        <v>0</v>
      </c>
      <c r="BF532" s="206">
        <f>IF(N532="snížená",J532,0)</f>
        <v>0</v>
      </c>
      <c r="BG532" s="206">
        <f>IF(N532="zákl. přenesená",J532,0)</f>
        <v>0</v>
      </c>
      <c r="BH532" s="206">
        <f>IF(N532="sníž. přenesená",J532,0)</f>
        <v>0</v>
      </c>
      <c r="BI532" s="206">
        <f>IF(N532="nulová",J532,0)</f>
        <v>0</v>
      </c>
      <c r="BJ532" s="24" t="s">
        <v>80</v>
      </c>
      <c r="BK532" s="206">
        <f>ROUND(I532*H532,2)</f>
        <v>0</v>
      </c>
      <c r="BL532" s="24" t="s">
        <v>265</v>
      </c>
      <c r="BM532" s="24" t="s">
        <v>584</v>
      </c>
    </row>
    <row r="533" spans="2:63" s="10" customFormat="1" ht="29.85" customHeight="1">
      <c r="B533" s="176"/>
      <c r="C533" s="177"/>
      <c r="D533" s="192" t="s">
        <v>71</v>
      </c>
      <c r="E533" s="193" t="s">
        <v>585</v>
      </c>
      <c r="F533" s="193" t="s">
        <v>586</v>
      </c>
      <c r="G533" s="177"/>
      <c r="H533" s="177"/>
      <c r="I533" s="180"/>
      <c r="J533" s="194">
        <f>BK533</f>
        <v>0</v>
      </c>
      <c r="K533" s="177"/>
      <c r="L533" s="182"/>
      <c r="M533" s="183"/>
      <c r="N533" s="184"/>
      <c r="O533" s="184"/>
      <c r="P533" s="185">
        <f>SUM(P534:P537)</f>
        <v>0</v>
      </c>
      <c r="Q533" s="184"/>
      <c r="R533" s="185">
        <f>SUM(R534:R537)</f>
        <v>0</v>
      </c>
      <c r="S533" s="184"/>
      <c r="T533" s="186">
        <f>SUM(T534:T537)</f>
        <v>0</v>
      </c>
      <c r="AR533" s="187" t="s">
        <v>82</v>
      </c>
      <c r="AT533" s="188" t="s">
        <v>71</v>
      </c>
      <c r="AU533" s="188" t="s">
        <v>80</v>
      </c>
      <c r="AY533" s="187" t="s">
        <v>139</v>
      </c>
      <c r="BK533" s="189">
        <f>SUM(BK534:BK537)</f>
        <v>0</v>
      </c>
    </row>
    <row r="534" spans="2:65" s="1" customFormat="1" ht="20.4" customHeight="1">
      <c r="B534" s="41"/>
      <c r="C534" s="195" t="s">
        <v>587</v>
      </c>
      <c r="D534" s="195" t="s">
        <v>144</v>
      </c>
      <c r="E534" s="196" t="s">
        <v>588</v>
      </c>
      <c r="F534" s="197" t="s">
        <v>589</v>
      </c>
      <c r="G534" s="198" t="s">
        <v>380</v>
      </c>
      <c r="H534" s="199">
        <v>2</v>
      </c>
      <c r="I534" s="200"/>
      <c r="J534" s="201">
        <f>ROUND(I534*H534,2)</f>
        <v>0</v>
      </c>
      <c r="K534" s="197" t="s">
        <v>22</v>
      </c>
      <c r="L534" s="61"/>
      <c r="M534" s="202" t="s">
        <v>22</v>
      </c>
      <c r="N534" s="203" t="s">
        <v>43</v>
      </c>
      <c r="O534" s="42"/>
      <c r="P534" s="204">
        <f>O534*H534</f>
        <v>0</v>
      </c>
      <c r="Q534" s="204">
        <v>0</v>
      </c>
      <c r="R534" s="204">
        <f>Q534*H534</f>
        <v>0</v>
      </c>
      <c r="S534" s="204">
        <v>0</v>
      </c>
      <c r="T534" s="205">
        <f>S534*H534</f>
        <v>0</v>
      </c>
      <c r="AR534" s="24" t="s">
        <v>265</v>
      </c>
      <c r="AT534" s="24" t="s">
        <v>144</v>
      </c>
      <c r="AU534" s="24" t="s">
        <v>82</v>
      </c>
      <c r="AY534" s="24" t="s">
        <v>139</v>
      </c>
      <c r="BE534" s="206">
        <f>IF(N534="základní",J534,0)</f>
        <v>0</v>
      </c>
      <c r="BF534" s="206">
        <f>IF(N534="snížená",J534,0)</f>
        <v>0</v>
      </c>
      <c r="BG534" s="206">
        <f>IF(N534="zákl. přenesená",J534,0)</f>
        <v>0</v>
      </c>
      <c r="BH534" s="206">
        <f>IF(N534="sníž. přenesená",J534,0)</f>
        <v>0</v>
      </c>
      <c r="BI534" s="206">
        <f>IF(N534="nulová",J534,0)</f>
        <v>0</v>
      </c>
      <c r="BJ534" s="24" t="s">
        <v>80</v>
      </c>
      <c r="BK534" s="206">
        <f>ROUND(I534*H534,2)</f>
        <v>0</v>
      </c>
      <c r="BL534" s="24" t="s">
        <v>265</v>
      </c>
      <c r="BM534" s="24" t="s">
        <v>590</v>
      </c>
    </row>
    <row r="535" spans="2:65" s="1" customFormat="1" ht="20.4" customHeight="1">
      <c r="B535" s="41"/>
      <c r="C535" s="195" t="s">
        <v>591</v>
      </c>
      <c r="D535" s="195" t="s">
        <v>144</v>
      </c>
      <c r="E535" s="196" t="s">
        <v>592</v>
      </c>
      <c r="F535" s="197" t="s">
        <v>593</v>
      </c>
      <c r="G535" s="198" t="s">
        <v>380</v>
      </c>
      <c r="H535" s="199">
        <v>2</v>
      </c>
      <c r="I535" s="200"/>
      <c r="J535" s="201">
        <f>ROUND(I535*H535,2)</f>
        <v>0</v>
      </c>
      <c r="K535" s="197" t="s">
        <v>22</v>
      </c>
      <c r="L535" s="61"/>
      <c r="M535" s="202" t="s">
        <v>22</v>
      </c>
      <c r="N535" s="203" t="s">
        <v>43</v>
      </c>
      <c r="O535" s="42"/>
      <c r="P535" s="204">
        <f>O535*H535</f>
        <v>0</v>
      </c>
      <c r="Q535" s="204">
        <v>0</v>
      </c>
      <c r="R535" s="204">
        <f>Q535*H535</f>
        <v>0</v>
      </c>
      <c r="S535" s="204">
        <v>0</v>
      </c>
      <c r="T535" s="205">
        <f>S535*H535</f>
        <v>0</v>
      </c>
      <c r="AR535" s="24" t="s">
        <v>265</v>
      </c>
      <c r="AT535" s="24" t="s">
        <v>144</v>
      </c>
      <c r="AU535" s="24" t="s">
        <v>82</v>
      </c>
      <c r="AY535" s="24" t="s">
        <v>139</v>
      </c>
      <c r="BE535" s="206">
        <f>IF(N535="základní",J535,0)</f>
        <v>0</v>
      </c>
      <c r="BF535" s="206">
        <f>IF(N535="snížená",J535,0)</f>
        <v>0</v>
      </c>
      <c r="BG535" s="206">
        <f>IF(N535="zákl. přenesená",J535,0)</f>
        <v>0</v>
      </c>
      <c r="BH535" s="206">
        <f>IF(N535="sníž. přenesená",J535,0)</f>
        <v>0</v>
      </c>
      <c r="BI535" s="206">
        <f>IF(N535="nulová",J535,0)</f>
        <v>0</v>
      </c>
      <c r="BJ535" s="24" t="s">
        <v>80</v>
      </c>
      <c r="BK535" s="206">
        <f>ROUND(I535*H535,2)</f>
        <v>0</v>
      </c>
      <c r="BL535" s="24" t="s">
        <v>265</v>
      </c>
      <c r="BM535" s="24" t="s">
        <v>594</v>
      </c>
    </row>
    <row r="536" spans="2:65" s="1" customFormat="1" ht="20.4" customHeight="1">
      <c r="B536" s="41"/>
      <c r="C536" s="195" t="s">
        <v>595</v>
      </c>
      <c r="D536" s="195" t="s">
        <v>144</v>
      </c>
      <c r="E536" s="196" t="s">
        <v>596</v>
      </c>
      <c r="F536" s="197" t="s">
        <v>597</v>
      </c>
      <c r="G536" s="198" t="s">
        <v>380</v>
      </c>
      <c r="H536" s="199">
        <v>1</v>
      </c>
      <c r="I536" s="200"/>
      <c r="J536" s="201">
        <f>ROUND(I536*H536,2)</f>
        <v>0</v>
      </c>
      <c r="K536" s="197" t="s">
        <v>22</v>
      </c>
      <c r="L536" s="61"/>
      <c r="M536" s="202" t="s">
        <v>22</v>
      </c>
      <c r="N536" s="203" t="s">
        <v>43</v>
      </c>
      <c r="O536" s="42"/>
      <c r="P536" s="204">
        <f>O536*H536</f>
        <v>0</v>
      </c>
      <c r="Q536" s="204">
        <v>0</v>
      </c>
      <c r="R536" s="204">
        <f>Q536*H536</f>
        <v>0</v>
      </c>
      <c r="S536" s="204">
        <v>0</v>
      </c>
      <c r="T536" s="205">
        <f>S536*H536</f>
        <v>0</v>
      </c>
      <c r="AR536" s="24" t="s">
        <v>265</v>
      </c>
      <c r="AT536" s="24" t="s">
        <v>144</v>
      </c>
      <c r="AU536" s="24" t="s">
        <v>82</v>
      </c>
      <c r="AY536" s="24" t="s">
        <v>139</v>
      </c>
      <c r="BE536" s="206">
        <f>IF(N536="základní",J536,0)</f>
        <v>0</v>
      </c>
      <c r="BF536" s="206">
        <f>IF(N536="snížená",J536,0)</f>
        <v>0</v>
      </c>
      <c r="BG536" s="206">
        <f>IF(N536="zákl. přenesená",J536,0)</f>
        <v>0</v>
      </c>
      <c r="BH536" s="206">
        <f>IF(N536="sníž. přenesená",J536,0)</f>
        <v>0</v>
      </c>
      <c r="BI536" s="206">
        <f>IF(N536="nulová",J536,0)</f>
        <v>0</v>
      </c>
      <c r="BJ536" s="24" t="s">
        <v>80</v>
      </c>
      <c r="BK536" s="206">
        <f>ROUND(I536*H536,2)</f>
        <v>0</v>
      </c>
      <c r="BL536" s="24" t="s">
        <v>265</v>
      </c>
      <c r="BM536" s="24" t="s">
        <v>598</v>
      </c>
    </row>
    <row r="537" spans="2:65" s="1" customFormat="1" ht="40.2" customHeight="1">
      <c r="B537" s="41"/>
      <c r="C537" s="195" t="s">
        <v>599</v>
      </c>
      <c r="D537" s="195" t="s">
        <v>144</v>
      </c>
      <c r="E537" s="196" t="s">
        <v>600</v>
      </c>
      <c r="F537" s="197" t="s">
        <v>601</v>
      </c>
      <c r="G537" s="198" t="s">
        <v>583</v>
      </c>
      <c r="H537" s="269"/>
      <c r="I537" s="200"/>
      <c r="J537" s="201">
        <f>ROUND(I537*H537,2)</f>
        <v>0</v>
      </c>
      <c r="K537" s="197" t="s">
        <v>192</v>
      </c>
      <c r="L537" s="61"/>
      <c r="M537" s="202" t="s">
        <v>22</v>
      </c>
      <c r="N537" s="203" t="s">
        <v>43</v>
      </c>
      <c r="O537" s="42"/>
      <c r="P537" s="204">
        <f>O537*H537</f>
        <v>0</v>
      </c>
      <c r="Q537" s="204">
        <v>0</v>
      </c>
      <c r="R537" s="204">
        <f>Q537*H537</f>
        <v>0</v>
      </c>
      <c r="S537" s="204">
        <v>0</v>
      </c>
      <c r="T537" s="205">
        <f>S537*H537</f>
        <v>0</v>
      </c>
      <c r="AR537" s="24" t="s">
        <v>265</v>
      </c>
      <c r="AT537" s="24" t="s">
        <v>144</v>
      </c>
      <c r="AU537" s="24" t="s">
        <v>82</v>
      </c>
      <c r="AY537" s="24" t="s">
        <v>139</v>
      </c>
      <c r="BE537" s="206">
        <f>IF(N537="základní",J537,0)</f>
        <v>0</v>
      </c>
      <c r="BF537" s="206">
        <f>IF(N537="snížená",J537,0)</f>
        <v>0</v>
      </c>
      <c r="BG537" s="206">
        <f>IF(N537="zákl. přenesená",J537,0)</f>
        <v>0</v>
      </c>
      <c r="BH537" s="206">
        <f>IF(N537="sníž. přenesená",J537,0)</f>
        <v>0</v>
      </c>
      <c r="BI537" s="206">
        <f>IF(N537="nulová",J537,0)</f>
        <v>0</v>
      </c>
      <c r="BJ537" s="24" t="s">
        <v>80</v>
      </c>
      <c r="BK537" s="206">
        <f>ROUND(I537*H537,2)</f>
        <v>0</v>
      </c>
      <c r="BL537" s="24" t="s">
        <v>265</v>
      </c>
      <c r="BM537" s="24" t="s">
        <v>602</v>
      </c>
    </row>
    <row r="538" spans="2:63" s="10" customFormat="1" ht="29.85" customHeight="1">
      <c r="B538" s="176"/>
      <c r="C538" s="177"/>
      <c r="D538" s="192" t="s">
        <v>71</v>
      </c>
      <c r="E538" s="193" t="s">
        <v>603</v>
      </c>
      <c r="F538" s="193" t="s">
        <v>604</v>
      </c>
      <c r="G538" s="177"/>
      <c r="H538" s="177"/>
      <c r="I538" s="180"/>
      <c r="J538" s="194">
        <f>BK538</f>
        <v>0</v>
      </c>
      <c r="K538" s="177"/>
      <c r="L538" s="182"/>
      <c r="M538" s="183"/>
      <c r="N538" s="184"/>
      <c r="O538" s="184"/>
      <c r="P538" s="185">
        <f>SUM(P539:P553)</f>
        <v>0</v>
      </c>
      <c r="Q538" s="184"/>
      <c r="R538" s="185">
        <f>SUM(R539:R553)</f>
        <v>0.014431199999999998</v>
      </c>
      <c r="S538" s="184"/>
      <c r="T538" s="186">
        <f>SUM(T539:T553)</f>
        <v>0</v>
      </c>
      <c r="AR538" s="187" t="s">
        <v>82</v>
      </c>
      <c r="AT538" s="188" t="s">
        <v>71</v>
      </c>
      <c r="AU538" s="188" t="s">
        <v>80</v>
      </c>
      <c r="AY538" s="187" t="s">
        <v>139</v>
      </c>
      <c r="BK538" s="189">
        <f>SUM(BK539:BK553)</f>
        <v>0</v>
      </c>
    </row>
    <row r="539" spans="2:65" s="1" customFormat="1" ht="20.4" customHeight="1">
      <c r="B539" s="41"/>
      <c r="C539" s="195" t="s">
        <v>605</v>
      </c>
      <c r="D539" s="195" t="s">
        <v>144</v>
      </c>
      <c r="E539" s="196" t="s">
        <v>606</v>
      </c>
      <c r="F539" s="197" t="s">
        <v>607</v>
      </c>
      <c r="G539" s="198" t="s">
        <v>147</v>
      </c>
      <c r="H539" s="199">
        <v>36.078</v>
      </c>
      <c r="I539" s="200"/>
      <c r="J539" s="201">
        <f>ROUND(I539*H539,2)</f>
        <v>0</v>
      </c>
      <c r="K539" s="197" t="s">
        <v>192</v>
      </c>
      <c r="L539" s="61"/>
      <c r="M539" s="202" t="s">
        <v>22</v>
      </c>
      <c r="N539" s="203" t="s">
        <v>43</v>
      </c>
      <c r="O539" s="42"/>
      <c r="P539" s="204">
        <f>O539*H539</f>
        <v>0</v>
      </c>
      <c r="Q539" s="204">
        <v>2E-05</v>
      </c>
      <c r="R539" s="204">
        <f>Q539*H539</f>
        <v>0.0007215600000000001</v>
      </c>
      <c r="S539" s="204">
        <v>0</v>
      </c>
      <c r="T539" s="205">
        <f>S539*H539</f>
        <v>0</v>
      </c>
      <c r="AR539" s="24" t="s">
        <v>265</v>
      </c>
      <c r="AT539" s="24" t="s">
        <v>144</v>
      </c>
      <c r="AU539" s="24" t="s">
        <v>82</v>
      </c>
      <c r="AY539" s="24" t="s">
        <v>139</v>
      </c>
      <c r="BE539" s="206">
        <f>IF(N539="základní",J539,0)</f>
        <v>0</v>
      </c>
      <c r="BF539" s="206">
        <f>IF(N539="snížená",J539,0)</f>
        <v>0</v>
      </c>
      <c r="BG539" s="206">
        <f>IF(N539="zákl. přenesená",J539,0)</f>
        <v>0</v>
      </c>
      <c r="BH539" s="206">
        <f>IF(N539="sníž. přenesená",J539,0)</f>
        <v>0</v>
      </c>
      <c r="BI539" s="206">
        <f>IF(N539="nulová",J539,0)</f>
        <v>0</v>
      </c>
      <c r="BJ539" s="24" t="s">
        <v>80</v>
      </c>
      <c r="BK539" s="206">
        <f>ROUND(I539*H539,2)</f>
        <v>0</v>
      </c>
      <c r="BL539" s="24" t="s">
        <v>265</v>
      </c>
      <c r="BM539" s="24" t="s">
        <v>608</v>
      </c>
    </row>
    <row r="540" spans="2:51" s="11" customFormat="1" ht="13.5">
      <c r="B540" s="207"/>
      <c r="C540" s="208"/>
      <c r="D540" s="209" t="s">
        <v>151</v>
      </c>
      <c r="E540" s="210" t="s">
        <v>22</v>
      </c>
      <c r="F540" s="211" t="s">
        <v>609</v>
      </c>
      <c r="G540" s="208"/>
      <c r="H540" s="212" t="s">
        <v>22</v>
      </c>
      <c r="I540" s="213"/>
      <c r="J540" s="208"/>
      <c r="K540" s="208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151</v>
      </c>
      <c r="AU540" s="218" t="s">
        <v>82</v>
      </c>
      <c r="AV540" s="11" t="s">
        <v>80</v>
      </c>
      <c r="AW540" s="11" t="s">
        <v>153</v>
      </c>
      <c r="AX540" s="11" t="s">
        <v>72</v>
      </c>
      <c r="AY540" s="218" t="s">
        <v>139</v>
      </c>
    </row>
    <row r="541" spans="2:51" s="12" customFormat="1" ht="13.5">
      <c r="B541" s="219"/>
      <c r="C541" s="220"/>
      <c r="D541" s="243" t="s">
        <v>151</v>
      </c>
      <c r="E541" s="253" t="s">
        <v>22</v>
      </c>
      <c r="F541" s="254" t="s">
        <v>610</v>
      </c>
      <c r="G541" s="220"/>
      <c r="H541" s="255">
        <v>36.078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151</v>
      </c>
      <c r="AU541" s="229" t="s">
        <v>82</v>
      </c>
      <c r="AV541" s="12" t="s">
        <v>82</v>
      </c>
      <c r="AW541" s="12" t="s">
        <v>153</v>
      </c>
      <c r="AX541" s="12" t="s">
        <v>80</v>
      </c>
      <c r="AY541" s="229" t="s">
        <v>139</v>
      </c>
    </row>
    <row r="542" spans="2:65" s="1" customFormat="1" ht="28.8" customHeight="1">
      <c r="B542" s="41"/>
      <c r="C542" s="195" t="s">
        <v>611</v>
      </c>
      <c r="D542" s="195" t="s">
        <v>144</v>
      </c>
      <c r="E542" s="196" t="s">
        <v>612</v>
      </c>
      <c r="F542" s="197" t="s">
        <v>613</v>
      </c>
      <c r="G542" s="198" t="s">
        <v>147</v>
      </c>
      <c r="H542" s="199">
        <v>36.078</v>
      </c>
      <c r="I542" s="200"/>
      <c r="J542" s="201">
        <f>ROUND(I542*H542,2)</f>
        <v>0</v>
      </c>
      <c r="K542" s="197" t="s">
        <v>192</v>
      </c>
      <c r="L542" s="61"/>
      <c r="M542" s="202" t="s">
        <v>22</v>
      </c>
      <c r="N542" s="203" t="s">
        <v>43</v>
      </c>
      <c r="O542" s="42"/>
      <c r="P542" s="204">
        <f>O542*H542</f>
        <v>0</v>
      </c>
      <c r="Q542" s="204">
        <v>7E-05</v>
      </c>
      <c r="R542" s="204">
        <f>Q542*H542</f>
        <v>0.0025254599999999998</v>
      </c>
      <c r="S542" s="204">
        <v>0</v>
      </c>
      <c r="T542" s="205">
        <f>S542*H542</f>
        <v>0</v>
      </c>
      <c r="AR542" s="24" t="s">
        <v>265</v>
      </c>
      <c r="AT542" s="24" t="s">
        <v>144</v>
      </c>
      <c r="AU542" s="24" t="s">
        <v>82</v>
      </c>
      <c r="AY542" s="24" t="s">
        <v>139</v>
      </c>
      <c r="BE542" s="206">
        <f>IF(N542="základní",J542,0)</f>
        <v>0</v>
      </c>
      <c r="BF542" s="206">
        <f>IF(N542="snížená",J542,0)</f>
        <v>0</v>
      </c>
      <c r="BG542" s="206">
        <f>IF(N542="zákl. přenesená",J542,0)</f>
        <v>0</v>
      </c>
      <c r="BH542" s="206">
        <f>IF(N542="sníž. přenesená",J542,0)</f>
        <v>0</v>
      </c>
      <c r="BI542" s="206">
        <f>IF(N542="nulová",J542,0)</f>
        <v>0</v>
      </c>
      <c r="BJ542" s="24" t="s">
        <v>80</v>
      </c>
      <c r="BK542" s="206">
        <f>ROUND(I542*H542,2)</f>
        <v>0</v>
      </c>
      <c r="BL542" s="24" t="s">
        <v>265</v>
      </c>
      <c r="BM542" s="24" t="s">
        <v>614</v>
      </c>
    </row>
    <row r="543" spans="2:51" s="11" customFormat="1" ht="13.5">
      <c r="B543" s="207"/>
      <c r="C543" s="208"/>
      <c r="D543" s="209" t="s">
        <v>151</v>
      </c>
      <c r="E543" s="210" t="s">
        <v>22</v>
      </c>
      <c r="F543" s="211" t="s">
        <v>609</v>
      </c>
      <c r="G543" s="208"/>
      <c r="H543" s="212" t="s">
        <v>22</v>
      </c>
      <c r="I543" s="213"/>
      <c r="J543" s="208"/>
      <c r="K543" s="208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151</v>
      </c>
      <c r="AU543" s="218" t="s">
        <v>82</v>
      </c>
      <c r="AV543" s="11" t="s">
        <v>80</v>
      </c>
      <c r="AW543" s="11" t="s">
        <v>153</v>
      </c>
      <c r="AX543" s="11" t="s">
        <v>72</v>
      </c>
      <c r="AY543" s="218" t="s">
        <v>139</v>
      </c>
    </row>
    <row r="544" spans="2:51" s="12" customFormat="1" ht="13.5">
      <c r="B544" s="219"/>
      <c r="C544" s="220"/>
      <c r="D544" s="243" t="s">
        <v>151</v>
      </c>
      <c r="E544" s="253" t="s">
        <v>22</v>
      </c>
      <c r="F544" s="254" t="s">
        <v>610</v>
      </c>
      <c r="G544" s="220"/>
      <c r="H544" s="255">
        <v>36.078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151</v>
      </c>
      <c r="AU544" s="229" t="s">
        <v>82</v>
      </c>
      <c r="AV544" s="12" t="s">
        <v>82</v>
      </c>
      <c r="AW544" s="12" t="s">
        <v>153</v>
      </c>
      <c r="AX544" s="12" t="s">
        <v>80</v>
      </c>
      <c r="AY544" s="229" t="s">
        <v>139</v>
      </c>
    </row>
    <row r="545" spans="2:65" s="1" customFormat="1" ht="28.8" customHeight="1">
      <c r="B545" s="41"/>
      <c r="C545" s="195" t="s">
        <v>615</v>
      </c>
      <c r="D545" s="195" t="s">
        <v>144</v>
      </c>
      <c r="E545" s="196" t="s">
        <v>616</v>
      </c>
      <c r="F545" s="197" t="s">
        <v>617</v>
      </c>
      <c r="G545" s="198" t="s">
        <v>147</v>
      </c>
      <c r="H545" s="199">
        <v>36.078</v>
      </c>
      <c r="I545" s="200"/>
      <c r="J545" s="201">
        <f>ROUND(I545*H545,2)</f>
        <v>0</v>
      </c>
      <c r="K545" s="197" t="s">
        <v>192</v>
      </c>
      <c r="L545" s="61"/>
      <c r="M545" s="202" t="s">
        <v>22</v>
      </c>
      <c r="N545" s="203" t="s">
        <v>43</v>
      </c>
      <c r="O545" s="42"/>
      <c r="P545" s="204">
        <f>O545*H545</f>
        <v>0</v>
      </c>
      <c r="Q545" s="204">
        <v>3E-05</v>
      </c>
      <c r="R545" s="204">
        <f>Q545*H545</f>
        <v>0.0010823400000000002</v>
      </c>
      <c r="S545" s="204">
        <v>0</v>
      </c>
      <c r="T545" s="205">
        <f>S545*H545</f>
        <v>0</v>
      </c>
      <c r="AR545" s="24" t="s">
        <v>265</v>
      </c>
      <c r="AT545" s="24" t="s">
        <v>144</v>
      </c>
      <c r="AU545" s="24" t="s">
        <v>82</v>
      </c>
      <c r="AY545" s="24" t="s">
        <v>139</v>
      </c>
      <c r="BE545" s="206">
        <f>IF(N545="základní",J545,0)</f>
        <v>0</v>
      </c>
      <c r="BF545" s="206">
        <f>IF(N545="snížená",J545,0)</f>
        <v>0</v>
      </c>
      <c r="BG545" s="206">
        <f>IF(N545="zákl. přenesená",J545,0)</f>
        <v>0</v>
      </c>
      <c r="BH545" s="206">
        <f>IF(N545="sníž. přenesená",J545,0)</f>
        <v>0</v>
      </c>
      <c r="BI545" s="206">
        <f>IF(N545="nulová",J545,0)</f>
        <v>0</v>
      </c>
      <c r="BJ545" s="24" t="s">
        <v>80</v>
      </c>
      <c r="BK545" s="206">
        <f>ROUND(I545*H545,2)</f>
        <v>0</v>
      </c>
      <c r="BL545" s="24" t="s">
        <v>265</v>
      </c>
      <c r="BM545" s="24" t="s">
        <v>618</v>
      </c>
    </row>
    <row r="546" spans="2:51" s="11" customFormat="1" ht="13.5">
      <c r="B546" s="207"/>
      <c r="C546" s="208"/>
      <c r="D546" s="209" t="s">
        <v>151</v>
      </c>
      <c r="E546" s="210" t="s">
        <v>22</v>
      </c>
      <c r="F546" s="211" t="s">
        <v>609</v>
      </c>
      <c r="G546" s="208"/>
      <c r="H546" s="212" t="s">
        <v>22</v>
      </c>
      <c r="I546" s="213"/>
      <c r="J546" s="208"/>
      <c r="K546" s="208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151</v>
      </c>
      <c r="AU546" s="218" t="s">
        <v>82</v>
      </c>
      <c r="AV546" s="11" t="s">
        <v>80</v>
      </c>
      <c r="AW546" s="11" t="s">
        <v>153</v>
      </c>
      <c r="AX546" s="11" t="s">
        <v>72</v>
      </c>
      <c r="AY546" s="218" t="s">
        <v>139</v>
      </c>
    </row>
    <row r="547" spans="2:51" s="12" customFormat="1" ht="13.5">
      <c r="B547" s="219"/>
      <c r="C547" s="220"/>
      <c r="D547" s="243" t="s">
        <v>151</v>
      </c>
      <c r="E547" s="253" t="s">
        <v>22</v>
      </c>
      <c r="F547" s="254" t="s">
        <v>610</v>
      </c>
      <c r="G547" s="220"/>
      <c r="H547" s="255">
        <v>36.078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151</v>
      </c>
      <c r="AU547" s="229" t="s">
        <v>82</v>
      </c>
      <c r="AV547" s="12" t="s">
        <v>82</v>
      </c>
      <c r="AW547" s="12" t="s">
        <v>153</v>
      </c>
      <c r="AX547" s="12" t="s">
        <v>80</v>
      </c>
      <c r="AY547" s="229" t="s">
        <v>139</v>
      </c>
    </row>
    <row r="548" spans="2:65" s="1" customFormat="1" ht="28.8" customHeight="1">
      <c r="B548" s="41"/>
      <c r="C548" s="195" t="s">
        <v>619</v>
      </c>
      <c r="D548" s="195" t="s">
        <v>144</v>
      </c>
      <c r="E548" s="196" t="s">
        <v>620</v>
      </c>
      <c r="F548" s="197" t="s">
        <v>621</v>
      </c>
      <c r="G548" s="198" t="s">
        <v>147</v>
      </c>
      <c r="H548" s="199">
        <v>36.078</v>
      </c>
      <c r="I548" s="200"/>
      <c r="J548" s="201">
        <f>ROUND(I548*H548,2)</f>
        <v>0</v>
      </c>
      <c r="K548" s="197" t="s">
        <v>192</v>
      </c>
      <c r="L548" s="61"/>
      <c r="M548" s="202" t="s">
        <v>22</v>
      </c>
      <c r="N548" s="203" t="s">
        <v>43</v>
      </c>
      <c r="O548" s="42"/>
      <c r="P548" s="204">
        <f>O548*H548</f>
        <v>0</v>
      </c>
      <c r="Q548" s="204">
        <v>0.00014</v>
      </c>
      <c r="R548" s="204">
        <f>Q548*H548</f>
        <v>0.0050509199999999995</v>
      </c>
      <c r="S548" s="204">
        <v>0</v>
      </c>
      <c r="T548" s="205">
        <f>S548*H548</f>
        <v>0</v>
      </c>
      <c r="AR548" s="24" t="s">
        <v>265</v>
      </c>
      <c r="AT548" s="24" t="s">
        <v>144</v>
      </c>
      <c r="AU548" s="24" t="s">
        <v>82</v>
      </c>
      <c r="AY548" s="24" t="s">
        <v>139</v>
      </c>
      <c r="BE548" s="206">
        <f>IF(N548="základní",J548,0)</f>
        <v>0</v>
      </c>
      <c r="BF548" s="206">
        <f>IF(N548="snížená",J548,0)</f>
        <v>0</v>
      </c>
      <c r="BG548" s="206">
        <f>IF(N548="zákl. přenesená",J548,0)</f>
        <v>0</v>
      </c>
      <c r="BH548" s="206">
        <f>IF(N548="sníž. přenesená",J548,0)</f>
        <v>0</v>
      </c>
      <c r="BI548" s="206">
        <f>IF(N548="nulová",J548,0)</f>
        <v>0</v>
      </c>
      <c r="BJ548" s="24" t="s">
        <v>80</v>
      </c>
      <c r="BK548" s="206">
        <f>ROUND(I548*H548,2)</f>
        <v>0</v>
      </c>
      <c r="BL548" s="24" t="s">
        <v>265</v>
      </c>
      <c r="BM548" s="24" t="s">
        <v>622</v>
      </c>
    </row>
    <row r="549" spans="2:51" s="11" customFormat="1" ht="13.5">
      <c r="B549" s="207"/>
      <c r="C549" s="208"/>
      <c r="D549" s="209" t="s">
        <v>151</v>
      </c>
      <c r="E549" s="210" t="s">
        <v>22</v>
      </c>
      <c r="F549" s="211" t="s">
        <v>609</v>
      </c>
      <c r="G549" s="208"/>
      <c r="H549" s="212" t="s">
        <v>22</v>
      </c>
      <c r="I549" s="213"/>
      <c r="J549" s="208"/>
      <c r="K549" s="208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151</v>
      </c>
      <c r="AU549" s="218" t="s">
        <v>82</v>
      </c>
      <c r="AV549" s="11" t="s">
        <v>80</v>
      </c>
      <c r="AW549" s="11" t="s">
        <v>153</v>
      </c>
      <c r="AX549" s="11" t="s">
        <v>72</v>
      </c>
      <c r="AY549" s="218" t="s">
        <v>139</v>
      </c>
    </row>
    <row r="550" spans="2:51" s="12" customFormat="1" ht="13.5">
      <c r="B550" s="219"/>
      <c r="C550" s="220"/>
      <c r="D550" s="243" t="s">
        <v>151</v>
      </c>
      <c r="E550" s="253" t="s">
        <v>22</v>
      </c>
      <c r="F550" s="254" t="s">
        <v>610</v>
      </c>
      <c r="G550" s="220"/>
      <c r="H550" s="255">
        <v>36.078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151</v>
      </c>
      <c r="AU550" s="229" t="s">
        <v>82</v>
      </c>
      <c r="AV550" s="12" t="s">
        <v>82</v>
      </c>
      <c r="AW550" s="12" t="s">
        <v>153</v>
      </c>
      <c r="AX550" s="12" t="s">
        <v>80</v>
      </c>
      <c r="AY550" s="229" t="s">
        <v>139</v>
      </c>
    </row>
    <row r="551" spans="2:65" s="1" customFormat="1" ht="28.8" customHeight="1">
      <c r="B551" s="41"/>
      <c r="C551" s="195" t="s">
        <v>623</v>
      </c>
      <c r="D551" s="195" t="s">
        <v>144</v>
      </c>
      <c r="E551" s="196" t="s">
        <v>624</v>
      </c>
      <c r="F551" s="197" t="s">
        <v>625</v>
      </c>
      <c r="G551" s="198" t="s">
        <v>147</v>
      </c>
      <c r="H551" s="199">
        <v>36.078</v>
      </c>
      <c r="I551" s="200"/>
      <c r="J551" s="201">
        <f>ROUND(I551*H551,2)</f>
        <v>0</v>
      </c>
      <c r="K551" s="197" t="s">
        <v>192</v>
      </c>
      <c r="L551" s="61"/>
      <c r="M551" s="202" t="s">
        <v>22</v>
      </c>
      <c r="N551" s="203" t="s">
        <v>43</v>
      </c>
      <c r="O551" s="42"/>
      <c r="P551" s="204">
        <f>O551*H551</f>
        <v>0</v>
      </c>
      <c r="Q551" s="204">
        <v>0.00014</v>
      </c>
      <c r="R551" s="204">
        <f>Q551*H551</f>
        <v>0.0050509199999999995</v>
      </c>
      <c r="S551" s="204">
        <v>0</v>
      </c>
      <c r="T551" s="205">
        <f>S551*H551</f>
        <v>0</v>
      </c>
      <c r="AR551" s="24" t="s">
        <v>265</v>
      </c>
      <c r="AT551" s="24" t="s">
        <v>144</v>
      </c>
      <c r="AU551" s="24" t="s">
        <v>82</v>
      </c>
      <c r="AY551" s="24" t="s">
        <v>139</v>
      </c>
      <c r="BE551" s="206">
        <f>IF(N551="základní",J551,0)</f>
        <v>0</v>
      </c>
      <c r="BF551" s="206">
        <f>IF(N551="snížená",J551,0)</f>
        <v>0</v>
      </c>
      <c r="BG551" s="206">
        <f>IF(N551="zákl. přenesená",J551,0)</f>
        <v>0</v>
      </c>
      <c r="BH551" s="206">
        <f>IF(N551="sníž. přenesená",J551,0)</f>
        <v>0</v>
      </c>
      <c r="BI551" s="206">
        <f>IF(N551="nulová",J551,0)</f>
        <v>0</v>
      </c>
      <c r="BJ551" s="24" t="s">
        <v>80</v>
      </c>
      <c r="BK551" s="206">
        <f>ROUND(I551*H551,2)</f>
        <v>0</v>
      </c>
      <c r="BL551" s="24" t="s">
        <v>265</v>
      </c>
      <c r="BM551" s="24" t="s">
        <v>626</v>
      </c>
    </row>
    <row r="552" spans="2:51" s="11" customFormat="1" ht="13.5">
      <c r="B552" s="207"/>
      <c r="C552" s="208"/>
      <c r="D552" s="209" t="s">
        <v>151</v>
      </c>
      <c r="E552" s="210" t="s">
        <v>22</v>
      </c>
      <c r="F552" s="211" t="s">
        <v>609</v>
      </c>
      <c r="G552" s="208"/>
      <c r="H552" s="212" t="s">
        <v>22</v>
      </c>
      <c r="I552" s="213"/>
      <c r="J552" s="208"/>
      <c r="K552" s="208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151</v>
      </c>
      <c r="AU552" s="218" t="s">
        <v>82</v>
      </c>
      <c r="AV552" s="11" t="s">
        <v>80</v>
      </c>
      <c r="AW552" s="11" t="s">
        <v>153</v>
      </c>
      <c r="AX552" s="11" t="s">
        <v>72</v>
      </c>
      <c r="AY552" s="218" t="s">
        <v>139</v>
      </c>
    </row>
    <row r="553" spans="2:51" s="12" customFormat="1" ht="13.5">
      <c r="B553" s="219"/>
      <c r="C553" s="220"/>
      <c r="D553" s="209" t="s">
        <v>151</v>
      </c>
      <c r="E553" s="221" t="s">
        <v>22</v>
      </c>
      <c r="F553" s="222" t="s">
        <v>610</v>
      </c>
      <c r="G553" s="220"/>
      <c r="H553" s="223">
        <v>36.078</v>
      </c>
      <c r="I553" s="224"/>
      <c r="J553" s="220"/>
      <c r="K553" s="220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151</v>
      </c>
      <c r="AU553" s="229" t="s">
        <v>82</v>
      </c>
      <c r="AV553" s="12" t="s">
        <v>82</v>
      </c>
      <c r="AW553" s="12" t="s">
        <v>153</v>
      </c>
      <c r="AX553" s="12" t="s">
        <v>80</v>
      </c>
      <c r="AY553" s="229" t="s">
        <v>139</v>
      </c>
    </row>
    <row r="554" spans="2:63" s="10" customFormat="1" ht="37.35" customHeight="1">
      <c r="B554" s="176"/>
      <c r="C554" s="177"/>
      <c r="D554" s="178" t="s">
        <v>71</v>
      </c>
      <c r="E554" s="179" t="s">
        <v>529</v>
      </c>
      <c r="F554" s="179" t="s">
        <v>627</v>
      </c>
      <c r="G554" s="177"/>
      <c r="H554" s="177"/>
      <c r="I554" s="180"/>
      <c r="J554" s="181">
        <f>BK554</f>
        <v>0</v>
      </c>
      <c r="K554" s="177"/>
      <c r="L554" s="182"/>
      <c r="M554" s="183"/>
      <c r="N554" s="184"/>
      <c r="O554" s="184"/>
      <c r="P554" s="185">
        <f>P555</f>
        <v>0</v>
      </c>
      <c r="Q554" s="184"/>
      <c r="R554" s="185">
        <f>R555</f>
        <v>0</v>
      </c>
      <c r="S554" s="184"/>
      <c r="T554" s="186">
        <f>T555</f>
        <v>0</v>
      </c>
      <c r="AR554" s="187" t="s">
        <v>149</v>
      </c>
      <c r="AT554" s="188" t="s">
        <v>71</v>
      </c>
      <c r="AU554" s="188" t="s">
        <v>72</v>
      </c>
      <c r="AY554" s="187" t="s">
        <v>139</v>
      </c>
      <c r="BK554" s="189">
        <f>BK555</f>
        <v>0</v>
      </c>
    </row>
    <row r="555" spans="2:63" s="10" customFormat="1" ht="19.95" customHeight="1">
      <c r="B555" s="176"/>
      <c r="C555" s="177"/>
      <c r="D555" s="192" t="s">
        <v>71</v>
      </c>
      <c r="E555" s="193" t="s">
        <v>628</v>
      </c>
      <c r="F555" s="193" t="s">
        <v>629</v>
      </c>
      <c r="G555" s="177"/>
      <c r="H555" s="177"/>
      <c r="I555" s="180"/>
      <c r="J555" s="194">
        <f>BK555</f>
        <v>0</v>
      </c>
      <c r="K555" s="177"/>
      <c r="L555" s="182"/>
      <c r="M555" s="183"/>
      <c r="N555" s="184"/>
      <c r="O555" s="184"/>
      <c r="P555" s="185">
        <f>P556</f>
        <v>0</v>
      </c>
      <c r="Q555" s="184"/>
      <c r="R555" s="185">
        <f>R556</f>
        <v>0</v>
      </c>
      <c r="S555" s="184"/>
      <c r="T555" s="186">
        <f>T556</f>
        <v>0</v>
      </c>
      <c r="AR555" s="187" t="s">
        <v>149</v>
      </c>
      <c r="AT555" s="188" t="s">
        <v>71</v>
      </c>
      <c r="AU555" s="188" t="s">
        <v>80</v>
      </c>
      <c r="AY555" s="187" t="s">
        <v>139</v>
      </c>
      <c r="BK555" s="189">
        <f>BK556</f>
        <v>0</v>
      </c>
    </row>
    <row r="556" spans="2:65" s="1" customFormat="1" ht="20.4" customHeight="1">
      <c r="B556" s="41"/>
      <c r="C556" s="195" t="s">
        <v>630</v>
      </c>
      <c r="D556" s="195" t="s">
        <v>144</v>
      </c>
      <c r="E556" s="196" t="s">
        <v>631</v>
      </c>
      <c r="F556" s="197" t="s">
        <v>632</v>
      </c>
      <c r="G556" s="198" t="s">
        <v>633</v>
      </c>
      <c r="H556" s="199">
        <v>1</v>
      </c>
      <c r="I556" s="200"/>
      <c r="J556" s="201">
        <f>ROUND(I556*H556,2)</f>
        <v>0</v>
      </c>
      <c r="K556" s="197" t="s">
        <v>22</v>
      </c>
      <c r="L556" s="61"/>
      <c r="M556" s="202" t="s">
        <v>22</v>
      </c>
      <c r="N556" s="203" t="s">
        <v>43</v>
      </c>
      <c r="O556" s="42"/>
      <c r="P556" s="204">
        <f>O556*H556</f>
        <v>0</v>
      </c>
      <c r="Q556" s="204">
        <v>0</v>
      </c>
      <c r="R556" s="204">
        <f>Q556*H556</f>
        <v>0</v>
      </c>
      <c r="S556" s="204">
        <v>0</v>
      </c>
      <c r="T556" s="205">
        <f>S556*H556</f>
        <v>0</v>
      </c>
      <c r="AR556" s="24" t="s">
        <v>508</v>
      </c>
      <c r="AT556" s="24" t="s">
        <v>144</v>
      </c>
      <c r="AU556" s="24" t="s">
        <v>82</v>
      </c>
      <c r="AY556" s="24" t="s">
        <v>139</v>
      </c>
      <c r="BE556" s="206">
        <f>IF(N556="základní",J556,0)</f>
        <v>0</v>
      </c>
      <c r="BF556" s="206">
        <f>IF(N556="snížená",J556,0)</f>
        <v>0</v>
      </c>
      <c r="BG556" s="206">
        <f>IF(N556="zákl. přenesená",J556,0)</f>
        <v>0</v>
      </c>
      <c r="BH556" s="206">
        <f>IF(N556="sníž. přenesená",J556,0)</f>
        <v>0</v>
      </c>
      <c r="BI556" s="206">
        <f>IF(N556="nulová",J556,0)</f>
        <v>0</v>
      </c>
      <c r="BJ556" s="24" t="s">
        <v>80</v>
      </c>
      <c r="BK556" s="206">
        <f>ROUND(I556*H556,2)</f>
        <v>0</v>
      </c>
      <c r="BL556" s="24" t="s">
        <v>508</v>
      </c>
      <c r="BM556" s="24" t="s">
        <v>634</v>
      </c>
    </row>
    <row r="557" spans="2:63" s="10" customFormat="1" ht="37.35" customHeight="1">
      <c r="B557" s="176"/>
      <c r="C557" s="177"/>
      <c r="D557" s="192" t="s">
        <v>71</v>
      </c>
      <c r="E557" s="270" t="s">
        <v>635</v>
      </c>
      <c r="F557" s="270" t="s">
        <v>636</v>
      </c>
      <c r="G557" s="177"/>
      <c r="H557" s="177"/>
      <c r="I557" s="180"/>
      <c r="J557" s="271">
        <f>BK557</f>
        <v>0</v>
      </c>
      <c r="K557" s="177"/>
      <c r="L557" s="182"/>
      <c r="M557" s="183"/>
      <c r="N557" s="184"/>
      <c r="O557" s="184"/>
      <c r="P557" s="185">
        <f>SUM(P558:P561)</f>
        <v>0</v>
      </c>
      <c r="Q557" s="184"/>
      <c r="R557" s="185">
        <f>SUM(R558:R561)</f>
        <v>0</v>
      </c>
      <c r="S557" s="184"/>
      <c r="T557" s="186">
        <f>SUM(T558:T561)</f>
        <v>0</v>
      </c>
      <c r="AR557" s="187" t="s">
        <v>148</v>
      </c>
      <c r="AT557" s="188" t="s">
        <v>71</v>
      </c>
      <c r="AU557" s="188" t="s">
        <v>72</v>
      </c>
      <c r="AY557" s="187" t="s">
        <v>139</v>
      </c>
      <c r="BK557" s="189">
        <f>SUM(BK558:BK561)</f>
        <v>0</v>
      </c>
    </row>
    <row r="558" spans="2:65" s="1" customFormat="1" ht="28.8" customHeight="1">
      <c r="B558" s="41"/>
      <c r="C558" s="195" t="s">
        <v>637</v>
      </c>
      <c r="D558" s="195" t="s">
        <v>144</v>
      </c>
      <c r="E558" s="196" t="s">
        <v>638</v>
      </c>
      <c r="F558" s="197" t="s">
        <v>639</v>
      </c>
      <c r="G558" s="198" t="s">
        <v>640</v>
      </c>
      <c r="H558" s="199">
        <v>5</v>
      </c>
      <c r="I558" s="200"/>
      <c r="J558" s="201">
        <f>ROUND(I558*H558,2)</f>
        <v>0</v>
      </c>
      <c r="K558" s="197" t="s">
        <v>192</v>
      </c>
      <c r="L558" s="61"/>
      <c r="M558" s="202" t="s">
        <v>22</v>
      </c>
      <c r="N558" s="203" t="s">
        <v>43</v>
      </c>
      <c r="O558" s="42"/>
      <c r="P558" s="204">
        <f>O558*H558</f>
        <v>0</v>
      </c>
      <c r="Q558" s="204">
        <v>0</v>
      </c>
      <c r="R558" s="204">
        <f>Q558*H558</f>
        <v>0</v>
      </c>
      <c r="S558" s="204">
        <v>0</v>
      </c>
      <c r="T558" s="205">
        <f>S558*H558</f>
        <v>0</v>
      </c>
      <c r="AR558" s="24" t="s">
        <v>641</v>
      </c>
      <c r="AT558" s="24" t="s">
        <v>144</v>
      </c>
      <c r="AU558" s="24" t="s">
        <v>80</v>
      </c>
      <c r="AY558" s="24" t="s">
        <v>139</v>
      </c>
      <c r="BE558" s="206">
        <f>IF(N558="základní",J558,0)</f>
        <v>0</v>
      </c>
      <c r="BF558" s="206">
        <f>IF(N558="snížená",J558,0)</f>
        <v>0</v>
      </c>
      <c r="BG558" s="206">
        <f>IF(N558="zákl. přenesená",J558,0)</f>
        <v>0</v>
      </c>
      <c r="BH558" s="206">
        <f>IF(N558="sníž. přenesená",J558,0)</f>
        <v>0</v>
      </c>
      <c r="BI558" s="206">
        <f>IF(N558="nulová",J558,0)</f>
        <v>0</v>
      </c>
      <c r="BJ558" s="24" t="s">
        <v>80</v>
      </c>
      <c r="BK558" s="206">
        <f>ROUND(I558*H558,2)</f>
        <v>0</v>
      </c>
      <c r="BL558" s="24" t="s">
        <v>641</v>
      </c>
      <c r="BM558" s="24" t="s">
        <v>642</v>
      </c>
    </row>
    <row r="559" spans="2:51" s="11" customFormat="1" ht="13.5">
      <c r="B559" s="207"/>
      <c r="C559" s="208"/>
      <c r="D559" s="209" t="s">
        <v>151</v>
      </c>
      <c r="E559" s="210" t="s">
        <v>22</v>
      </c>
      <c r="F559" s="211" t="s">
        <v>643</v>
      </c>
      <c r="G559" s="208"/>
      <c r="H559" s="212" t="s">
        <v>22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151</v>
      </c>
      <c r="AU559" s="218" t="s">
        <v>80</v>
      </c>
      <c r="AV559" s="11" t="s">
        <v>80</v>
      </c>
      <c r="AW559" s="11" t="s">
        <v>153</v>
      </c>
      <c r="AX559" s="11" t="s">
        <v>72</v>
      </c>
      <c r="AY559" s="218" t="s">
        <v>139</v>
      </c>
    </row>
    <row r="560" spans="2:51" s="11" customFormat="1" ht="13.5">
      <c r="B560" s="207"/>
      <c r="C560" s="208"/>
      <c r="D560" s="209" t="s">
        <v>151</v>
      </c>
      <c r="E560" s="210" t="s">
        <v>22</v>
      </c>
      <c r="F560" s="211" t="s">
        <v>644</v>
      </c>
      <c r="G560" s="208"/>
      <c r="H560" s="212" t="s">
        <v>22</v>
      </c>
      <c r="I560" s="213"/>
      <c r="J560" s="208"/>
      <c r="K560" s="208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151</v>
      </c>
      <c r="AU560" s="218" t="s">
        <v>80</v>
      </c>
      <c r="AV560" s="11" t="s">
        <v>80</v>
      </c>
      <c r="AW560" s="11" t="s">
        <v>153</v>
      </c>
      <c r="AX560" s="11" t="s">
        <v>72</v>
      </c>
      <c r="AY560" s="218" t="s">
        <v>139</v>
      </c>
    </row>
    <row r="561" spans="2:51" s="12" customFormat="1" ht="13.5">
      <c r="B561" s="219"/>
      <c r="C561" s="220"/>
      <c r="D561" s="209" t="s">
        <v>151</v>
      </c>
      <c r="E561" s="221" t="s">
        <v>22</v>
      </c>
      <c r="F561" s="222" t="s">
        <v>204</v>
      </c>
      <c r="G561" s="220"/>
      <c r="H561" s="223">
        <v>5</v>
      </c>
      <c r="I561" s="224"/>
      <c r="J561" s="220"/>
      <c r="K561" s="220"/>
      <c r="L561" s="225"/>
      <c r="M561" s="272"/>
      <c r="N561" s="273"/>
      <c r="O561" s="273"/>
      <c r="P561" s="273"/>
      <c r="Q561" s="273"/>
      <c r="R561" s="273"/>
      <c r="S561" s="273"/>
      <c r="T561" s="274"/>
      <c r="AT561" s="229" t="s">
        <v>151</v>
      </c>
      <c r="AU561" s="229" t="s">
        <v>80</v>
      </c>
      <c r="AV561" s="12" t="s">
        <v>82</v>
      </c>
      <c r="AW561" s="12" t="s">
        <v>153</v>
      </c>
      <c r="AX561" s="12" t="s">
        <v>80</v>
      </c>
      <c r="AY561" s="229" t="s">
        <v>139</v>
      </c>
    </row>
    <row r="562" spans="2:12" s="1" customFormat="1" ht="6.9" customHeight="1">
      <c r="B562" s="56"/>
      <c r="C562" s="57"/>
      <c r="D562" s="57"/>
      <c r="E562" s="57"/>
      <c r="F562" s="57"/>
      <c r="G562" s="57"/>
      <c r="H562" s="57"/>
      <c r="I562" s="139"/>
      <c r="J562" s="57"/>
      <c r="K562" s="57"/>
      <c r="L562" s="61"/>
    </row>
  </sheetData>
  <sheetProtection algorithmName="SHA-512" hashValue="7HyhLI+5iM1Xu9ubtQAGuxxL+SynxJL5cExMraJl5egxR5sZfdsemr1Z0Gs1vsV8bDcVliLXH2UC4ZVsfzLoOg==" saltValue="qRIIyjzJu1M+QyTehWemPQ==" spinCount="100000" sheet="1" objects="1" scenarios="1" formatCells="0" formatColumns="0" formatRows="0" sort="0" autoFilter="0"/>
  <autoFilter ref="C98:K561"/>
  <mergeCells count="9"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workbookViewId="0" topLeftCell="A1">
      <pane ySplit="1" topLeftCell="A71" activePane="bottomLeft" state="frozen"/>
      <selection pane="bottomLeft" activeCell="H85" sqref="H85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71.16015625" style="0" customWidth="1"/>
    <col min="7" max="7" width="7.5" style="0" customWidth="1"/>
    <col min="8" max="8" width="10.66015625" style="0" customWidth="1"/>
    <col min="9" max="9" width="18.16015625" style="111" customWidth="1"/>
    <col min="10" max="10" width="20.16015625" style="0" customWidth="1"/>
    <col min="11" max="11" width="20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86</v>
      </c>
      <c r="G1" s="398" t="s">
        <v>87</v>
      </c>
      <c r="H1" s="398"/>
      <c r="I1" s="115"/>
      <c r="J1" s="114" t="s">
        <v>88</v>
      </c>
      <c r="K1" s="113" t="s">
        <v>89</v>
      </c>
      <c r="L1" s="114" t="s">
        <v>90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24" t="s">
        <v>85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" customHeight="1">
      <c r="B4" s="28"/>
      <c r="C4" s="29"/>
      <c r="D4" s="30" t="s">
        <v>91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19</v>
      </c>
      <c r="E6" s="29"/>
      <c r="F6" s="29"/>
      <c r="G6" s="29"/>
      <c r="H6" s="29"/>
      <c r="I6" s="117"/>
      <c r="J6" s="29"/>
      <c r="K6" s="31"/>
    </row>
    <row r="7" spans="2:11" ht="20.4" customHeight="1">
      <c r="B7" s="28"/>
      <c r="C7" s="29"/>
      <c r="D7" s="29"/>
      <c r="E7" s="399" t="str">
        <f>'Rekapitulace stavby'!K6</f>
        <v>DŮM KULTURY-revitalizace obj. č.p. 321Šluknov-REVITALIZACE FASÁDY</v>
      </c>
      <c r="F7" s="400"/>
      <c r="G7" s="400"/>
      <c r="H7" s="400"/>
      <c r="I7" s="117"/>
      <c r="J7" s="29"/>
      <c r="K7" s="31"/>
    </row>
    <row r="8" spans="2:11" s="1" customFormat="1" ht="13.2">
      <c r="B8" s="41"/>
      <c r="C8" s="42"/>
      <c r="D8" s="37" t="s">
        <v>92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401" t="s">
        <v>645</v>
      </c>
      <c r="F9" s="402"/>
      <c r="G9" s="402"/>
      <c r="H9" s="40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5. 11. 2017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22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22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20.4" customHeight="1">
      <c r="B24" s="121"/>
      <c r="C24" s="122"/>
      <c r="D24" s="122"/>
      <c r="E24" s="391" t="s">
        <v>22</v>
      </c>
      <c r="F24" s="391"/>
      <c r="G24" s="391"/>
      <c r="H24" s="391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ROUNDUP(J79,2)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0">
        <f>ROUNDUP(SUM(BE79:BE84),2)</f>
        <v>0</v>
      </c>
      <c r="G30" s="42"/>
      <c r="H30" s="42"/>
      <c r="I30" s="131">
        <v>0.21</v>
      </c>
      <c r="J30" s="130">
        <f>ROUNDUP(ROUNDUP((SUM(BE79:BE84)),2)*I30,1)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0">
        <f>ROUNDUP(SUM(BF79:BF84),2)</f>
        <v>0</v>
      </c>
      <c r="G31" s="42"/>
      <c r="H31" s="42"/>
      <c r="I31" s="131">
        <v>0.15</v>
      </c>
      <c r="J31" s="130">
        <f>ROUNDUP(ROUNDUP((SUM(BF79:BF84)),2)*I31,1)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0">
        <f>ROUNDUP(SUM(BG79:BG84),2)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0">
        <f>ROUNDUP(SUM(BH79:BH84),2)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0">
        <f>ROUNDUP(SUM(BI79:BI84),2)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95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19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0.4" customHeight="1">
      <c r="B45" s="41"/>
      <c r="C45" s="42"/>
      <c r="D45" s="42"/>
      <c r="E45" s="399" t="str">
        <f>E7</f>
        <v>DŮM KULTURY-revitalizace obj. č.p. 321Šluknov-REVITALIZACE FASÁDY</v>
      </c>
      <c r="F45" s="400"/>
      <c r="G45" s="400"/>
      <c r="H45" s="400"/>
      <c r="I45" s="118"/>
      <c r="J45" s="42"/>
      <c r="K45" s="45"/>
    </row>
    <row r="46" spans="2:11" s="1" customFormat="1" ht="14.4" customHeight="1">
      <c r="B46" s="41"/>
      <c r="C46" s="37" t="s">
        <v>92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2.2" customHeight="1">
      <c r="B47" s="41"/>
      <c r="C47" s="42"/>
      <c r="D47" s="42"/>
      <c r="E47" s="401" t="str">
        <f>E9</f>
        <v>VRN - VEDLEJŠÍ ROZPOČTOVÉ NÁKLADY</v>
      </c>
      <c r="F47" s="402"/>
      <c r="G47" s="402"/>
      <c r="H47" s="402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ul.T.G.MASARYKA, ŠLUKNOV</v>
      </c>
      <c r="G49" s="42"/>
      <c r="H49" s="42"/>
      <c r="I49" s="119" t="s">
        <v>26</v>
      </c>
      <c r="J49" s="120" t="str">
        <f>IF(J12="","",J12)</f>
        <v>5. 11. 2017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28</v>
      </c>
      <c r="D51" s="42"/>
      <c r="E51" s="42"/>
      <c r="F51" s="35" t="str">
        <f>E15</f>
        <v>MĚSTO ŠLUKNOV, Nám.Míru 1, Šluknov</v>
      </c>
      <c r="G51" s="42"/>
      <c r="H51" s="42"/>
      <c r="I51" s="119" t="s">
        <v>34</v>
      </c>
      <c r="J51" s="35" t="str">
        <f>E21</f>
        <v xml:space="preserve">Ing.Milan Zezula, Rumburk </v>
      </c>
      <c r="K51" s="45"/>
    </row>
    <row r="52" spans="2:11" s="1" customFormat="1" ht="14.4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96</v>
      </c>
      <c r="D54" s="132"/>
      <c r="E54" s="132"/>
      <c r="F54" s="132"/>
      <c r="G54" s="132"/>
      <c r="H54" s="132"/>
      <c r="I54" s="145"/>
      <c r="J54" s="146" t="s">
        <v>97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98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99</v>
      </c>
    </row>
    <row r="57" spans="2:11" s="7" customFormat="1" ht="24.9" customHeight="1">
      <c r="B57" s="149"/>
      <c r="C57" s="150"/>
      <c r="D57" s="151" t="s">
        <v>646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8" customFormat="1" ht="19.95" customHeight="1">
      <c r="B58" s="156"/>
      <c r="C58" s="157"/>
      <c r="D58" s="158" t="s">
        <v>647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11" s="8" customFormat="1" ht="19.95" customHeight="1">
      <c r="B59" s="156"/>
      <c r="C59" s="157"/>
      <c r="D59" s="158" t="s">
        <v>648</v>
      </c>
      <c r="E59" s="159"/>
      <c r="F59" s="159"/>
      <c r="G59" s="159"/>
      <c r="H59" s="159"/>
      <c r="I59" s="160"/>
      <c r="J59" s="161">
        <f>J83</f>
        <v>0</v>
      </c>
      <c r="K59" s="162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11" s="1" customFormat="1" ht="6.9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12" s="1" customFormat="1" ht="6.9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12" s="1" customFormat="1" ht="36.9" customHeight="1">
      <c r="B66" s="41"/>
      <c r="C66" s="62" t="s">
        <v>123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6.9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" customHeight="1">
      <c r="B68" s="41"/>
      <c r="C68" s="65" t="s">
        <v>19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20.4" customHeight="1">
      <c r="B69" s="41"/>
      <c r="C69" s="63"/>
      <c r="D69" s="63"/>
      <c r="E69" s="395" t="str">
        <f>E7</f>
        <v>DŮM KULTURY-revitalizace obj. č.p. 321Šluknov-REVITALIZACE FASÁDY</v>
      </c>
      <c r="F69" s="396"/>
      <c r="G69" s="396"/>
      <c r="H69" s="396"/>
      <c r="I69" s="163"/>
      <c r="J69" s="63"/>
      <c r="K69" s="63"/>
      <c r="L69" s="61"/>
    </row>
    <row r="70" spans="2:12" s="1" customFormat="1" ht="14.4" customHeight="1">
      <c r="B70" s="41"/>
      <c r="C70" s="65" t="s">
        <v>92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22.2" customHeight="1">
      <c r="B71" s="41"/>
      <c r="C71" s="63"/>
      <c r="D71" s="63"/>
      <c r="E71" s="363" t="str">
        <f>E9</f>
        <v>VRN - VEDLEJŠÍ ROZPOČTOVÉ NÁKLADY</v>
      </c>
      <c r="F71" s="397"/>
      <c r="G71" s="397"/>
      <c r="H71" s="397"/>
      <c r="I71" s="163"/>
      <c r="J71" s="63"/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8" customHeight="1">
      <c r="B73" s="41"/>
      <c r="C73" s="65" t="s">
        <v>24</v>
      </c>
      <c r="D73" s="63"/>
      <c r="E73" s="63"/>
      <c r="F73" s="164" t="str">
        <f>F12</f>
        <v>ul.T.G.MASARYKA, ŠLUKNOV</v>
      </c>
      <c r="G73" s="63"/>
      <c r="H73" s="63"/>
      <c r="I73" s="165" t="s">
        <v>26</v>
      </c>
      <c r="J73" s="73" t="str">
        <f>IF(J12="","",J12)</f>
        <v>5. 11. 2017</v>
      </c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3.2">
      <c r="B75" s="41"/>
      <c r="C75" s="65" t="s">
        <v>28</v>
      </c>
      <c r="D75" s="63"/>
      <c r="E75" s="63"/>
      <c r="F75" s="164" t="str">
        <f>E15</f>
        <v>MĚSTO ŠLUKNOV, Nám.Míru 1, Šluknov</v>
      </c>
      <c r="G75" s="63"/>
      <c r="H75" s="63"/>
      <c r="I75" s="165" t="s">
        <v>34</v>
      </c>
      <c r="J75" s="164" t="str">
        <f>E21</f>
        <v xml:space="preserve">Ing.Milan Zezula, Rumburk </v>
      </c>
      <c r="K75" s="63"/>
      <c r="L75" s="61"/>
    </row>
    <row r="76" spans="2:12" s="1" customFormat="1" ht="14.4" customHeight="1">
      <c r="B76" s="41"/>
      <c r="C76" s="65" t="s">
        <v>32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20" s="9" customFormat="1" ht="29.25" customHeight="1">
      <c r="B78" s="166"/>
      <c r="C78" s="167" t="s">
        <v>124</v>
      </c>
      <c r="D78" s="168" t="s">
        <v>57</v>
      </c>
      <c r="E78" s="168" t="s">
        <v>53</v>
      </c>
      <c r="F78" s="168" t="s">
        <v>125</v>
      </c>
      <c r="G78" s="168" t="s">
        <v>126</v>
      </c>
      <c r="H78" s="168" t="s">
        <v>127</v>
      </c>
      <c r="I78" s="169" t="s">
        <v>128</v>
      </c>
      <c r="J78" s="168" t="s">
        <v>97</v>
      </c>
      <c r="K78" s="170" t="s">
        <v>129</v>
      </c>
      <c r="L78" s="171"/>
      <c r="M78" s="81" t="s">
        <v>130</v>
      </c>
      <c r="N78" s="82" t="s">
        <v>42</v>
      </c>
      <c r="O78" s="82" t="s">
        <v>131</v>
      </c>
      <c r="P78" s="82" t="s">
        <v>132</v>
      </c>
      <c r="Q78" s="82" t="s">
        <v>133</v>
      </c>
      <c r="R78" s="82" t="s">
        <v>134</v>
      </c>
      <c r="S78" s="82" t="s">
        <v>135</v>
      </c>
      <c r="T78" s="83" t="s">
        <v>136</v>
      </c>
    </row>
    <row r="79" spans="2:63" s="1" customFormat="1" ht="29.25" customHeight="1">
      <c r="B79" s="41"/>
      <c r="C79" s="87" t="s">
        <v>98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0</v>
      </c>
      <c r="S79" s="85"/>
      <c r="T79" s="174">
        <f>T80</f>
        <v>0</v>
      </c>
      <c r="AT79" s="24" t="s">
        <v>71</v>
      </c>
      <c r="AU79" s="24" t="s">
        <v>99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71</v>
      </c>
      <c r="E80" s="179" t="s">
        <v>83</v>
      </c>
      <c r="F80" s="179" t="s">
        <v>649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P81+P83</f>
        <v>0</v>
      </c>
      <c r="Q80" s="184"/>
      <c r="R80" s="185">
        <f>R81+R83</f>
        <v>0</v>
      </c>
      <c r="S80" s="184"/>
      <c r="T80" s="186">
        <f>T81+T83</f>
        <v>0</v>
      </c>
      <c r="AR80" s="187" t="s">
        <v>204</v>
      </c>
      <c r="AT80" s="188" t="s">
        <v>71</v>
      </c>
      <c r="AU80" s="188" t="s">
        <v>72</v>
      </c>
      <c r="AY80" s="187" t="s">
        <v>139</v>
      </c>
      <c r="BK80" s="189">
        <f>BK81+BK83</f>
        <v>0</v>
      </c>
    </row>
    <row r="81" spans="2:63" s="10" customFormat="1" ht="19.95" customHeight="1">
      <c r="B81" s="176"/>
      <c r="C81" s="177"/>
      <c r="D81" s="192" t="s">
        <v>71</v>
      </c>
      <c r="E81" s="193" t="s">
        <v>650</v>
      </c>
      <c r="F81" s="193" t="s">
        <v>651</v>
      </c>
      <c r="G81" s="177"/>
      <c r="H81" s="177"/>
      <c r="I81" s="180"/>
      <c r="J81" s="194">
        <f>BK81</f>
        <v>0</v>
      </c>
      <c r="K81" s="177"/>
      <c r="L81" s="182"/>
      <c r="M81" s="183"/>
      <c r="N81" s="184"/>
      <c r="O81" s="184"/>
      <c r="P81" s="185">
        <f>P82</f>
        <v>0</v>
      </c>
      <c r="Q81" s="184"/>
      <c r="R81" s="185">
        <f>R82</f>
        <v>0</v>
      </c>
      <c r="S81" s="184"/>
      <c r="T81" s="186">
        <f>T82</f>
        <v>0</v>
      </c>
      <c r="AR81" s="187" t="s">
        <v>204</v>
      </c>
      <c r="AT81" s="188" t="s">
        <v>71</v>
      </c>
      <c r="AU81" s="188" t="s">
        <v>80</v>
      </c>
      <c r="AY81" s="187" t="s">
        <v>139</v>
      </c>
      <c r="BK81" s="189">
        <f>BK82</f>
        <v>0</v>
      </c>
    </row>
    <row r="82" spans="2:65" s="1" customFormat="1" ht="20.4" customHeight="1">
      <c r="B82" s="41"/>
      <c r="C82" s="195" t="s">
        <v>80</v>
      </c>
      <c r="D82" s="195" t="s">
        <v>144</v>
      </c>
      <c r="E82" s="196" t="s">
        <v>652</v>
      </c>
      <c r="F82" s="197" t="s">
        <v>651</v>
      </c>
      <c r="G82" s="198" t="s">
        <v>583</v>
      </c>
      <c r="H82" s="269">
        <v>3.5</v>
      </c>
      <c r="I82" s="200"/>
      <c r="J82" s="201">
        <f>ROUND(I82*H82,2)</f>
        <v>0</v>
      </c>
      <c r="K82" s="197" t="s">
        <v>192</v>
      </c>
      <c r="L82" s="61"/>
      <c r="M82" s="202" t="s">
        <v>22</v>
      </c>
      <c r="N82" s="203" t="s">
        <v>43</v>
      </c>
      <c r="O82" s="42"/>
      <c r="P82" s="204">
        <f>O82*H82</f>
        <v>0</v>
      </c>
      <c r="Q82" s="204">
        <v>0</v>
      </c>
      <c r="R82" s="204">
        <f>Q82*H82</f>
        <v>0</v>
      </c>
      <c r="S82" s="204">
        <v>0</v>
      </c>
      <c r="T82" s="205">
        <f>S82*H82</f>
        <v>0</v>
      </c>
      <c r="AR82" s="24" t="s">
        <v>653</v>
      </c>
      <c r="AT82" s="24" t="s">
        <v>144</v>
      </c>
      <c r="AU82" s="24" t="s">
        <v>82</v>
      </c>
      <c r="AY82" s="24" t="s">
        <v>139</v>
      </c>
      <c r="BE82" s="206">
        <f>IF(N82="základní",J82,0)</f>
        <v>0</v>
      </c>
      <c r="BF82" s="206">
        <f>IF(N82="snížená",J82,0)</f>
        <v>0</v>
      </c>
      <c r="BG82" s="206">
        <f>IF(N82="zákl. přenesená",J82,0)</f>
        <v>0</v>
      </c>
      <c r="BH82" s="206">
        <f>IF(N82="sníž. přenesená",J82,0)</f>
        <v>0</v>
      </c>
      <c r="BI82" s="206">
        <f>IF(N82="nulová",J82,0)</f>
        <v>0</v>
      </c>
      <c r="BJ82" s="24" t="s">
        <v>80</v>
      </c>
      <c r="BK82" s="206">
        <f>ROUND(I82*H82,2)</f>
        <v>0</v>
      </c>
      <c r="BL82" s="24" t="s">
        <v>653</v>
      </c>
      <c r="BM82" s="24" t="s">
        <v>654</v>
      </c>
    </row>
    <row r="83" spans="2:63" s="10" customFormat="1" ht="29.85" customHeight="1">
      <c r="B83" s="176"/>
      <c r="C83" s="177"/>
      <c r="D83" s="192" t="s">
        <v>71</v>
      </c>
      <c r="E83" s="193" t="s">
        <v>655</v>
      </c>
      <c r="F83" s="193" t="s">
        <v>656</v>
      </c>
      <c r="G83" s="177"/>
      <c r="H83" s="177"/>
      <c r="I83" s="180"/>
      <c r="J83" s="194">
        <f>BK83</f>
        <v>0</v>
      </c>
      <c r="K83" s="177"/>
      <c r="L83" s="182"/>
      <c r="M83" s="183"/>
      <c r="N83" s="184"/>
      <c r="O83" s="184"/>
      <c r="P83" s="185">
        <f>P84</f>
        <v>0</v>
      </c>
      <c r="Q83" s="184"/>
      <c r="R83" s="185">
        <f>R84</f>
        <v>0</v>
      </c>
      <c r="S83" s="184"/>
      <c r="T83" s="186">
        <f>T84</f>
        <v>0</v>
      </c>
      <c r="AR83" s="187" t="s">
        <v>204</v>
      </c>
      <c r="AT83" s="188" t="s">
        <v>71</v>
      </c>
      <c r="AU83" s="188" t="s">
        <v>80</v>
      </c>
      <c r="AY83" s="187" t="s">
        <v>139</v>
      </c>
      <c r="BK83" s="189">
        <f>BK84</f>
        <v>0</v>
      </c>
    </row>
    <row r="84" spans="2:65" s="1" customFormat="1" ht="20.4" customHeight="1">
      <c r="B84" s="41"/>
      <c r="C84" s="195" t="s">
        <v>82</v>
      </c>
      <c r="D84" s="195" t="s">
        <v>144</v>
      </c>
      <c r="E84" s="196" t="s">
        <v>657</v>
      </c>
      <c r="F84" s="197" t="s">
        <v>658</v>
      </c>
      <c r="G84" s="198" t="s">
        <v>583</v>
      </c>
      <c r="H84" s="269">
        <v>10</v>
      </c>
      <c r="I84" s="200"/>
      <c r="J84" s="201">
        <f>ROUND(I84*H84,2)</f>
        <v>0</v>
      </c>
      <c r="K84" s="197" t="s">
        <v>192</v>
      </c>
      <c r="L84" s="61"/>
      <c r="M84" s="202" t="s">
        <v>22</v>
      </c>
      <c r="N84" s="275" t="s">
        <v>43</v>
      </c>
      <c r="O84" s="276"/>
      <c r="P84" s="277">
        <f>O84*H84</f>
        <v>0</v>
      </c>
      <c r="Q84" s="277">
        <v>0</v>
      </c>
      <c r="R84" s="277">
        <f>Q84*H84</f>
        <v>0</v>
      </c>
      <c r="S84" s="277">
        <v>0</v>
      </c>
      <c r="T84" s="278">
        <f>S84*H84</f>
        <v>0</v>
      </c>
      <c r="AR84" s="24" t="s">
        <v>653</v>
      </c>
      <c r="AT84" s="24" t="s">
        <v>144</v>
      </c>
      <c r="AU84" s="24" t="s">
        <v>82</v>
      </c>
      <c r="AY84" s="24" t="s">
        <v>139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24" t="s">
        <v>80</v>
      </c>
      <c r="BK84" s="206">
        <f>ROUND(I84*H84,2)</f>
        <v>0</v>
      </c>
      <c r="BL84" s="24" t="s">
        <v>653</v>
      </c>
      <c r="BM84" s="24" t="s">
        <v>659</v>
      </c>
    </row>
    <row r="85" spans="2:12" s="1" customFormat="1" ht="6.9" customHeight="1">
      <c r="B85" s="56"/>
      <c r="C85" s="57"/>
      <c r="D85" s="57"/>
      <c r="E85" s="57"/>
      <c r="F85" s="57"/>
      <c r="G85" s="57"/>
      <c r="H85" s="57"/>
      <c r="I85" s="139"/>
      <c r="J85" s="57"/>
      <c r="K85" s="57"/>
      <c r="L85" s="61"/>
    </row>
  </sheetData>
  <sheetProtection algorithmName="SHA-512" hashValue="ncy5mU8LuUlwVxy1BEG/+uaP5ZBsE3dKofoEHZH++Gw3y9psUuVt6wL2PYJlFq8HpLW9GkSHU0pdX6kK0i36iw==" saltValue="0lZ1n9O6C8MpwT2bMpoIYg==" spinCount="100000" sheet="1" objects="1" scenarios="1" formatCells="0" formatColumns="0" formatRows="0" sort="0" autoFilter="0"/>
  <autoFilter ref="C78:K84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404" t="s">
        <v>660</v>
      </c>
      <c r="D3" s="404"/>
      <c r="E3" s="404"/>
      <c r="F3" s="404"/>
      <c r="G3" s="404"/>
      <c r="H3" s="404"/>
      <c r="I3" s="404"/>
      <c r="J3" s="404"/>
      <c r="K3" s="284"/>
    </row>
    <row r="4" spans="2:11" ht="25.5" customHeight="1">
      <c r="B4" s="285"/>
      <c r="C4" s="405" t="s">
        <v>661</v>
      </c>
      <c r="D4" s="405"/>
      <c r="E4" s="405"/>
      <c r="F4" s="405"/>
      <c r="G4" s="405"/>
      <c r="H4" s="405"/>
      <c r="I4" s="405"/>
      <c r="J4" s="405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03" t="s">
        <v>662</v>
      </c>
      <c r="D6" s="403"/>
      <c r="E6" s="403"/>
      <c r="F6" s="403"/>
      <c r="G6" s="403"/>
      <c r="H6" s="403"/>
      <c r="I6" s="403"/>
      <c r="J6" s="403"/>
      <c r="K6" s="286"/>
    </row>
    <row r="7" spans="2:11" ht="15" customHeight="1">
      <c r="B7" s="289"/>
      <c r="C7" s="403" t="s">
        <v>663</v>
      </c>
      <c r="D7" s="403"/>
      <c r="E7" s="403"/>
      <c r="F7" s="403"/>
      <c r="G7" s="403"/>
      <c r="H7" s="403"/>
      <c r="I7" s="403"/>
      <c r="J7" s="403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03" t="s">
        <v>664</v>
      </c>
      <c r="D9" s="403"/>
      <c r="E9" s="403"/>
      <c r="F9" s="403"/>
      <c r="G9" s="403"/>
      <c r="H9" s="403"/>
      <c r="I9" s="403"/>
      <c r="J9" s="403"/>
      <c r="K9" s="286"/>
    </row>
    <row r="10" spans="2:11" ht="15" customHeight="1">
      <c r="B10" s="289"/>
      <c r="C10" s="288"/>
      <c r="D10" s="403" t="s">
        <v>665</v>
      </c>
      <c r="E10" s="403"/>
      <c r="F10" s="403"/>
      <c r="G10" s="403"/>
      <c r="H10" s="403"/>
      <c r="I10" s="403"/>
      <c r="J10" s="403"/>
      <c r="K10" s="286"/>
    </row>
    <row r="11" spans="2:11" ht="15" customHeight="1">
      <c r="B11" s="289"/>
      <c r="C11" s="290"/>
      <c r="D11" s="403" t="s">
        <v>666</v>
      </c>
      <c r="E11" s="403"/>
      <c r="F11" s="403"/>
      <c r="G11" s="403"/>
      <c r="H11" s="403"/>
      <c r="I11" s="403"/>
      <c r="J11" s="403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03" t="s">
        <v>667</v>
      </c>
      <c r="E13" s="403"/>
      <c r="F13" s="403"/>
      <c r="G13" s="403"/>
      <c r="H13" s="403"/>
      <c r="I13" s="403"/>
      <c r="J13" s="403"/>
      <c r="K13" s="286"/>
    </row>
    <row r="14" spans="2:11" ht="15" customHeight="1">
      <c r="B14" s="289"/>
      <c r="C14" s="290"/>
      <c r="D14" s="403" t="s">
        <v>668</v>
      </c>
      <c r="E14" s="403"/>
      <c r="F14" s="403"/>
      <c r="G14" s="403"/>
      <c r="H14" s="403"/>
      <c r="I14" s="403"/>
      <c r="J14" s="403"/>
      <c r="K14" s="286"/>
    </row>
    <row r="15" spans="2:11" ht="15" customHeight="1">
      <c r="B15" s="289"/>
      <c r="C15" s="290"/>
      <c r="D15" s="403" t="s">
        <v>669</v>
      </c>
      <c r="E15" s="403"/>
      <c r="F15" s="403"/>
      <c r="G15" s="403"/>
      <c r="H15" s="403"/>
      <c r="I15" s="403"/>
      <c r="J15" s="403"/>
      <c r="K15" s="286"/>
    </row>
    <row r="16" spans="2:11" ht="15" customHeight="1">
      <c r="B16" s="289"/>
      <c r="C16" s="290"/>
      <c r="D16" s="290"/>
      <c r="E16" s="291" t="s">
        <v>79</v>
      </c>
      <c r="F16" s="403" t="s">
        <v>670</v>
      </c>
      <c r="G16" s="403"/>
      <c r="H16" s="403"/>
      <c r="I16" s="403"/>
      <c r="J16" s="403"/>
      <c r="K16" s="286"/>
    </row>
    <row r="17" spans="2:11" ht="15" customHeight="1">
      <c r="B17" s="289"/>
      <c r="C17" s="290"/>
      <c r="D17" s="290"/>
      <c r="E17" s="291" t="s">
        <v>671</v>
      </c>
      <c r="F17" s="403" t="s">
        <v>672</v>
      </c>
      <c r="G17" s="403"/>
      <c r="H17" s="403"/>
      <c r="I17" s="403"/>
      <c r="J17" s="403"/>
      <c r="K17" s="286"/>
    </row>
    <row r="18" spans="2:11" ht="15" customHeight="1">
      <c r="B18" s="289"/>
      <c r="C18" s="290"/>
      <c r="D18" s="290"/>
      <c r="E18" s="291" t="s">
        <v>673</v>
      </c>
      <c r="F18" s="403" t="s">
        <v>674</v>
      </c>
      <c r="G18" s="403"/>
      <c r="H18" s="403"/>
      <c r="I18" s="403"/>
      <c r="J18" s="403"/>
      <c r="K18" s="286"/>
    </row>
    <row r="19" spans="2:11" ht="15" customHeight="1">
      <c r="B19" s="289"/>
      <c r="C19" s="290"/>
      <c r="D19" s="290"/>
      <c r="E19" s="291" t="s">
        <v>675</v>
      </c>
      <c r="F19" s="403" t="s">
        <v>676</v>
      </c>
      <c r="G19" s="403"/>
      <c r="H19" s="403"/>
      <c r="I19" s="403"/>
      <c r="J19" s="403"/>
      <c r="K19" s="286"/>
    </row>
    <row r="20" spans="2:11" ht="15" customHeight="1">
      <c r="B20" s="289"/>
      <c r="C20" s="290"/>
      <c r="D20" s="290"/>
      <c r="E20" s="291" t="s">
        <v>677</v>
      </c>
      <c r="F20" s="403" t="s">
        <v>678</v>
      </c>
      <c r="G20" s="403"/>
      <c r="H20" s="403"/>
      <c r="I20" s="403"/>
      <c r="J20" s="403"/>
      <c r="K20" s="286"/>
    </row>
    <row r="21" spans="2:11" ht="15" customHeight="1">
      <c r="B21" s="289"/>
      <c r="C21" s="290"/>
      <c r="D21" s="290"/>
      <c r="E21" s="291" t="s">
        <v>679</v>
      </c>
      <c r="F21" s="403" t="s">
        <v>680</v>
      </c>
      <c r="G21" s="403"/>
      <c r="H21" s="403"/>
      <c r="I21" s="403"/>
      <c r="J21" s="403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03" t="s">
        <v>681</v>
      </c>
      <c r="D23" s="403"/>
      <c r="E23" s="403"/>
      <c r="F23" s="403"/>
      <c r="G23" s="403"/>
      <c r="H23" s="403"/>
      <c r="I23" s="403"/>
      <c r="J23" s="403"/>
      <c r="K23" s="286"/>
    </row>
    <row r="24" spans="2:11" ht="15" customHeight="1">
      <c r="B24" s="289"/>
      <c r="C24" s="403" t="s">
        <v>682</v>
      </c>
      <c r="D24" s="403"/>
      <c r="E24" s="403"/>
      <c r="F24" s="403"/>
      <c r="G24" s="403"/>
      <c r="H24" s="403"/>
      <c r="I24" s="403"/>
      <c r="J24" s="403"/>
      <c r="K24" s="286"/>
    </row>
    <row r="25" spans="2:11" ht="15" customHeight="1">
      <c r="B25" s="289"/>
      <c r="C25" s="288"/>
      <c r="D25" s="403" t="s">
        <v>683</v>
      </c>
      <c r="E25" s="403"/>
      <c r="F25" s="403"/>
      <c r="G25" s="403"/>
      <c r="H25" s="403"/>
      <c r="I25" s="403"/>
      <c r="J25" s="403"/>
      <c r="K25" s="286"/>
    </row>
    <row r="26" spans="2:11" ht="15" customHeight="1">
      <c r="B26" s="289"/>
      <c r="C26" s="290"/>
      <c r="D26" s="403" t="s">
        <v>684</v>
      </c>
      <c r="E26" s="403"/>
      <c r="F26" s="403"/>
      <c r="G26" s="403"/>
      <c r="H26" s="403"/>
      <c r="I26" s="403"/>
      <c r="J26" s="403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03" t="s">
        <v>685</v>
      </c>
      <c r="E28" s="403"/>
      <c r="F28" s="403"/>
      <c r="G28" s="403"/>
      <c r="H28" s="403"/>
      <c r="I28" s="403"/>
      <c r="J28" s="403"/>
      <c r="K28" s="286"/>
    </row>
    <row r="29" spans="2:11" ht="15" customHeight="1">
      <c r="B29" s="289"/>
      <c r="C29" s="290"/>
      <c r="D29" s="403" t="s">
        <v>686</v>
      </c>
      <c r="E29" s="403"/>
      <c r="F29" s="403"/>
      <c r="G29" s="403"/>
      <c r="H29" s="403"/>
      <c r="I29" s="403"/>
      <c r="J29" s="403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03" t="s">
        <v>687</v>
      </c>
      <c r="E31" s="403"/>
      <c r="F31" s="403"/>
      <c r="G31" s="403"/>
      <c r="H31" s="403"/>
      <c r="I31" s="403"/>
      <c r="J31" s="403"/>
      <c r="K31" s="286"/>
    </row>
    <row r="32" spans="2:11" ht="15" customHeight="1">
      <c r="B32" s="289"/>
      <c r="C32" s="290"/>
      <c r="D32" s="403" t="s">
        <v>688</v>
      </c>
      <c r="E32" s="403"/>
      <c r="F32" s="403"/>
      <c r="G32" s="403"/>
      <c r="H32" s="403"/>
      <c r="I32" s="403"/>
      <c r="J32" s="403"/>
      <c r="K32" s="286"/>
    </row>
    <row r="33" spans="2:11" ht="15" customHeight="1">
      <c r="B33" s="289"/>
      <c r="C33" s="290"/>
      <c r="D33" s="403" t="s">
        <v>689</v>
      </c>
      <c r="E33" s="403"/>
      <c r="F33" s="403"/>
      <c r="G33" s="403"/>
      <c r="H33" s="403"/>
      <c r="I33" s="403"/>
      <c r="J33" s="403"/>
      <c r="K33" s="286"/>
    </row>
    <row r="34" spans="2:11" ht="15" customHeight="1">
      <c r="B34" s="289"/>
      <c r="C34" s="290"/>
      <c r="D34" s="288"/>
      <c r="E34" s="292" t="s">
        <v>124</v>
      </c>
      <c r="F34" s="288"/>
      <c r="G34" s="403" t="s">
        <v>690</v>
      </c>
      <c r="H34" s="403"/>
      <c r="I34" s="403"/>
      <c r="J34" s="403"/>
      <c r="K34" s="286"/>
    </row>
    <row r="35" spans="2:11" ht="30.75" customHeight="1">
      <c r="B35" s="289"/>
      <c r="C35" s="290"/>
      <c r="D35" s="288"/>
      <c r="E35" s="292" t="s">
        <v>691</v>
      </c>
      <c r="F35" s="288"/>
      <c r="G35" s="403" t="s">
        <v>692</v>
      </c>
      <c r="H35" s="403"/>
      <c r="I35" s="403"/>
      <c r="J35" s="403"/>
      <c r="K35" s="286"/>
    </row>
    <row r="36" spans="2:11" ht="15" customHeight="1">
      <c r="B36" s="289"/>
      <c r="C36" s="290"/>
      <c r="D36" s="288"/>
      <c r="E36" s="292" t="s">
        <v>53</v>
      </c>
      <c r="F36" s="288"/>
      <c r="G36" s="403" t="s">
        <v>693</v>
      </c>
      <c r="H36" s="403"/>
      <c r="I36" s="403"/>
      <c r="J36" s="403"/>
      <c r="K36" s="286"/>
    </row>
    <row r="37" spans="2:11" ht="15" customHeight="1">
      <c r="B37" s="289"/>
      <c r="C37" s="290"/>
      <c r="D37" s="288"/>
      <c r="E37" s="292" t="s">
        <v>125</v>
      </c>
      <c r="F37" s="288"/>
      <c r="G37" s="403" t="s">
        <v>694</v>
      </c>
      <c r="H37" s="403"/>
      <c r="I37" s="403"/>
      <c r="J37" s="403"/>
      <c r="K37" s="286"/>
    </row>
    <row r="38" spans="2:11" ht="15" customHeight="1">
      <c r="B38" s="289"/>
      <c r="C38" s="290"/>
      <c r="D38" s="288"/>
      <c r="E38" s="292" t="s">
        <v>126</v>
      </c>
      <c r="F38" s="288"/>
      <c r="G38" s="403" t="s">
        <v>695</v>
      </c>
      <c r="H38" s="403"/>
      <c r="I38" s="403"/>
      <c r="J38" s="403"/>
      <c r="K38" s="286"/>
    </row>
    <row r="39" spans="2:11" ht="15" customHeight="1">
      <c r="B39" s="289"/>
      <c r="C39" s="290"/>
      <c r="D39" s="288"/>
      <c r="E39" s="292" t="s">
        <v>127</v>
      </c>
      <c r="F39" s="288"/>
      <c r="G39" s="403" t="s">
        <v>696</v>
      </c>
      <c r="H39" s="403"/>
      <c r="I39" s="403"/>
      <c r="J39" s="403"/>
      <c r="K39" s="286"/>
    </row>
    <row r="40" spans="2:11" ht="15" customHeight="1">
      <c r="B40" s="289"/>
      <c r="C40" s="290"/>
      <c r="D40" s="288"/>
      <c r="E40" s="292" t="s">
        <v>697</v>
      </c>
      <c r="F40" s="288"/>
      <c r="G40" s="403" t="s">
        <v>698</v>
      </c>
      <c r="H40" s="403"/>
      <c r="I40" s="403"/>
      <c r="J40" s="403"/>
      <c r="K40" s="286"/>
    </row>
    <row r="41" spans="2:11" ht="15" customHeight="1">
      <c r="B41" s="289"/>
      <c r="C41" s="290"/>
      <c r="D41" s="288"/>
      <c r="E41" s="292"/>
      <c r="F41" s="288"/>
      <c r="G41" s="403" t="s">
        <v>699</v>
      </c>
      <c r="H41" s="403"/>
      <c r="I41" s="403"/>
      <c r="J41" s="403"/>
      <c r="K41" s="286"/>
    </row>
    <row r="42" spans="2:11" ht="15" customHeight="1">
      <c r="B42" s="289"/>
      <c r="C42" s="290"/>
      <c r="D42" s="288"/>
      <c r="E42" s="292" t="s">
        <v>700</v>
      </c>
      <c r="F42" s="288"/>
      <c r="G42" s="403" t="s">
        <v>701</v>
      </c>
      <c r="H42" s="403"/>
      <c r="I42" s="403"/>
      <c r="J42" s="403"/>
      <c r="K42" s="286"/>
    </row>
    <row r="43" spans="2:11" ht="15" customHeight="1">
      <c r="B43" s="289"/>
      <c r="C43" s="290"/>
      <c r="D43" s="288"/>
      <c r="E43" s="292" t="s">
        <v>129</v>
      </c>
      <c r="F43" s="288"/>
      <c r="G43" s="403" t="s">
        <v>702</v>
      </c>
      <c r="H43" s="403"/>
      <c r="I43" s="403"/>
      <c r="J43" s="403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03" t="s">
        <v>703</v>
      </c>
      <c r="E45" s="403"/>
      <c r="F45" s="403"/>
      <c r="G45" s="403"/>
      <c r="H45" s="403"/>
      <c r="I45" s="403"/>
      <c r="J45" s="403"/>
      <c r="K45" s="286"/>
    </row>
    <row r="46" spans="2:11" ht="15" customHeight="1">
      <c r="B46" s="289"/>
      <c r="C46" s="290"/>
      <c r="D46" s="290"/>
      <c r="E46" s="403" t="s">
        <v>704</v>
      </c>
      <c r="F46" s="403"/>
      <c r="G46" s="403"/>
      <c r="H46" s="403"/>
      <c r="I46" s="403"/>
      <c r="J46" s="403"/>
      <c r="K46" s="286"/>
    </row>
    <row r="47" spans="2:11" ht="15" customHeight="1">
      <c r="B47" s="289"/>
      <c r="C47" s="290"/>
      <c r="D47" s="290"/>
      <c r="E47" s="403" t="s">
        <v>705</v>
      </c>
      <c r="F47" s="403"/>
      <c r="G47" s="403"/>
      <c r="H47" s="403"/>
      <c r="I47" s="403"/>
      <c r="J47" s="403"/>
      <c r="K47" s="286"/>
    </row>
    <row r="48" spans="2:11" ht="15" customHeight="1">
      <c r="B48" s="289"/>
      <c r="C48" s="290"/>
      <c r="D48" s="290"/>
      <c r="E48" s="403" t="s">
        <v>706</v>
      </c>
      <c r="F48" s="403"/>
      <c r="G48" s="403"/>
      <c r="H48" s="403"/>
      <c r="I48" s="403"/>
      <c r="J48" s="403"/>
      <c r="K48" s="286"/>
    </row>
    <row r="49" spans="2:11" ht="15" customHeight="1">
      <c r="B49" s="289"/>
      <c r="C49" s="290"/>
      <c r="D49" s="403" t="s">
        <v>707</v>
      </c>
      <c r="E49" s="403"/>
      <c r="F49" s="403"/>
      <c r="G49" s="403"/>
      <c r="H49" s="403"/>
      <c r="I49" s="403"/>
      <c r="J49" s="403"/>
      <c r="K49" s="286"/>
    </row>
    <row r="50" spans="2:11" ht="25.5" customHeight="1">
      <c r="B50" s="285"/>
      <c r="C50" s="405" t="s">
        <v>708</v>
      </c>
      <c r="D50" s="405"/>
      <c r="E50" s="405"/>
      <c r="F50" s="405"/>
      <c r="G50" s="405"/>
      <c r="H50" s="405"/>
      <c r="I50" s="405"/>
      <c r="J50" s="405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03" t="s">
        <v>709</v>
      </c>
      <c r="D52" s="403"/>
      <c r="E52" s="403"/>
      <c r="F52" s="403"/>
      <c r="G52" s="403"/>
      <c r="H52" s="403"/>
      <c r="I52" s="403"/>
      <c r="J52" s="403"/>
      <c r="K52" s="286"/>
    </row>
    <row r="53" spans="2:11" ht="15" customHeight="1">
      <c r="B53" s="285"/>
      <c r="C53" s="403" t="s">
        <v>710</v>
      </c>
      <c r="D53" s="403"/>
      <c r="E53" s="403"/>
      <c r="F53" s="403"/>
      <c r="G53" s="403"/>
      <c r="H53" s="403"/>
      <c r="I53" s="403"/>
      <c r="J53" s="403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03" t="s">
        <v>711</v>
      </c>
      <c r="D55" s="403"/>
      <c r="E55" s="403"/>
      <c r="F55" s="403"/>
      <c r="G55" s="403"/>
      <c r="H55" s="403"/>
      <c r="I55" s="403"/>
      <c r="J55" s="403"/>
      <c r="K55" s="286"/>
    </row>
    <row r="56" spans="2:11" ht="15" customHeight="1">
      <c r="B56" s="285"/>
      <c r="C56" s="290"/>
      <c r="D56" s="403" t="s">
        <v>712</v>
      </c>
      <c r="E56" s="403"/>
      <c r="F56" s="403"/>
      <c r="G56" s="403"/>
      <c r="H56" s="403"/>
      <c r="I56" s="403"/>
      <c r="J56" s="403"/>
      <c r="K56" s="286"/>
    </row>
    <row r="57" spans="2:11" ht="15" customHeight="1">
      <c r="B57" s="285"/>
      <c r="C57" s="290"/>
      <c r="D57" s="403" t="s">
        <v>713</v>
      </c>
      <c r="E57" s="403"/>
      <c r="F57" s="403"/>
      <c r="G57" s="403"/>
      <c r="H57" s="403"/>
      <c r="I57" s="403"/>
      <c r="J57" s="403"/>
      <c r="K57" s="286"/>
    </row>
    <row r="58" spans="2:11" ht="15" customHeight="1">
      <c r="B58" s="285"/>
      <c r="C58" s="290"/>
      <c r="D58" s="403" t="s">
        <v>714</v>
      </c>
      <c r="E58" s="403"/>
      <c r="F58" s="403"/>
      <c r="G58" s="403"/>
      <c r="H58" s="403"/>
      <c r="I58" s="403"/>
      <c r="J58" s="403"/>
      <c r="K58" s="286"/>
    </row>
    <row r="59" spans="2:11" ht="15" customHeight="1">
      <c r="B59" s="285"/>
      <c r="C59" s="290"/>
      <c r="D59" s="403" t="s">
        <v>715</v>
      </c>
      <c r="E59" s="403"/>
      <c r="F59" s="403"/>
      <c r="G59" s="403"/>
      <c r="H59" s="403"/>
      <c r="I59" s="403"/>
      <c r="J59" s="403"/>
      <c r="K59" s="286"/>
    </row>
    <row r="60" spans="2:11" ht="15" customHeight="1">
      <c r="B60" s="285"/>
      <c r="C60" s="290"/>
      <c r="D60" s="407" t="s">
        <v>716</v>
      </c>
      <c r="E60" s="407"/>
      <c r="F60" s="407"/>
      <c r="G60" s="407"/>
      <c r="H60" s="407"/>
      <c r="I60" s="407"/>
      <c r="J60" s="407"/>
      <c r="K60" s="286"/>
    </row>
    <row r="61" spans="2:11" ht="15" customHeight="1">
      <c r="B61" s="285"/>
      <c r="C61" s="290"/>
      <c r="D61" s="403" t="s">
        <v>717</v>
      </c>
      <c r="E61" s="403"/>
      <c r="F61" s="403"/>
      <c r="G61" s="403"/>
      <c r="H61" s="403"/>
      <c r="I61" s="403"/>
      <c r="J61" s="403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03" t="s">
        <v>718</v>
      </c>
      <c r="E63" s="403"/>
      <c r="F63" s="403"/>
      <c r="G63" s="403"/>
      <c r="H63" s="403"/>
      <c r="I63" s="403"/>
      <c r="J63" s="403"/>
      <c r="K63" s="286"/>
    </row>
    <row r="64" spans="2:11" ht="15" customHeight="1">
      <c r="B64" s="285"/>
      <c r="C64" s="290"/>
      <c r="D64" s="407" t="s">
        <v>719</v>
      </c>
      <c r="E64" s="407"/>
      <c r="F64" s="407"/>
      <c r="G64" s="407"/>
      <c r="H64" s="407"/>
      <c r="I64" s="407"/>
      <c r="J64" s="407"/>
      <c r="K64" s="286"/>
    </row>
    <row r="65" spans="2:11" ht="15" customHeight="1">
      <c r="B65" s="285"/>
      <c r="C65" s="290"/>
      <c r="D65" s="403" t="s">
        <v>720</v>
      </c>
      <c r="E65" s="403"/>
      <c r="F65" s="403"/>
      <c r="G65" s="403"/>
      <c r="H65" s="403"/>
      <c r="I65" s="403"/>
      <c r="J65" s="403"/>
      <c r="K65" s="286"/>
    </row>
    <row r="66" spans="2:11" ht="15" customHeight="1">
      <c r="B66" s="285"/>
      <c r="C66" s="290"/>
      <c r="D66" s="403" t="s">
        <v>721</v>
      </c>
      <c r="E66" s="403"/>
      <c r="F66" s="403"/>
      <c r="G66" s="403"/>
      <c r="H66" s="403"/>
      <c r="I66" s="403"/>
      <c r="J66" s="403"/>
      <c r="K66" s="286"/>
    </row>
    <row r="67" spans="2:11" ht="15" customHeight="1">
      <c r="B67" s="285"/>
      <c r="C67" s="290"/>
      <c r="D67" s="403" t="s">
        <v>722</v>
      </c>
      <c r="E67" s="403"/>
      <c r="F67" s="403"/>
      <c r="G67" s="403"/>
      <c r="H67" s="403"/>
      <c r="I67" s="403"/>
      <c r="J67" s="403"/>
      <c r="K67" s="286"/>
    </row>
    <row r="68" spans="2:11" ht="15" customHeight="1">
      <c r="B68" s="285"/>
      <c r="C68" s="290"/>
      <c r="D68" s="403" t="s">
        <v>723</v>
      </c>
      <c r="E68" s="403"/>
      <c r="F68" s="403"/>
      <c r="G68" s="403"/>
      <c r="H68" s="403"/>
      <c r="I68" s="403"/>
      <c r="J68" s="403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08" t="s">
        <v>90</v>
      </c>
      <c r="D73" s="408"/>
      <c r="E73" s="408"/>
      <c r="F73" s="408"/>
      <c r="G73" s="408"/>
      <c r="H73" s="408"/>
      <c r="I73" s="408"/>
      <c r="J73" s="408"/>
      <c r="K73" s="303"/>
    </row>
    <row r="74" spans="2:11" ht="17.25" customHeight="1">
      <c r="B74" s="302"/>
      <c r="C74" s="304" t="s">
        <v>724</v>
      </c>
      <c r="D74" s="304"/>
      <c r="E74" s="304"/>
      <c r="F74" s="304" t="s">
        <v>725</v>
      </c>
      <c r="G74" s="305"/>
      <c r="H74" s="304" t="s">
        <v>125</v>
      </c>
      <c r="I74" s="304" t="s">
        <v>57</v>
      </c>
      <c r="J74" s="304" t="s">
        <v>726</v>
      </c>
      <c r="K74" s="303"/>
    </row>
    <row r="75" spans="2:11" ht="17.25" customHeight="1">
      <c r="B75" s="302"/>
      <c r="C75" s="306" t="s">
        <v>727</v>
      </c>
      <c r="D75" s="306"/>
      <c r="E75" s="306"/>
      <c r="F75" s="307" t="s">
        <v>728</v>
      </c>
      <c r="G75" s="308"/>
      <c r="H75" s="306"/>
      <c r="I75" s="306"/>
      <c r="J75" s="306" t="s">
        <v>729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53</v>
      </c>
      <c r="D77" s="309"/>
      <c r="E77" s="309"/>
      <c r="F77" s="311" t="s">
        <v>730</v>
      </c>
      <c r="G77" s="310"/>
      <c r="H77" s="292" t="s">
        <v>731</v>
      </c>
      <c r="I77" s="292" t="s">
        <v>732</v>
      </c>
      <c r="J77" s="292">
        <v>20</v>
      </c>
      <c r="K77" s="303"/>
    </row>
    <row r="78" spans="2:11" ht="15" customHeight="1">
      <c r="B78" s="302"/>
      <c r="C78" s="292" t="s">
        <v>733</v>
      </c>
      <c r="D78" s="292"/>
      <c r="E78" s="292"/>
      <c r="F78" s="311" t="s">
        <v>730</v>
      </c>
      <c r="G78" s="310"/>
      <c r="H78" s="292" t="s">
        <v>734</v>
      </c>
      <c r="I78" s="292" t="s">
        <v>732</v>
      </c>
      <c r="J78" s="292">
        <v>120</v>
      </c>
      <c r="K78" s="303"/>
    </row>
    <row r="79" spans="2:11" ht="15" customHeight="1">
      <c r="B79" s="312"/>
      <c r="C79" s="292" t="s">
        <v>735</v>
      </c>
      <c r="D79" s="292"/>
      <c r="E79" s="292"/>
      <c r="F79" s="311" t="s">
        <v>736</v>
      </c>
      <c r="G79" s="310"/>
      <c r="H79" s="292" t="s">
        <v>737</v>
      </c>
      <c r="I79" s="292" t="s">
        <v>732</v>
      </c>
      <c r="J79" s="292">
        <v>50</v>
      </c>
      <c r="K79" s="303"/>
    </row>
    <row r="80" spans="2:11" ht="15" customHeight="1">
      <c r="B80" s="312"/>
      <c r="C80" s="292" t="s">
        <v>738</v>
      </c>
      <c r="D80" s="292"/>
      <c r="E80" s="292"/>
      <c r="F80" s="311" t="s">
        <v>730</v>
      </c>
      <c r="G80" s="310"/>
      <c r="H80" s="292" t="s">
        <v>739</v>
      </c>
      <c r="I80" s="292" t="s">
        <v>740</v>
      </c>
      <c r="J80" s="292"/>
      <c r="K80" s="303"/>
    </row>
    <row r="81" spans="2:11" ht="15" customHeight="1">
      <c r="B81" s="312"/>
      <c r="C81" s="313" t="s">
        <v>741</v>
      </c>
      <c r="D81" s="313"/>
      <c r="E81" s="313"/>
      <c r="F81" s="314" t="s">
        <v>736</v>
      </c>
      <c r="G81" s="313"/>
      <c r="H81" s="313" t="s">
        <v>742</v>
      </c>
      <c r="I81" s="313" t="s">
        <v>732</v>
      </c>
      <c r="J81" s="313">
        <v>15</v>
      </c>
      <c r="K81" s="303"/>
    </row>
    <row r="82" spans="2:11" ht="15" customHeight="1">
      <c r="B82" s="312"/>
      <c r="C82" s="313" t="s">
        <v>743</v>
      </c>
      <c r="D82" s="313"/>
      <c r="E82" s="313"/>
      <c r="F82" s="314" t="s">
        <v>736</v>
      </c>
      <c r="G82" s="313"/>
      <c r="H82" s="313" t="s">
        <v>744</v>
      </c>
      <c r="I82" s="313" t="s">
        <v>732</v>
      </c>
      <c r="J82" s="313">
        <v>15</v>
      </c>
      <c r="K82" s="303"/>
    </row>
    <row r="83" spans="2:11" ht="15" customHeight="1">
      <c r="B83" s="312"/>
      <c r="C83" s="313" t="s">
        <v>745</v>
      </c>
      <c r="D83" s="313"/>
      <c r="E83" s="313"/>
      <c r="F83" s="314" t="s">
        <v>736</v>
      </c>
      <c r="G83" s="313"/>
      <c r="H83" s="313" t="s">
        <v>746</v>
      </c>
      <c r="I83" s="313" t="s">
        <v>732</v>
      </c>
      <c r="J83" s="313">
        <v>20</v>
      </c>
      <c r="K83" s="303"/>
    </row>
    <row r="84" spans="2:11" ht="15" customHeight="1">
      <c r="B84" s="312"/>
      <c r="C84" s="313" t="s">
        <v>747</v>
      </c>
      <c r="D84" s="313"/>
      <c r="E84" s="313"/>
      <c r="F84" s="314" t="s">
        <v>736</v>
      </c>
      <c r="G84" s="313"/>
      <c r="H84" s="313" t="s">
        <v>748</v>
      </c>
      <c r="I84" s="313" t="s">
        <v>732</v>
      </c>
      <c r="J84" s="313">
        <v>20</v>
      </c>
      <c r="K84" s="303"/>
    </row>
    <row r="85" spans="2:11" ht="15" customHeight="1">
      <c r="B85" s="312"/>
      <c r="C85" s="292" t="s">
        <v>749</v>
      </c>
      <c r="D85" s="292"/>
      <c r="E85" s="292"/>
      <c r="F85" s="311" t="s">
        <v>736</v>
      </c>
      <c r="G85" s="310"/>
      <c r="H85" s="292" t="s">
        <v>750</v>
      </c>
      <c r="I85" s="292" t="s">
        <v>732</v>
      </c>
      <c r="J85" s="292">
        <v>50</v>
      </c>
      <c r="K85" s="303"/>
    </row>
    <row r="86" spans="2:11" ht="15" customHeight="1">
      <c r="B86" s="312"/>
      <c r="C86" s="292" t="s">
        <v>751</v>
      </c>
      <c r="D86" s="292"/>
      <c r="E86" s="292"/>
      <c r="F86" s="311" t="s">
        <v>736</v>
      </c>
      <c r="G86" s="310"/>
      <c r="H86" s="292" t="s">
        <v>752</v>
      </c>
      <c r="I86" s="292" t="s">
        <v>732</v>
      </c>
      <c r="J86" s="292">
        <v>20</v>
      </c>
      <c r="K86" s="303"/>
    </row>
    <row r="87" spans="2:11" ht="15" customHeight="1">
      <c r="B87" s="312"/>
      <c r="C87" s="292" t="s">
        <v>753</v>
      </c>
      <c r="D87" s="292"/>
      <c r="E87" s="292"/>
      <c r="F87" s="311" t="s">
        <v>736</v>
      </c>
      <c r="G87" s="310"/>
      <c r="H87" s="292" t="s">
        <v>754</v>
      </c>
      <c r="I87" s="292" t="s">
        <v>732</v>
      </c>
      <c r="J87" s="292">
        <v>20</v>
      </c>
      <c r="K87" s="303"/>
    </row>
    <row r="88" spans="2:11" ht="15" customHeight="1">
      <c r="B88" s="312"/>
      <c r="C88" s="292" t="s">
        <v>755</v>
      </c>
      <c r="D88" s="292"/>
      <c r="E88" s="292"/>
      <c r="F88" s="311" t="s">
        <v>736</v>
      </c>
      <c r="G88" s="310"/>
      <c r="H88" s="292" t="s">
        <v>756</v>
      </c>
      <c r="I88" s="292" t="s">
        <v>732</v>
      </c>
      <c r="J88" s="292">
        <v>50</v>
      </c>
      <c r="K88" s="303"/>
    </row>
    <row r="89" spans="2:11" ht="15" customHeight="1">
      <c r="B89" s="312"/>
      <c r="C89" s="292" t="s">
        <v>757</v>
      </c>
      <c r="D89" s="292"/>
      <c r="E89" s="292"/>
      <c r="F89" s="311" t="s">
        <v>736</v>
      </c>
      <c r="G89" s="310"/>
      <c r="H89" s="292" t="s">
        <v>757</v>
      </c>
      <c r="I89" s="292" t="s">
        <v>732</v>
      </c>
      <c r="J89" s="292">
        <v>50</v>
      </c>
      <c r="K89" s="303"/>
    </row>
    <row r="90" spans="2:11" ht="15" customHeight="1">
      <c r="B90" s="312"/>
      <c r="C90" s="292" t="s">
        <v>130</v>
      </c>
      <c r="D90" s="292"/>
      <c r="E90" s="292"/>
      <c r="F90" s="311" t="s">
        <v>736</v>
      </c>
      <c r="G90" s="310"/>
      <c r="H90" s="292" t="s">
        <v>758</v>
      </c>
      <c r="I90" s="292" t="s">
        <v>732</v>
      </c>
      <c r="J90" s="292">
        <v>255</v>
      </c>
      <c r="K90" s="303"/>
    </row>
    <row r="91" spans="2:11" ht="15" customHeight="1">
      <c r="B91" s="312"/>
      <c r="C91" s="292" t="s">
        <v>759</v>
      </c>
      <c r="D91" s="292"/>
      <c r="E91" s="292"/>
      <c r="F91" s="311" t="s">
        <v>730</v>
      </c>
      <c r="G91" s="310"/>
      <c r="H91" s="292" t="s">
        <v>760</v>
      </c>
      <c r="I91" s="292" t="s">
        <v>761</v>
      </c>
      <c r="J91" s="292"/>
      <c r="K91" s="303"/>
    </row>
    <row r="92" spans="2:11" ht="15" customHeight="1">
      <c r="B92" s="312"/>
      <c r="C92" s="292" t="s">
        <v>762</v>
      </c>
      <c r="D92" s="292"/>
      <c r="E92" s="292"/>
      <c r="F92" s="311" t="s">
        <v>730</v>
      </c>
      <c r="G92" s="310"/>
      <c r="H92" s="292" t="s">
        <v>763</v>
      </c>
      <c r="I92" s="292" t="s">
        <v>764</v>
      </c>
      <c r="J92" s="292"/>
      <c r="K92" s="303"/>
    </row>
    <row r="93" spans="2:11" ht="15" customHeight="1">
      <c r="B93" s="312"/>
      <c r="C93" s="292" t="s">
        <v>765</v>
      </c>
      <c r="D93" s="292"/>
      <c r="E93" s="292"/>
      <c r="F93" s="311" t="s">
        <v>730</v>
      </c>
      <c r="G93" s="310"/>
      <c r="H93" s="292" t="s">
        <v>765</v>
      </c>
      <c r="I93" s="292" t="s">
        <v>764</v>
      </c>
      <c r="J93" s="292"/>
      <c r="K93" s="303"/>
    </row>
    <row r="94" spans="2:11" ht="15" customHeight="1">
      <c r="B94" s="312"/>
      <c r="C94" s="292" t="s">
        <v>38</v>
      </c>
      <c r="D94" s="292"/>
      <c r="E94" s="292"/>
      <c r="F94" s="311" t="s">
        <v>730</v>
      </c>
      <c r="G94" s="310"/>
      <c r="H94" s="292" t="s">
        <v>766</v>
      </c>
      <c r="I94" s="292" t="s">
        <v>764</v>
      </c>
      <c r="J94" s="292"/>
      <c r="K94" s="303"/>
    </row>
    <row r="95" spans="2:11" ht="15" customHeight="1">
      <c r="B95" s="312"/>
      <c r="C95" s="292" t="s">
        <v>48</v>
      </c>
      <c r="D95" s="292"/>
      <c r="E95" s="292"/>
      <c r="F95" s="311" t="s">
        <v>730</v>
      </c>
      <c r="G95" s="310"/>
      <c r="H95" s="292" t="s">
        <v>767</v>
      </c>
      <c r="I95" s="292" t="s">
        <v>764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08" t="s">
        <v>768</v>
      </c>
      <c r="D100" s="408"/>
      <c r="E100" s="408"/>
      <c r="F100" s="408"/>
      <c r="G100" s="408"/>
      <c r="H100" s="408"/>
      <c r="I100" s="408"/>
      <c r="J100" s="408"/>
      <c r="K100" s="303"/>
    </row>
    <row r="101" spans="2:11" ht="17.25" customHeight="1">
      <c r="B101" s="302"/>
      <c r="C101" s="304" t="s">
        <v>724</v>
      </c>
      <c r="D101" s="304"/>
      <c r="E101" s="304"/>
      <c r="F101" s="304" t="s">
        <v>725</v>
      </c>
      <c r="G101" s="305"/>
      <c r="H101" s="304" t="s">
        <v>125</v>
      </c>
      <c r="I101" s="304" t="s">
        <v>57</v>
      </c>
      <c r="J101" s="304" t="s">
        <v>726</v>
      </c>
      <c r="K101" s="303"/>
    </row>
    <row r="102" spans="2:11" ht="17.25" customHeight="1">
      <c r="B102" s="302"/>
      <c r="C102" s="306" t="s">
        <v>727</v>
      </c>
      <c r="D102" s="306"/>
      <c r="E102" s="306"/>
      <c r="F102" s="307" t="s">
        <v>728</v>
      </c>
      <c r="G102" s="308"/>
      <c r="H102" s="306"/>
      <c r="I102" s="306"/>
      <c r="J102" s="306" t="s">
        <v>729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53</v>
      </c>
      <c r="D104" s="309"/>
      <c r="E104" s="309"/>
      <c r="F104" s="311" t="s">
        <v>730</v>
      </c>
      <c r="G104" s="320"/>
      <c r="H104" s="292" t="s">
        <v>769</v>
      </c>
      <c r="I104" s="292" t="s">
        <v>732</v>
      </c>
      <c r="J104" s="292">
        <v>20</v>
      </c>
      <c r="K104" s="303"/>
    </row>
    <row r="105" spans="2:11" ht="15" customHeight="1">
      <c r="B105" s="302"/>
      <c r="C105" s="292" t="s">
        <v>733</v>
      </c>
      <c r="D105" s="292"/>
      <c r="E105" s="292"/>
      <c r="F105" s="311" t="s">
        <v>730</v>
      </c>
      <c r="G105" s="292"/>
      <c r="H105" s="292" t="s">
        <v>769</v>
      </c>
      <c r="I105" s="292" t="s">
        <v>732</v>
      </c>
      <c r="J105" s="292">
        <v>120</v>
      </c>
      <c r="K105" s="303"/>
    </row>
    <row r="106" spans="2:11" ht="15" customHeight="1">
      <c r="B106" s="312"/>
      <c r="C106" s="292" t="s">
        <v>735</v>
      </c>
      <c r="D106" s="292"/>
      <c r="E106" s="292"/>
      <c r="F106" s="311" t="s">
        <v>736</v>
      </c>
      <c r="G106" s="292"/>
      <c r="H106" s="292" t="s">
        <v>769</v>
      </c>
      <c r="I106" s="292" t="s">
        <v>732</v>
      </c>
      <c r="J106" s="292">
        <v>50</v>
      </c>
      <c r="K106" s="303"/>
    </row>
    <row r="107" spans="2:11" ht="15" customHeight="1">
      <c r="B107" s="312"/>
      <c r="C107" s="292" t="s">
        <v>738</v>
      </c>
      <c r="D107" s="292"/>
      <c r="E107" s="292"/>
      <c r="F107" s="311" t="s">
        <v>730</v>
      </c>
      <c r="G107" s="292"/>
      <c r="H107" s="292" t="s">
        <v>769</v>
      </c>
      <c r="I107" s="292" t="s">
        <v>740</v>
      </c>
      <c r="J107" s="292"/>
      <c r="K107" s="303"/>
    </row>
    <row r="108" spans="2:11" ht="15" customHeight="1">
      <c r="B108" s="312"/>
      <c r="C108" s="292" t="s">
        <v>749</v>
      </c>
      <c r="D108" s="292"/>
      <c r="E108" s="292"/>
      <c r="F108" s="311" t="s">
        <v>736</v>
      </c>
      <c r="G108" s="292"/>
      <c r="H108" s="292" t="s">
        <v>769</v>
      </c>
      <c r="I108" s="292" t="s">
        <v>732</v>
      </c>
      <c r="J108" s="292">
        <v>50</v>
      </c>
      <c r="K108" s="303"/>
    </row>
    <row r="109" spans="2:11" ht="15" customHeight="1">
      <c r="B109" s="312"/>
      <c r="C109" s="292" t="s">
        <v>757</v>
      </c>
      <c r="D109" s="292"/>
      <c r="E109" s="292"/>
      <c r="F109" s="311" t="s">
        <v>736</v>
      </c>
      <c r="G109" s="292"/>
      <c r="H109" s="292" t="s">
        <v>769</v>
      </c>
      <c r="I109" s="292" t="s">
        <v>732</v>
      </c>
      <c r="J109" s="292">
        <v>50</v>
      </c>
      <c r="K109" s="303"/>
    </row>
    <row r="110" spans="2:11" ht="15" customHeight="1">
      <c r="B110" s="312"/>
      <c r="C110" s="292" t="s">
        <v>755</v>
      </c>
      <c r="D110" s="292"/>
      <c r="E110" s="292"/>
      <c r="F110" s="311" t="s">
        <v>736</v>
      </c>
      <c r="G110" s="292"/>
      <c r="H110" s="292" t="s">
        <v>769</v>
      </c>
      <c r="I110" s="292" t="s">
        <v>732</v>
      </c>
      <c r="J110" s="292">
        <v>50</v>
      </c>
      <c r="K110" s="303"/>
    </row>
    <row r="111" spans="2:11" ht="15" customHeight="1">
      <c r="B111" s="312"/>
      <c r="C111" s="292" t="s">
        <v>53</v>
      </c>
      <c r="D111" s="292"/>
      <c r="E111" s="292"/>
      <c r="F111" s="311" t="s">
        <v>730</v>
      </c>
      <c r="G111" s="292"/>
      <c r="H111" s="292" t="s">
        <v>770</v>
      </c>
      <c r="I111" s="292" t="s">
        <v>732</v>
      </c>
      <c r="J111" s="292">
        <v>20</v>
      </c>
      <c r="K111" s="303"/>
    </row>
    <row r="112" spans="2:11" ht="15" customHeight="1">
      <c r="B112" s="312"/>
      <c r="C112" s="292" t="s">
        <v>771</v>
      </c>
      <c r="D112" s="292"/>
      <c r="E112" s="292"/>
      <c r="F112" s="311" t="s">
        <v>730</v>
      </c>
      <c r="G112" s="292"/>
      <c r="H112" s="292" t="s">
        <v>772</v>
      </c>
      <c r="I112" s="292" t="s">
        <v>732</v>
      </c>
      <c r="J112" s="292">
        <v>120</v>
      </c>
      <c r="K112" s="303"/>
    </row>
    <row r="113" spans="2:11" ht="15" customHeight="1">
      <c r="B113" s="312"/>
      <c r="C113" s="292" t="s">
        <v>38</v>
      </c>
      <c r="D113" s="292"/>
      <c r="E113" s="292"/>
      <c r="F113" s="311" t="s">
        <v>730</v>
      </c>
      <c r="G113" s="292"/>
      <c r="H113" s="292" t="s">
        <v>773</v>
      </c>
      <c r="I113" s="292" t="s">
        <v>764</v>
      </c>
      <c r="J113" s="292"/>
      <c r="K113" s="303"/>
    </row>
    <row r="114" spans="2:11" ht="15" customHeight="1">
      <c r="B114" s="312"/>
      <c r="C114" s="292" t="s">
        <v>48</v>
      </c>
      <c r="D114" s="292"/>
      <c r="E114" s="292"/>
      <c r="F114" s="311" t="s">
        <v>730</v>
      </c>
      <c r="G114" s="292"/>
      <c r="H114" s="292" t="s">
        <v>774</v>
      </c>
      <c r="I114" s="292" t="s">
        <v>764</v>
      </c>
      <c r="J114" s="292"/>
      <c r="K114" s="303"/>
    </row>
    <row r="115" spans="2:11" ht="15" customHeight="1">
      <c r="B115" s="312"/>
      <c r="C115" s="292" t="s">
        <v>57</v>
      </c>
      <c r="D115" s="292"/>
      <c r="E115" s="292"/>
      <c r="F115" s="311" t="s">
        <v>730</v>
      </c>
      <c r="G115" s="292"/>
      <c r="H115" s="292" t="s">
        <v>775</v>
      </c>
      <c r="I115" s="292" t="s">
        <v>776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04" t="s">
        <v>777</v>
      </c>
      <c r="D120" s="404"/>
      <c r="E120" s="404"/>
      <c r="F120" s="404"/>
      <c r="G120" s="404"/>
      <c r="H120" s="404"/>
      <c r="I120" s="404"/>
      <c r="J120" s="404"/>
      <c r="K120" s="328"/>
    </row>
    <row r="121" spans="2:11" ht="17.25" customHeight="1">
      <c r="B121" s="329"/>
      <c r="C121" s="304" t="s">
        <v>724</v>
      </c>
      <c r="D121" s="304"/>
      <c r="E121" s="304"/>
      <c r="F121" s="304" t="s">
        <v>725</v>
      </c>
      <c r="G121" s="305"/>
      <c r="H121" s="304" t="s">
        <v>125</v>
      </c>
      <c r="I121" s="304" t="s">
        <v>57</v>
      </c>
      <c r="J121" s="304" t="s">
        <v>726</v>
      </c>
      <c r="K121" s="330"/>
    </row>
    <row r="122" spans="2:11" ht="17.25" customHeight="1">
      <c r="B122" s="329"/>
      <c r="C122" s="306" t="s">
        <v>727</v>
      </c>
      <c r="D122" s="306"/>
      <c r="E122" s="306"/>
      <c r="F122" s="307" t="s">
        <v>728</v>
      </c>
      <c r="G122" s="308"/>
      <c r="H122" s="306"/>
      <c r="I122" s="306"/>
      <c r="J122" s="306" t="s">
        <v>729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733</v>
      </c>
      <c r="D124" s="309"/>
      <c r="E124" s="309"/>
      <c r="F124" s="311" t="s">
        <v>730</v>
      </c>
      <c r="G124" s="292"/>
      <c r="H124" s="292" t="s">
        <v>769</v>
      </c>
      <c r="I124" s="292" t="s">
        <v>732</v>
      </c>
      <c r="J124" s="292">
        <v>120</v>
      </c>
      <c r="K124" s="333"/>
    </row>
    <row r="125" spans="2:11" ht="15" customHeight="1">
      <c r="B125" s="331"/>
      <c r="C125" s="292" t="s">
        <v>778</v>
      </c>
      <c r="D125" s="292"/>
      <c r="E125" s="292"/>
      <c r="F125" s="311" t="s">
        <v>730</v>
      </c>
      <c r="G125" s="292"/>
      <c r="H125" s="292" t="s">
        <v>779</v>
      </c>
      <c r="I125" s="292" t="s">
        <v>732</v>
      </c>
      <c r="J125" s="292" t="s">
        <v>780</v>
      </c>
      <c r="K125" s="333"/>
    </row>
    <row r="126" spans="2:11" ht="15" customHeight="1">
      <c r="B126" s="331"/>
      <c r="C126" s="292" t="s">
        <v>679</v>
      </c>
      <c r="D126" s="292"/>
      <c r="E126" s="292"/>
      <c r="F126" s="311" t="s">
        <v>730</v>
      </c>
      <c r="G126" s="292"/>
      <c r="H126" s="292" t="s">
        <v>781</v>
      </c>
      <c r="I126" s="292" t="s">
        <v>732</v>
      </c>
      <c r="J126" s="292" t="s">
        <v>780</v>
      </c>
      <c r="K126" s="333"/>
    </row>
    <row r="127" spans="2:11" ht="15" customHeight="1">
      <c r="B127" s="331"/>
      <c r="C127" s="292" t="s">
        <v>741</v>
      </c>
      <c r="D127" s="292"/>
      <c r="E127" s="292"/>
      <c r="F127" s="311" t="s">
        <v>736</v>
      </c>
      <c r="G127" s="292"/>
      <c r="H127" s="292" t="s">
        <v>742</v>
      </c>
      <c r="I127" s="292" t="s">
        <v>732</v>
      </c>
      <c r="J127" s="292">
        <v>15</v>
      </c>
      <c r="K127" s="333"/>
    </row>
    <row r="128" spans="2:11" ht="15" customHeight="1">
      <c r="B128" s="331"/>
      <c r="C128" s="313" t="s">
        <v>743</v>
      </c>
      <c r="D128" s="313"/>
      <c r="E128" s="313"/>
      <c r="F128" s="314" t="s">
        <v>736</v>
      </c>
      <c r="G128" s="313"/>
      <c r="H128" s="313" t="s">
        <v>744</v>
      </c>
      <c r="I128" s="313" t="s">
        <v>732</v>
      </c>
      <c r="J128" s="313">
        <v>15</v>
      </c>
      <c r="K128" s="333"/>
    </row>
    <row r="129" spans="2:11" ht="15" customHeight="1">
      <c r="B129" s="331"/>
      <c r="C129" s="313" t="s">
        <v>745</v>
      </c>
      <c r="D129" s="313"/>
      <c r="E129" s="313"/>
      <c r="F129" s="314" t="s">
        <v>736</v>
      </c>
      <c r="G129" s="313"/>
      <c r="H129" s="313" t="s">
        <v>746</v>
      </c>
      <c r="I129" s="313" t="s">
        <v>732</v>
      </c>
      <c r="J129" s="313">
        <v>20</v>
      </c>
      <c r="K129" s="333"/>
    </row>
    <row r="130" spans="2:11" ht="15" customHeight="1">
      <c r="B130" s="331"/>
      <c r="C130" s="313" t="s">
        <v>747</v>
      </c>
      <c r="D130" s="313"/>
      <c r="E130" s="313"/>
      <c r="F130" s="314" t="s">
        <v>736</v>
      </c>
      <c r="G130" s="313"/>
      <c r="H130" s="313" t="s">
        <v>748</v>
      </c>
      <c r="I130" s="313" t="s">
        <v>732</v>
      </c>
      <c r="J130" s="313">
        <v>20</v>
      </c>
      <c r="K130" s="333"/>
    </row>
    <row r="131" spans="2:11" ht="15" customHeight="1">
      <c r="B131" s="331"/>
      <c r="C131" s="292" t="s">
        <v>735</v>
      </c>
      <c r="D131" s="292"/>
      <c r="E131" s="292"/>
      <c r="F131" s="311" t="s">
        <v>736</v>
      </c>
      <c r="G131" s="292"/>
      <c r="H131" s="292" t="s">
        <v>769</v>
      </c>
      <c r="I131" s="292" t="s">
        <v>732</v>
      </c>
      <c r="J131" s="292">
        <v>50</v>
      </c>
      <c r="K131" s="333"/>
    </row>
    <row r="132" spans="2:11" ht="15" customHeight="1">
      <c r="B132" s="331"/>
      <c r="C132" s="292" t="s">
        <v>749</v>
      </c>
      <c r="D132" s="292"/>
      <c r="E132" s="292"/>
      <c r="F132" s="311" t="s">
        <v>736</v>
      </c>
      <c r="G132" s="292"/>
      <c r="H132" s="292" t="s">
        <v>769</v>
      </c>
      <c r="I132" s="292" t="s">
        <v>732</v>
      </c>
      <c r="J132" s="292">
        <v>50</v>
      </c>
      <c r="K132" s="333"/>
    </row>
    <row r="133" spans="2:11" ht="15" customHeight="1">
      <c r="B133" s="331"/>
      <c r="C133" s="292" t="s">
        <v>755</v>
      </c>
      <c r="D133" s="292"/>
      <c r="E133" s="292"/>
      <c r="F133" s="311" t="s">
        <v>736</v>
      </c>
      <c r="G133" s="292"/>
      <c r="H133" s="292" t="s">
        <v>769</v>
      </c>
      <c r="I133" s="292" t="s">
        <v>732</v>
      </c>
      <c r="J133" s="292">
        <v>50</v>
      </c>
      <c r="K133" s="333"/>
    </row>
    <row r="134" spans="2:11" ht="15" customHeight="1">
      <c r="B134" s="331"/>
      <c r="C134" s="292" t="s">
        <v>757</v>
      </c>
      <c r="D134" s="292"/>
      <c r="E134" s="292"/>
      <c r="F134" s="311" t="s">
        <v>736</v>
      </c>
      <c r="G134" s="292"/>
      <c r="H134" s="292" t="s">
        <v>769</v>
      </c>
      <c r="I134" s="292" t="s">
        <v>732</v>
      </c>
      <c r="J134" s="292">
        <v>50</v>
      </c>
      <c r="K134" s="333"/>
    </row>
    <row r="135" spans="2:11" ht="15" customHeight="1">
      <c r="B135" s="331"/>
      <c r="C135" s="292" t="s">
        <v>130</v>
      </c>
      <c r="D135" s="292"/>
      <c r="E135" s="292"/>
      <c r="F135" s="311" t="s">
        <v>736</v>
      </c>
      <c r="G135" s="292"/>
      <c r="H135" s="292" t="s">
        <v>782</v>
      </c>
      <c r="I135" s="292" t="s">
        <v>732</v>
      </c>
      <c r="J135" s="292">
        <v>255</v>
      </c>
      <c r="K135" s="333"/>
    </row>
    <row r="136" spans="2:11" ht="15" customHeight="1">
      <c r="B136" s="331"/>
      <c r="C136" s="292" t="s">
        <v>759</v>
      </c>
      <c r="D136" s="292"/>
      <c r="E136" s="292"/>
      <c r="F136" s="311" t="s">
        <v>730</v>
      </c>
      <c r="G136" s="292"/>
      <c r="H136" s="292" t="s">
        <v>783</v>
      </c>
      <c r="I136" s="292" t="s">
        <v>761</v>
      </c>
      <c r="J136" s="292"/>
      <c r="K136" s="333"/>
    </row>
    <row r="137" spans="2:11" ht="15" customHeight="1">
      <c r="B137" s="331"/>
      <c r="C137" s="292" t="s">
        <v>762</v>
      </c>
      <c r="D137" s="292"/>
      <c r="E137" s="292"/>
      <c r="F137" s="311" t="s">
        <v>730</v>
      </c>
      <c r="G137" s="292"/>
      <c r="H137" s="292" t="s">
        <v>784</v>
      </c>
      <c r="I137" s="292" t="s">
        <v>764</v>
      </c>
      <c r="J137" s="292"/>
      <c r="K137" s="333"/>
    </row>
    <row r="138" spans="2:11" ht="15" customHeight="1">
      <c r="B138" s="331"/>
      <c r="C138" s="292" t="s">
        <v>765</v>
      </c>
      <c r="D138" s="292"/>
      <c r="E138" s="292"/>
      <c r="F138" s="311" t="s">
        <v>730</v>
      </c>
      <c r="G138" s="292"/>
      <c r="H138" s="292" t="s">
        <v>765</v>
      </c>
      <c r="I138" s="292" t="s">
        <v>764</v>
      </c>
      <c r="J138" s="292"/>
      <c r="K138" s="333"/>
    </row>
    <row r="139" spans="2:11" ht="15" customHeight="1">
      <c r="B139" s="331"/>
      <c r="C139" s="292" t="s">
        <v>38</v>
      </c>
      <c r="D139" s="292"/>
      <c r="E139" s="292"/>
      <c r="F139" s="311" t="s">
        <v>730</v>
      </c>
      <c r="G139" s="292"/>
      <c r="H139" s="292" t="s">
        <v>785</v>
      </c>
      <c r="I139" s="292" t="s">
        <v>764</v>
      </c>
      <c r="J139" s="292"/>
      <c r="K139" s="333"/>
    </row>
    <row r="140" spans="2:11" ht="15" customHeight="1">
      <c r="B140" s="331"/>
      <c r="C140" s="292" t="s">
        <v>786</v>
      </c>
      <c r="D140" s="292"/>
      <c r="E140" s="292"/>
      <c r="F140" s="311" t="s">
        <v>730</v>
      </c>
      <c r="G140" s="292"/>
      <c r="H140" s="292" t="s">
        <v>787</v>
      </c>
      <c r="I140" s="292" t="s">
        <v>764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08" t="s">
        <v>788</v>
      </c>
      <c r="D145" s="408"/>
      <c r="E145" s="408"/>
      <c r="F145" s="408"/>
      <c r="G145" s="408"/>
      <c r="H145" s="408"/>
      <c r="I145" s="408"/>
      <c r="J145" s="408"/>
      <c r="K145" s="303"/>
    </row>
    <row r="146" spans="2:11" ht="17.25" customHeight="1">
      <c r="B146" s="302"/>
      <c r="C146" s="304" t="s">
        <v>724</v>
      </c>
      <c r="D146" s="304"/>
      <c r="E146" s="304"/>
      <c r="F146" s="304" t="s">
        <v>725</v>
      </c>
      <c r="G146" s="305"/>
      <c r="H146" s="304" t="s">
        <v>125</v>
      </c>
      <c r="I146" s="304" t="s">
        <v>57</v>
      </c>
      <c r="J146" s="304" t="s">
        <v>726</v>
      </c>
      <c r="K146" s="303"/>
    </row>
    <row r="147" spans="2:11" ht="17.25" customHeight="1">
      <c r="B147" s="302"/>
      <c r="C147" s="306" t="s">
        <v>727</v>
      </c>
      <c r="D147" s="306"/>
      <c r="E147" s="306"/>
      <c r="F147" s="307" t="s">
        <v>728</v>
      </c>
      <c r="G147" s="308"/>
      <c r="H147" s="306"/>
      <c r="I147" s="306"/>
      <c r="J147" s="306" t="s">
        <v>729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733</v>
      </c>
      <c r="D149" s="292"/>
      <c r="E149" s="292"/>
      <c r="F149" s="338" t="s">
        <v>730</v>
      </c>
      <c r="G149" s="292"/>
      <c r="H149" s="337" t="s">
        <v>769</v>
      </c>
      <c r="I149" s="337" t="s">
        <v>732</v>
      </c>
      <c r="J149" s="337">
        <v>120</v>
      </c>
      <c r="K149" s="333"/>
    </row>
    <row r="150" spans="2:11" ht="15" customHeight="1">
      <c r="B150" s="312"/>
      <c r="C150" s="337" t="s">
        <v>778</v>
      </c>
      <c r="D150" s="292"/>
      <c r="E150" s="292"/>
      <c r="F150" s="338" t="s">
        <v>730</v>
      </c>
      <c r="G150" s="292"/>
      <c r="H150" s="337" t="s">
        <v>789</v>
      </c>
      <c r="I150" s="337" t="s">
        <v>732</v>
      </c>
      <c r="J150" s="337" t="s">
        <v>780</v>
      </c>
      <c r="K150" s="333"/>
    </row>
    <row r="151" spans="2:11" ht="15" customHeight="1">
      <c r="B151" s="312"/>
      <c r="C151" s="337" t="s">
        <v>679</v>
      </c>
      <c r="D151" s="292"/>
      <c r="E151" s="292"/>
      <c r="F151" s="338" t="s">
        <v>730</v>
      </c>
      <c r="G151" s="292"/>
      <c r="H151" s="337" t="s">
        <v>790</v>
      </c>
      <c r="I151" s="337" t="s">
        <v>732</v>
      </c>
      <c r="J151" s="337" t="s">
        <v>780</v>
      </c>
      <c r="K151" s="333"/>
    </row>
    <row r="152" spans="2:11" ht="15" customHeight="1">
      <c r="B152" s="312"/>
      <c r="C152" s="337" t="s">
        <v>735</v>
      </c>
      <c r="D152" s="292"/>
      <c r="E152" s="292"/>
      <c r="F152" s="338" t="s">
        <v>736</v>
      </c>
      <c r="G152" s="292"/>
      <c r="H152" s="337" t="s">
        <v>769</v>
      </c>
      <c r="I152" s="337" t="s">
        <v>732</v>
      </c>
      <c r="J152" s="337">
        <v>50</v>
      </c>
      <c r="K152" s="333"/>
    </row>
    <row r="153" spans="2:11" ht="15" customHeight="1">
      <c r="B153" s="312"/>
      <c r="C153" s="337" t="s">
        <v>738</v>
      </c>
      <c r="D153" s="292"/>
      <c r="E153" s="292"/>
      <c r="F153" s="338" t="s">
        <v>730</v>
      </c>
      <c r="G153" s="292"/>
      <c r="H153" s="337" t="s">
        <v>769</v>
      </c>
      <c r="I153" s="337" t="s">
        <v>740</v>
      </c>
      <c r="J153" s="337"/>
      <c r="K153" s="333"/>
    </row>
    <row r="154" spans="2:11" ht="15" customHeight="1">
      <c r="B154" s="312"/>
      <c r="C154" s="337" t="s">
        <v>749</v>
      </c>
      <c r="D154" s="292"/>
      <c r="E154" s="292"/>
      <c r="F154" s="338" t="s">
        <v>736</v>
      </c>
      <c r="G154" s="292"/>
      <c r="H154" s="337" t="s">
        <v>769</v>
      </c>
      <c r="I154" s="337" t="s">
        <v>732</v>
      </c>
      <c r="J154" s="337">
        <v>50</v>
      </c>
      <c r="K154" s="333"/>
    </row>
    <row r="155" spans="2:11" ht="15" customHeight="1">
      <c r="B155" s="312"/>
      <c r="C155" s="337" t="s">
        <v>757</v>
      </c>
      <c r="D155" s="292"/>
      <c r="E155" s="292"/>
      <c r="F155" s="338" t="s">
        <v>736</v>
      </c>
      <c r="G155" s="292"/>
      <c r="H155" s="337" t="s">
        <v>769</v>
      </c>
      <c r="I155" s="337" t="s">
        <v>732</v>
      </c>
      <c r="J155" s="337">
        <v>50</v>
      </c>
      <c r="K155" s="333"/>
    </row>
    <row r="156" spans="2:11" ht="15" customHeight="1">
      <c r="B156" s="312"/>
      <c r="C156" s="337" t="s">
        <v>755</v>
      </c>
      <c r="D156" s="292"/>
      <c r="E156" s="292"/>
      <c r="F156" s="338" t="s">
        <v>736</v>
      </c>
      <c r="G156" s="292"/>
      <c r="H156" s="337" t="s">
        <v>769</v>
      </c>
      <c r="I156" s="337" t="s">
        <v>732</v>
      </c>
      <c r="J156" s="337">
        <v>50</v>
      </c>
      <c r="K156" s="333"/>
    </row>
    <row r="157" spans="2:11" ht="15" customHeight="1">
      <c r="B157" s="312"/>
      <c r="C157" s="337" t="s">
        <v>96</v>
      </c>
      <c r="D157" s="292"/>
      <c r="E157" s="292"/>
      <c r="F157" s="338" t="s">
        <v>730</v>
      </c>
      <c r="G157" s="292"/>
      <c r="H157" s="337" t="s">
        <v>791</v>
      </c>
      <c r="I157" s="337" t="s">
        <v>732</v>
      </c>
      <c r="J157" s="337" t="s">
        <v>792</v>
      </c>
      <c r="K157" s="333"/>
    </row>
    <row r="158" spans="2:11" ht="15" customHeight="1">
      <c r="B158" s="312"/>
      <c r="C158" s="337" t="s">
        <v>793</v>
      </c>
      <c r="D158" s="292"/>
      <c r="E158" s="292"/>
      <c r="F158" s="338" t="s">
        <v>730</v>
      </c>
      <c r="G158" s="292"/>
      <c r="H158" s="337" t="s">
        <v>794</v>
      </c>
      <c r="I158" s="337" t="s">
        <v>764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04" t="s">
        <v>795</v>
      </c>
      <c r="D163" s="404"/>
      <c r="E163" s="404"/>
      <c r="F163" s="404"/>
      <c r="G163" s="404"/>
      <c r="H163" s="404"/>
      <c r="I163" s="404"/>
      <c r="J163" s="404"/>
      <c r="K163" s="284"/>
    </row>
    <row r="164" spans="2:11" ht="17.25" customHeight="1">
      <c r="B164" s="283"/>
      <c r="C164" s="304" t="s">
        <v>724</v>
      </c>
      <c r="D164" s="304"/>
      <c r="E164" s="304"/>
      <c r="F164" s="304" t="s">
        <v>725</v>
      </c>
      <c r="G164" s="341"/>
      <c r="H164" s="342" t="s">
        <v>125</v>
      </c>
      <c r="I164" s="342" t="s">
        <v>57</v>
      </c>
      <c r="J164" s="304" t="s">
        <v>726</v>
      </c>
      <c r="K164" s="284"/>
    </row>
    <row r="165" spans="2:11" ht="17.25" customHeight="1">
      <c r="B165" s="285"/>
      <c r="C165" s="306" t="s">
        <v>727</v>
      </c>
      <c r="D165" s="306"/>
      <c r="E165" s="306"/>
      <c r="F165" s="307" t="s">
        <v>728</v>
      </c>
      <c r="G165" s="343"/>
      <c r="H165" s="344"/>
      <c r="I165" s="344"/>
      <c r="J165" s="306" t="s">
        <v>729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733</v>
      </c>
      <c r="D167" s="292"/>
      <c r="E167" s="292"/>
      <c r="F167" s="311" t="s">
        <v>730</v>
      </c>
      <c r="G167" s="292"/>
      <c r="H167" s="292" t="s">
        <v>769</v>
      </c>
      <c r="I167" s="292" t="s">
        <v>732</v>
      </c>
      <c r="J167" s="292">
        <v>120</v>
      </c>
      <c r="K167" s="333"/>
    </row>
    <row r="168" spans="2:11" ht="15" customHeight="1">
      <c r="B168" s="312"/>
      <c r="C168" s="292" t="s">
        <v>778</v>
      </c>
      <c r="D168" s="292"/>
      <c r="E168" s="292"/>
      <c r="F168" s="311" t="s">
        <v>730</v>
      </c>
      <c r="G168" s="292"/>
      <c r="H168" s="292" t="s">
        <v>779</v>
      </c>
      <c r="I168" s="292" t="s">
        <v>732</v>
      </c>
      <c r="J168" s="292" t="s">
        <v>780</v>
      </c>
      <c r="K168" s="333"/>
    </row>
    <row r="169" spans="2:11" ht="15" customHeight="1">
      <c r="B169" s="312"/>
      <c r="C169" s="292" t="s">
        <v>679</v>
      </c>
      <c r="D169" s="292"/>
      <c r="E169" s="292"/>
      <c r="F169" s="311" t="s">
        <v>730</v>
      </c>
      <c r="G169" s="292"/>
      <c r="H169" s="292" t="s">
        <v>796</v>
      </c>
      <c r="I169" s="292" t="s">
        <v>732</v>
      </c>
      <c r="J169" s="292" t="s">
        <v>780</v>
      </c>
      <c r="K169" s="333"/>
    </row>
    <row r="170" spans="2:11" ht="15" customHeight="1">
      <c r="B170" s="312"/>
      <c r="C170" s="292" t="s">
        <v>735</v>
      </c>
      <c r="D170" s="292"/>
      <c r="E170" s="292"/>
      <c r="F170" s="311" t="s">
        <v>736</v>
      </c>
      <c r="G170" s="292"/>
      <c r="H170" s="292" t="s">
        <v>796</v>
      </c>
      <c r="I170" s="292" t="s">
        <v>732</v>
      </c>
      <c r="J170" s="292">
        <v>50</v>
      </c>
      <c r="K170" s="333"/>
    </row>
    <row r="171" spans="2:11" ht="15" customHeight="1">
      <c r="B171" s="312"/>
      <c r="C171" s="292" t="s">
        <v>738</v>
      </c>
      <c r="D171" s="292"/>
      <c r="E171" s="292"/>
      <c r="F171" s="311" t="s">
        <v>730</v>
      </c>
      <c r="G171" s="292"/>
      <c r="H171" s="292" t="s">
        <v>796</v>
      </c>
      <c r="I171" s="292" t="s">
        <v>740</v>
      </c>
      <c r="J171" s="292"/>
      <c r="K171" s="333"/>
    </row>
    <row r="172" spans="2:11" ht="15" customHeight="1">
      <c r="B172" s="312"/>
      <c r="C172" s="292" t="s">
        <v>749</v>
      </c>
      <c r="D172" s="292"/>
      <c r="E172" s="292"/>
      <c r="F172" s="311" t="s">
        <v>736</v>
      </c>
      <c r="G172" s="292"/>
      <c r="H172" s="292" t="s">
        <v>796</v>
      </c>
      <c r="I172" s="292" t="s">
        <v>732</v>
      </c>
      <c r="J172" s="292">
        <v>50</v>
      </c>
      <c r="K172" s="333"/>
    </row>
    <row r="173" spans="2:11" ht="15" customHeight="1">
      <c r="B173" s="312"/>
      <c r="C173" s="292" t="s">
        <v>757</v>
      </c>
      <c r="D173" s="292"/>
      <c r="E173" s="292"/>
      <c r="F173" s="311" t="s">
        <v>736</v>
      </c>
      <c r="G173" s="292"/>
      <c r="H173" s="292" t="s">
        <v>796</v>
      </c>
      <c r="I173" s="292" t="s">
        <v>732</v>
      </c>
      <c r="J173" s="292">
        <v>50</v>
      </c>
      <c r="K173" s="333"/>
    </row>
    <row r="174" spans="2:11" ht="15" customHeight="1">
      <c r="B174" s="312"/>
      <c r="C174" s="292" t="s">
        <v>755</v>
      </c>
      <c r="D174" s="292"/>
      <c r="E174" s="292"/>
      <c r="F174" s="311" t="s">
        <v>736</v>
      </c>
      <c r="G174" s="292"/>
      <c r="H174" s="292" t="s">
        <v>796</v>
      </c>
      <c r="I174" s="292" t="s">
        <v>732</v>
      </c>
      <c r="J174" s="292">
        <v>50</v>
      </c>
      <c r="K174" s="333"/>
    </row>
    <row r="175" spans="2:11" ht="15" customHeight="1">
      <c r="B175" s="312"/>
      <c r="C175" s="292" t="s">
        <v>124</v>
      </c>
      <c r="D175" s="292"/>
      <c r="E175" s="292"/>
      <c r="F175" s="311" t="s">
        <v>730</v>
      </c>
      <c r="G175" s="292"/>
      <c r="H175" s="292" t="s">
        <v>797</v>
      </c>
      <c r="I175" s="292" t="s">
        <v>798</v>
      </c>
      <c r="J175" s="292"/>
      <c r="K175" s="333"/>
    </row>
    <row r="176" spans="2:11" ht="15" customHeight="1">
      <c r="B176" s="312"/>
      <c r="C176" s="292" t="s">
        <v>57</v>
      </c>
      <c r="D176" s="292"/>
      <c r="E176" s="292"/>
      <c r="F176" s="311" t="s">
        <v>730</v>
      </c>
      <c r="G176" s="292"/>
      <c r="H176" s="292" t="s">
        <v>799</v>
      </c>
      <c r="I176" s="292" t="s">
        <v>800</v>
      </c>
      <c r="J176" s="292">
        <v>1</v>
      </c>
      <c r="K176" s="333"/>
    </row>
    <row r="177" spans="2:11" ht="15" customHeight="1">
      <c r="B177" s="312"/>
      <c r="C177" s="292" t="s">
        <v>53</v>
      </c>
      <c r="D177" s="292"/>
      <c r="E177" s="292"/>
      <c r="F177" s="311" t="s">
        <v>730</v>
      </c>
      <c r="G177" s="292"/>
      <c r="H177" s="292" t="s">
        <v>801</v>
      </c>
      <c r="I177" s="292" t="s">
        <v>732</v>
      </c>
      <c r="J177" s="292">
        <v>20</v>
      </c>
      <c r="K177" s="333"/>
    </row>
    <row r="178" spans="2:11" ht="15" customHeight="1">
      <c r="B178" s="312"/>
      <c r="C178" s="292" t="s">
        <v>125</v>
      </c>
      <c r="D178" s="292"/>
      <c r="E178" s="292"/>
      <c r="F178" s="311" t="s">
        <v>730</v>
      </c>
      <c r="G178" s="292"/>
      <c r="H178" s="292" t="s">
        <v>802</v>
      </c>
      <c r="I178" s="292" t="s">
        <v>732</v>
      </c>
      <c r="J178" s="292">
        <v>255</v>
      </c>
      <c r="K178" s="333"/>
    </row>
    <row r="179" spans="2:11" ht="15" customHeight="1">
      <c r="B179" s="312"/>
      <c r="C179" s="292" t="s">
        <v>126</v>
      </c>
      <c r="D179" s="292"/>
      <c r="E179" s="292"/>
      <c r="F179" s="311" t="s">
        <v>730</v>
      </c>
      <c r="G179" s="292"/>
      <c r="H179" s="292" t="s">
        <v>695</v>
      </c>
      <c r="I179" s="292" t="s">
        <v>732</v>
      </c>
      <c r="J179" s="292">
        <v>10</v>
      </c>
      <c r="K179" s="333"/>
    </row>
    <row r="180" spans="2:11" ht="15" customHeight="1">
      <c r="B180" s="312"/>
      <c r="C180" s="292" t="s">
        <v>127</v>
      </c>
      <c r="D180" s="292"/>
      <c r="E180" s="292"/>
      <c r="F180" s="311" t="s">
        <v>730</v>
      </c>
      <c r="G180" s="292"/>
      <c r="H180" s="292" t="s">
        <v>803</v>
      </c>
      <c r="I180" s="292" t="s">
        <v>764</v>
      </c>
      <c r="J180" s="292"/>
      <c r="K180" s="333"/>
    </row>
    <row r="181" spans="2:11" ht="15" customHeight="1">
      <c r="B181" s="312"/>
      <c r="C181" s="292" t="s">
        <v>804</v>
      </c>
      <c r="D181" s="292"/>
      <c r="E181" s="292"/>
      <c r="F181" s="311" t="s">
        <v>730</v>
      </c>
      <c r="G181" s="292"/>
      <c r="H181" s="292" t="s">
        <v>805</v>
      </c>
      <c r="I181" s="292" t="s">
        <v>764</v>
      </c>
      <c r="J181" s="292"/>
      <c r="K181" s="333"/>
    </row>
    <row r="182" spans="2:11" ht="15" customHeight="1">
      <c r="B182" s="312"/>
      <c r="C182" s="292" t="s">
        <v>793</v>
      </c>
      <c r="D182" s="292"/>
      <c r="E182" s="292"/>
      <c r="F182" s="311" t="s">
        <v>730</v>
      </c>
      <c r="G182" s="292"/>
      <c r="H182" s="292" t="s">
        <v>806</v>
      </c>
      <c r="I182" s="292" t="s">
        <v>764</v>
      </c>
      <c r="J182" s="292"/>
      <c r="K182" s="333"/>
    </row>
    <row r="183" spans="2:11" ht="15" customHeight="1">
      <c r="B183" s="312"/>
      <c r="C183" s="292" t="s">
        <v>129</v>
      </c>
      <c r="D183" s="292"/>
      <c r="E183" s="292"/>
      <c r="F183" s="311" t="s">
        <v>736</v>
      </c>
      <c r="G183" s="292"/>
      <c r="H183" s="292" t="s">
        <v>807</v>
      </c>
      <c r="I183" s="292" t="s">
        <v>732</v>
      </c>
      <c r="J183" s="292">
        <v>50</v>
      </c>
      <c r="K183" s="333"/>
    </row>
    <row r="184" spans="2:11" ht="15" customHeight="1">
      <c r="B184" s="312"/>
      <c r="C184" s="292" t="s">
        <v>808</v>
      </c>
      <c r="D184" s="292"/>
      <c r="E184" s="292"/>
      <c r="F184" s="311" t="s">
        <v>736</v>
      </c>
      <c r="G184" s="292"/>
      <c r="H184" s="292" t="s">
        <v>809</v>
      </c>
      <c r="I184" s="292" t="s">
        <v>810</v>
      </c>
      <c r="J184" s="292"/>
      <c r="K184" s="333"/>
    </row>
    <row r="185" spans="2:11" ht="15" customHeight="1">
      <c r="B185" s="312"/>
      <c r="C185" s="292" t="s">
        <v>811</v>
      </c>
      <c r="D185" s="292"/>
      <c r="E185" s="292"/>
      <c r="F185" s="311" t="s">
        <v>736</v>
      </c>
      <c r="G185" s="292"/>
      <c r="H185" s="292" t="s">
        <v>812</v>
      </c>
      <c r="I185" s="292" t="s">
        <v>810</v>
      </c>
      <c r="J185" s="292"/>
      <c r="K185" s="333"/>
    </row>
    <row r="186" spans="2:11" ht="15" customHeight="1">
      <c r="B186" s="312"/>
      <c r="C186" s="292" t="s">
        <v>813</v>
      </c>
      <c r="D186" s="292"/>
      <c r="E186" s="292"/>
      <c r="F186" s="311" t="s">
        <v>736</v>
      </c>
      <c r="G186" s="292"/>
      <c r="H186" s="292" t="s">
        <v>814</v>
      </c>
      <c r="I186" s="292" t="s">
        <v>810</v>
      </c>
      <c r="J186" s="292"/>
      <c r="K186" s="333"/>
    </row>
    <row r="187" spans="2:11" ht="15" customHeight="1">
      <c r="B187" s="312"/>
      <c r="C187" s="345" t="s">
        <v>815</v>
      </c>
      <c r="D187" s="292"/>
      <c r="E187" s="292"/>
      <c r="F187" s="311" t="s">
        <v>736</v>
      </c>
      <c r="G187" s="292"/>
      <c r="H187" s="292" t="s">
        <v>816</v>
      </c>
      <c r="I187" s="292" t="s">
        <v>817</v>
      </c>
      <c r="J187" s="346" t="s">
        <v>818</v>
      </c>
      <c r="K187" s="333"/>
    </row>
    <row r="188" spans="2:11" ht="15" customHeight="1">
      <c r="B188" s="312"/>
      <c r="C188" s="297" t="s">
        <v>42</v>
      </c>
      <c r="D188" s="292"/>
      <c r="E188" s="292"/>
      <c r="F188" s="311" t="s">
        <v>730</v>
      </c>
      <c r="G188" s="292"/>
      <c r="H188" s="288" t="s">
        <v>819</v>
      </c>
      <c r="I188" s="292" t="s">
        <v>820</v>
      </c>
      <c r="J188" s="292"/>
      <c r="K188" s="333"/>
    </row>
    <row r="189" spans="2:11" ht="15" customHeight="1">
      <c r="B189" s="312"/>
      <c r="C189" s="297" t="s">
        <v>821</v>
      </c>
      <c r="D189" s="292"/>
      <c r="E189" s="292"/>
      <c r="F189" s="311" t="s">
        <v>730</v>
      </c>
      <c r="G189" s="292"/>
      <c r="H189" s="292" t="s">
        <v>822</v>
      </c>
      <c r="I189" s="292" t="s">
        <v>764</v>
      </c>
      <c r="J189" s="292"/>
      <c r="K189" s="333"/>
    </row>
    <row r="190" spans="2:11" ht="15" customHeight="1">
      <c r="B190" s="312"/>
      <c r="C190" s="297" t="s">
        <v>823</v>
      </c>
      <c r="D190" s="292"/>
      <c r="E190" s="292"/>
      <c r="F190" s="311" t="s">
        <v>730</v>
      </c>
      <c r="G190" s="292"/>
      <c r="H190" s="292" t="s">
        <v>824</v>
      </c>
      <c r="I190" s="292" t="s">
        <v>764</v>
      </c>
      <c r="J190" s="292"/>
      <c r="K190" s="333"/>
    </row>
    <row r="191" spans="2:11" ht="15" customHeight="1">
      <c r="B191" s="312"/>
      <c r="C191" s="297" t="s">
        <v>825</v>
      </c>
      <c r="D191" s="292"/>
      <c r="E191" s="292"/>
      <c r="F191" s="311" t="s">
        <v>736</v>
      </c>
      <c r="G191" s="292"/>
      <c r="H191" s="292" t="s">
        <v>826</v>
      </c>
      <c r="I191" s="292" t="s">
        <v>764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2.2">
      <c r="B197" s="283"/>
      <c r="C197" s="404" t="s">
        <v>827</v>
      </c>
      <c r="D197" s="404"/>
      <c r="E197" s="404"/>
      <c r="F197" s="404"/>
      <c r="G197" s="404"/>
      <c r="H197" s="404"/>
      <c r="I197" s="404"/>
      <c r="J197" s="404"/>
      <c r="K197" s="284"/>
    </row>
    <row r="198" spans="2:11" ht="25.5" customHeight="1">
      <c r="B198" s="283"/>
      <c r="C198" s="348" t="s">
        <v>828</v>
      </c>
      <c r="D198" s="348"/>
      <c r="E198" s="348"/>
      <c r="F198" s="348" t="s">
        <v>829</v>
      </c>
      <c r="G198" s="349"/>
      <c r="H198" s="409" t="s">
        <v>830</v>
      </c>
      <c r="I198" s="409"/>
      <c r="J198" s="409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820</v>
      </c>
      <c r="D200" s="292"/>
      <c r="E200" s="292"/>
      <c r="F200" s="311" t="s">
        <v>43</v>
      </c>
      <c r="G200" s="292"/>
      <c r="H200" s="406" t="s">
        <v>831</v>
      </c>
      <c r="I200" s="406"/>
      <c r="J200" s="406"/>
      <c r="K200" s="333"/>
    </row>
    <row r="201" spans="2:11" ht="15" customHeight="1">
      <c r="B201" s="312"/>
      <c r="C201" s="318"/>
      <c r="D201" s="292"/>
      <c r="E201" s="292"/>
      <c r="F201" s="311" t="s">
        <v>44</v>
      </c>
      <c r="G201" s="292"/>
      <c r="H201" s="406" t="s">
        <v>832</v>
      </c>
      <c r="I201" s="406"/>
      <c r="J201" s="406"/>
      <c r="K201" s="333"/>
    </row>
    <row r="202" spans="2:11" ht="15" customHeight="1">
      <c r="B202" s="312"/>
      <c r="C202" s="318"/>
      <c r="D202" s="292"/>
      <c r="E202" s="292"/>
      <c r="F202" s="311" t="s">
        <v>47</v>
      </c>
      <c r="G202" s="292"/>
      <c r="H202" s="406" t="s">
        <v>833</v>
      </c>
      <c r="I202" s="406"/>
      <c r="J202" s="406"/>
      <c r="K202" s="333"/>
    </row>
    <row r="203" spans="2:11" ht="15" customHeight="1">
      <c r="B203" s="312"/>
      <c r="C203" s="292"/>
      <c r="D203" s="292"/>
      <c r="E203" s="292"/>
      <c r="F203" s="311" t="s">
        <v>45</v>
      </c>
      <c r="G203" s="292"/>
      <c r="H203" s="406" t="s">
        <v>834</v>
      </c>
      <c r="I203" s="406"/>
      <c r="J203" s="406"/>
      <c r="K203" s="333"/>
    </row>
    <row r="204" spans="2:11" ht="15" customHeight="1">
      <c r="B204" s="312"/>
      <c r="C204" s="292"/>
      <c r="D204" s="292"/>
      <c r="E204" s="292"/>
      <c r="F204" s="311" t="s">
        <v>46</v>
      </c>
      <c r="G204" s="292"/>
      <c r="H204" s="406" t="s">
        <v>835</v>
      </c>
      <c r="I204" s="406"/>
      <c r="J204" s="406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776</v>
      </c>
      <c r="D206" s="292"/>
      <c r="E206" s="292"/>
      <c r="F206" s="311" t="s">
        <v>79</v>
      </c>
      <c r="G206" s="292"/>
      <c r="H206" s="406" t="s">
        <v>836</v>
      </c>
      <c r="I206" s="406"/>
      <c r="J206" s="406"/>
      <c r="K206" s="333"/>
    </row>
    <row r="207" spans="2:11" ht="15" customHeight="1">
      <c r="B207" s="312"/>
      <c r="C207" s="318"/>
      <c r="D207" s="292"/>
      <c r="E207" s="292"/>
      <c r="F207" s="311" t="s">
        <v>673</v>
      </c>
      <c r="G207" s="292"/>
      <c r="H207" s="406" t="s">
        <v>674</v>
      </c>
      <c r="I207" s="406"/>
      <c r="J207" s="406"/>
      <c r="K207" s="333"/>
    </row>
    <row r="208" spans="2:11" ht="15" customHeight="1">
      <c r="B208" s="312"/>
      <c r="C208" s="292"/>
      <c r="D208" s="292"/>
      <c r="E208" s="292"/>
      <c r="F208" s="311" t="s">
        <v>671</v>
      </c>
      <c r="G208" s="292"/>
      <c r="H208" s="406" t="s">
        <v>837</v>
      </c>
      <c r="I208" s="406"/>
      <c r="J208" s="406"/>
      <c r="K208" s="333"/>
    </row>
    <row r="209" spans="2:11" ht="15" customHeight="1">
      <c r="B209" s="350"/>
      <c r="C209" s="318"/>
      <c r="D209" s="318"/>
      <c r="E209" s="318"/>
      <c r="F209" s="311" t="s">
        <v>675</v>
      </c>
      <c r="G209" s="297"/>
      <c r="H209" s="410" t="s">
        <v>676</v>
      </c>
      <c r="I209" s="410"/>
      <c r="J209" s="410"/>
      <c r="K209" s="351"/>
    </row>
    <row r="210" spans="2:11" ht="15" customHeight="1">
      <c r="B210" s="350"/>
      <c r="C210" s="318"/>
      <c r="D210" s="318"/>
      <c r="E210" s="318"/>
      <c r="F210" s="311" t="s">
        <v>677</v>
      </c>
      <c r="G210" s="297"/>
      <c r="H210" s="410" t="s">
        <v>656</v>
      </c>
      <c r="I210" s="410"/>
      <c r="J210" s="410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800</v>
      </c>
      <c r="D212" s="318"/>
      <c r="E212" s="318"/>
      <c r="F212" s="311">
        <v>1</v>
      </c>
      <c r="G212" s="297"/>
      <c r="H212" s="410" t="s">
        <v>838</v>
      </c>
      <c r="I212" s="410"/>
      <c r="J212" s="410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10" t="s">
        <v>839</v>
      </c>
      <c r="I213" s="410"/>
      <c r="J213" s="410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10" t="s">
        <v>840</v>
      </c>
      <c r="I214" s="410"/>
      <c r="J214" s="410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10" t="s">
        <v>841</v>
      </c>
      <c r="I215" s="410"/>
      <c r="J215" s="410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algorithmName="SHA-512" hashValue="nlgzlqNq/3WDts6bBhPhoAmPrFkUaF6LhKKyfXXM4CMBC/lkQMPTx0RvQW/1vc7Ldd0saxsIap0r1wXh5WuqUg==" saltValue="wcf7v1NIGBPTtLZauS8SIg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cp:lastPrinted>2017-11-06T14:54:24Z</cp:lastPrinted>
  <dcterms:created xsi:type="dcterms:W3CDTF">2017-11-06T14:51:17Z</dcterms:created>
  <dcterms:modified xsi:type="dcterms:W3CDTF">2017-11-06T14:54:34Z</dcterms:modified>
  <cp:category/>
  <cp:version/>
  <cp:contentType/>
  <cp:contentStatus/>
</cp:coreProperties>
</file>