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ekapitulace stavby" sheetId="1" r:id="rId1"/>
    <sheet name="20150610a - Oprava č.p. 352" sheetId="2" r:id="rId2"/>
    <sheet name="Pokyny pro vyplnění" sheetId="3" r:id="rId3"/>
  </sheets>
  <definedNames>
    <definedName name="_xlnm._FilterDatabase" localSheetId="1" hidden="1">'20150610a - Oprava č.p. 352'!$C$91:$K$91</definedName>
    <definedName name="_xlnm.Print_Titles" localSheetId="1">'20150610a - Oprava č.p. 352'!$91:$91</definedName>
    <definedName name="_xlnm.Print_Titles" localSheetId="0">'Rekapitulace stavby'!$49:$49</definedName>
    <definedName name="_xlnm.Print_Area" localSheetId="1">'20150610a - Oprava č.p. 352'!$C$4:$J$36,'20150610a - Oprava č.p. 352'!$C$42:$J$73,'20150610a - Oprava č.p. 352'!$C$79:$K$197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<sst xmlns="http://schemas.openxmlformats.org/spreadsheetml/2006/main" count="1758" uniqueCount="537">
  <si>
    <t>Export VZ</t>
  </si>
  <si>
    <t>List obsahuje:</t>
  </si>
  <si>
    <t>3.0</t>
  </si>
  <si>
    <t>ZAMOK</t>
  </si>
  <si>
    <t>False</t>
  </si>
  <si>
    <t>{FEBC62D4-7C3E-489D-87C4-1E72D6296FE6}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</si>
  <si>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</si>
  <si>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</si>
  <si>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</si>
  <si>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</si>
  <si>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</si>
  <si>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</si>
  <si>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</si>
  <si>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</si>
  <si>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20150610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</si>
  <si>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</si>
  <si>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</si>
  <si>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MŠ Svojsíkova - oprava č.p. 352</t>
  </si>
  <si>
    <t>0,1</t>
  </si>
  <si>
    <t>KSO:</t>
  </si>
  <si>
    <t>CC-CZ:</t>
  </si>
  <si>
    <t>1</t>
  </si>
  <si>
    <t>Místo:</t>
  </si>
  <si>
    <t xml:space="preserve"> </t>
  </si>
  <si>
    <t>Datum:</t>
  </si>
  <si>
    <t>15.06.2015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</si>
  <si>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</si>
  <si>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</si>
  <si>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</si>
  <si>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</si>
  <si>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</si>
  <si>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</si>
  <si>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</si>
  <si>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</si>
  <si>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</si>
  <si>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</si>
  <si>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</si>
  <si>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</si>
  <si>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</si>
  <si>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</si>
  <si>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</si>
  <si>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</si>
  <si>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</si>
  <si>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</si>
  <si>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</si>
  <si>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</si>
  <si>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</si>
  <si>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</si>
  <si>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</si>
  <si>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</si>
  <si>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</si>
  <si>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</si>
  <si>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</si>
  <si>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</si>
  <si>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</si>
  <si>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</si>
  <si>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</si>
  <si>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</si>
  <si>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</si>
  <si>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</si>
  <si>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</si>
  <si>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</si>
  <si>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</si>
  <si>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</si>
  <si>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</si>
  <si>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</si>
  <si>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</si>
  <si>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</si>
  <si>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</si>
  <si>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</si>
  <si>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</si>
  <si>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</si>
  <si>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</si>
  <si>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</si>
  <si>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20150610a</t>
  </si>
  <si>
    <t>Oprava č.p. 352</t>
  </si>
  <si>
    <t>STA</t>
  </si>
  <si>
    <t>{634C8868-1CA1-467C-8BB6-D835992A9E44}</t>
  </si>
  <si>
    <t>2</t>
  </si>
  <si>
    <t>Zpět na list:</t>
  </si>
  <si>
    <t>KRYCÍ LIST SOUPISU</t>
  </si>
  <si>
    <t>Objekt:</t>
  </si>
  <si>
    <t>20150610a - Oprava č.p. 352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</si>
  <si>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</si>
  <si>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</si>
  <si>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</si>
  <si>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</si>
  <si>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</si>
  <si>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</si>
  <si>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</si>
  <si>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</si>
  <si>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</si>
  <si>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</si>
  <si>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</si>
  <si>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</si>
  <si>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</si>
  <si>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</si>
  <si>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</si>
  <si>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</si>
  <si>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</si>
  <si>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</si>
  <si>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</si>
  <si>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</si>
  <si>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</si>
  <si>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</si>
  <si>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</si>
  <si>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</si>
  <si>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</si>
  <si>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</si>
  <si>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</si>
  <si>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</si>
  <si>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</si>
  <si>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</si>
  <si>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</si>
  <si>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</si>
  <si>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</si>
  <si>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</si>
  <si>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</si>
  <si>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</si>
  <si>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</si>
  <si>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</si>
  <si>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</si>
  <si>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</si>
  <si>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</si>
  <si>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113106122</t>
  </si>
  <si>
    <t>Rozebrání dlažeb komunikací pro pěší z kamenných dlaždic</t>
  </si>
  <si>
    <t>m2</t>
  </si>
  <si>
    <t>CS ÚRS 2015 01</t>
  </si>
  <si>
    <t>4</t>
  </si>
  <si>
    <t>1890631503</t>
  </si>
  <si>
    <t>113106151</t>
  </si>
  <si>
    <t>Rozebrání dlažeb vozovek pl do 50 m2 z velkých kostek do lože z kameniva</t>
  </si>
  <si>
    <t>248096017</t>
  </si>
  <si>
    <t>3</t>
  </si>
  <si>
    <t>132201201</t>
  </si>
  <si>
    <t>Hloubení rýh š do 2000 mm v hornině tř. 3 objemu do 100 m3</t>
  </si>
  <si>
    <t>m3</t>
  </si>
  <si>
    <t>274830473</t>
  </si>
  <si>
    <t>VV</t>
  </si>
  <si>
    <t>29,5*1,7*0,55</t>
  </si>
  <si>
    <t>20,87*0,6*0,75</t>
  </si>
  <si>
    <t>11,5*0,6*0,75</t>
  </si>
  <si>
    <t>Součet</t>
  </si>
  <si>
    <t>162701105</t>
  </si>
  <si>
    <t>Vodorovné přemístění do 10000 m výkopku/sypaniny z horniny tř. 1 až 4</t>
  </si>
  <si>
    <t>549286047</t>
  </si>
  <si>
    <t>42,15-3,6</t>
  </si>
  <si>
    <t>5</t>
  </si>
  <si>
    <t>171201201</t>
  </si>
  <si>
    <t>Uložení sypaniny na skládky</t>
  </si>
  <si>
    <t>1839786118</t>
  </si>
  <si>
    <t>6</t>
  </si>
  <si>
    <t>171201211</t>
  </si>
  <si>
    <t>Poplatek za uložení odpadu ze sypaniny na skládce (skládkovné)</t>
  </si>
  <si>
    <t>t</t>
  </si>
  <si>
    <t>901065429</t>
  </si>
  <si>
    <t>7</t>
  </si>
  <si>
    <t>174101101</t>
  </si>
  <si>
    <t>Zásyp jam, šachet rýh nebo kolem objektů sypaninou se zhutněním</t>
  </si>
  <si>
    <t>-842548494</t>
  </si>
  <si>
    <t>11,5*0,6*0,3</t>
  </si>
  <si>
    <t>20*0,6*0,3</t>
  </si>
  <si>
    <t>8</t>
  </si>
  <si>
    <t>M</t>
  </si>
  <si>
    <t>581232800</t>
  </si>
  <si>
    <t>zemina jílovinová kameninová surová kusová BH</t>
  </si>
  <si>
    <t>1995872086</t>
  </si>
  <si>
    <t>2,070*2</t>
  </si>
  <si>
    <t>9</t>
  </si>
  <si>
    <t>175111101</t>
  </si>
  <si>
    <t>Obsypání potrubí ručně sypaninou bez prohození, uloženou do 3 m</t>
  </si>
  <si>
    <t>-1201052401</t>
  </si>
  <si>
    <t>20*0,3*0,6</t>
  </si>
  <si>
    <t>583313400</t>
  </si>
  <si>
    <t>kamenivo těžené drobné prané  frakce 0-4 pr.</t>
  </si>
  <si>
    <t>-1354099408</t>
  </si>
  <si>
    <t>3,6*2 'Přepočtené koeficientem množství</t>
  </si>
  <si>
    <t>Zakládání</t>
  </si>
  <si>
    <t>11</t>
  </si>
  <si>
    <t>211531111</t>
  </si>
  <si>
    <t>Výplň odvodňovacích žeber nebo trativodů kamenivem hrubým drceným frakce 16 až 63 mm</t>
  </si>
  <si>
    <t>1148809373</t>
  </si>
  <si>
    <t>30*1,7*0,3</t>
  </si>
  <si>
    <t>11,5*0,6*0,2</t>
  </si>
  <si>
    <t>12</t>
  </si>
  <si>
    <t>211971122</t>
  </si>
  <si>
    <t>Zřízení opláštění žeber nebo trativodů geotextilií v rýze nebo zářezu přes 1:2 š přes 2,5 m</t>
  </si>
  <si>
    <t>-1214109003</t>
  </si>
  <si>
    <t>30*2,6</t>
  </si>
  <si>
    <t>11,5*1,7</t>
  </si>
  <si>
    <t>13</t>
  </si>
  <si>
    <t>693112900</t>
  </si>
  <si>
    <t>geotextilie drenážní Geodren 1400 g/m2</t>
  </si>
  <si>
    <t>-98154626</t>
  </si>
  <si>
    <t>14</t>
  </si>
  <si>
    <t>212312111</t>
  </si>
  <si>
    <t>Lože pro trativody z betonu prostého</t>
  </si>
  <si>
    <t>-814886471</t>
  </si>
  <si>
    <t>30*1,7*0,125</t>
  </si>
  <si>
    <t>11,5*0,6*0,11</t>
  </si>
  <si>
    <t>212572121</t>
  </si>
  <si>
    <t>Lože pro trativody z kameniva drobného těženého</t>
  </si>
  <si>
    <t>-1429568973</t>
  </si>
  <si>
    <t>30*1,7*0,05</t>
  </si>
  <si>
    <t>11,5*0,6*0,05</t>
  </si>
  <si>
    <t>16</t>
  </si>
  <si>
    <t>21275219R</t>
  </si>
  <si>
    <t>Napojení drenáže do šachty</t>
  </si>
  <si>
    <t>kus</t>
  </si>
  <si>
    <t>672778152</t>
  </si>
  <si>
    <t>17</t>
  </si>
  <si>
    <t>212752311</t>
  </si>
  <si>
    <t>Trativod z drenážních trubek plastových tuhých DN 100 mm včetně lože otevřený výkop</t>
  </si>
  <si>
    <t>m</t>
  </si>
  <si>
    <t>-1514907047</t>
  </si>
  <si>
    <t>30+11,5</t>
  </si>
  <si>
    <t>Vodorovné konstrukce</t>
  </si>
  <si>
    <t>18</t>
  </si>
  <si>
    <t>451571311</t>
  </si>
  <si>
    <t>Lože pod dlažby z kameniva těženého drobného vrstva tl do 100 mm</t>
  </si>
  <si>
    <t>1352677197</t>
  </si>
  <si>
    <t>69</t>
  </si>
  <si>
    <t>19</t>
  </si>
  <si>
    <t>451572111</t>
  </si>
  <si>
    <t>Lože pod potrubí otevřený výkop z kameniva drobného těženého</t>
  </si>
  <si>
    <t>-1316638005</t>
  </si>
  <si>
    <t>19,7*0,6*0,1</t>
  </si>
  <si>
    <t>20</t>
  </si>
  <si>
    <t>465921115</t>
  </si>
  <si>
    <t>Kladení dlažby z desek a tvárnic hmotnosti do 60 kg na sucho spáry vyplněné pískem tl 10 cm</t>
  </si>
  <si>
    <t>976824298</t>
  </si>
  <si>
    <t>Komunikace pozemní</t>
  </si>
  <si>
    <t>591111111</t>
  </si>
  <si>
    <t>Kladení dlažby z kostek velkých z kamene do lože z kameniva těženého tl 50 mm</t>
  </si>
  <si>
    <t>-1991521737</t>
  </si>
  <si>
    <t>Úpravy povrchů, podlahy a osazování výplní</t>
  </si>
  <si>
    <t>22</t>
  </si>
  <si>
    <t>612821012</t>
  </si>
  <si>
    <t>Vnitřní sanační štuková omítka pro vlhké a zasolené zdivo prováděná ručně</t>
  </si>
  <si>
    <t>-325929160</t>
  </si>
  <si>
    <t>391,9+260,81</t>
  </si>
  <si>
    <t>Trubní vedení</t>
  </si>
  <si>
    <t>23</t>
  </si>
  <si>
    <t>871275211</t>
  </si>
  <si>
    <t>Kanalizační potrubí z tvrdého PVC-systém KG tuhost třídy SN4 DN125</t>
  </si>
  <si>
    <t>2018548365</t>
  </si>
  <si>
    <t>24</t>
  </si>
  <si>
    <t>877275211</t>
  </si>
  <si>
    <t>Montáž tvarovek z tvrdého PVC-systém KG nebo z polypropylenu-systém KG 2000 jednoosé DN 125</t>
  </si>
  <si>
    <t>-1960297067</t>
  </si>
  <si>
    <t>25</t>
  </si>
  <si>
    <t>286113560</t>
  </si>
  <si>
    <t>koleno kanalizace plastové KGB 125x45°</t>
  </si>
  <si>
    <t>1721397720</t>
  </si>
  <si>
    <t>26</t>
  </si>
  <si>
    <t>562311810</t>
  </si>
  <si>
    <t>armatura zpětná proti vzduté vodě HL712 DN 125</t>
  </si>
  <si>
    <t>-806182274</t>
  </si>
  <si>
    <t>27</t>
  </si>
  <si>
    <t>894811111</t>
  </si>
  <si>
    <t>Revizní šachta z PVC systém RV typ přímý, DN 315/160 hl od 860 do 1230 mm</t>
  </si>
  <si>
    <t>-770396669</t>
  </si>
  <si>
    <t>28</t>
  </si>
  <si>
    <t>894812151</t>
  </si>
  <si>
    <t>Revizní a čistící šachta z PP DN 315 poklop betonový s betonovým konusem pro zatížení 7 t</t>
  </si>
  <si>
    <t>372972178</t>
  </si>
  <si>
    <t>Ostatní konstrukce a práce, bourání</t>
  </si>
  <si>
    <t>29</t>
  </si>
  <si>
    <t>935111111</t>
  </si>
  <si>
    <t>Osazení příkopového žlabu do štěrkopísku tl 100 mm z betonových tvárnic š 500 mm</t>
  </si>
  <si>
    <t>-2021587958</t>
  </si>
  <si>
    <t>30</t>
  </si>
  <si>
    <t>949101111</t>
  </si>
  <si>
    <t>Lešení pomocné pro objekty pozemních staveb s lešeňovou podlahou v do 1,9 m zatížení do 150 kg/m2</t>
  </si>
  <si>
    <t>2010980916</t>
  </si>
  <si>
    <t>31</t>
  </si>
  <si>
    <t>979071011</t>
  </si>
  <si>
    <t>Očištění dlažebních kostek velkých s původním spárováním kamenivem těženým při překopech ing sítí</t>
  </si>
  <si>
    <t>1876448389</t>
  </si>
  <si>
    <t>32</t>
  </si>
  <si>
    <t>985111111</t>
  </si>
  <si>
    <t>Otlučení omítek stěn</t>
  </si>
  <si>
    <t>-1032020931</t>
  </si>
  <si>
    <t>(6,4+5,3)*2*2+3,7*2*2</t>
  </si>
  <si>
    <t>(10,42+5,5)*2*2</t>
  </si>
  <si>
    <t>(4,45+5,23)*2*2</t>
  </si>
  <si>
    <t>(4,5+5,2)*2*2</t>
  </si>
  <si>
    <t>(3,8+4,3)*2*2</t>
  </si>
  <si>
    <t>(5,6+3,6)*2*2</t>
  </si>
  <si>
    <t>(5,35+3,6)*2*2</t>
  </si>
  <si>
    <t>(4,4+4+4,2+3+1,5+2,7)*2</t>
  </si>
  <si>
    <t>(5,4+10,5+1+1,2*2+4,9+1,2*2+2,65+1,2*2+7,5+5,35)*1</t>
  </si>
  <si>
    <t>33</t>
  </si>
  <si>
    <t>985111121</t>
  </si>
  <si>
    <t>Otlučení omítek líce kleneb a podhledů</t>
  </si>
  <si>
    <t>-1103350757</t>
  </si>
  <si>
    <t>(48,86+23,17+55,82+24,32+23,98+16,5+23,14+19,29+13,31)*1,05</t>
  </si>
  <si>
    <t>997</t>
  </si>
  <si>
    <t>Přesun sutě</t>
  </si>
  <si>
    <t>34</t>
  </si>
  <si>
    <t>997013111</t>
  </si>
  <si>
    <t>Vnitrostaveništní doprava suti a vybouraných hmot pro budovy v do 6 m s použitím mechanizace</t>
  </si>
  <si>
    <t>1370522696</t>
  </si>
  <si>
    <t>35</t>
  </si>
  <si>
    <t>997013211</t>
  </si>
  <si>
    <t>Vnitrostaveništní doprava suti a vybouraných hmot pro budovy v do 6 m ručně</t>
  </si>
  <si>
    <t>-2018963428</t>
  </si>
  <si>
    <t>36</t>
  </si>
  <si>
    <t>997013501</t>
  </si>
  <si>
    <t>Odvoz suti a vybouraných hmot na skládku nebo meziskládku do 1 km se složením</t>
  </si>
  <si>
    <t>1907895685</t>
  </si>
  <si>
    <t>37</t>
  </si>
  <si>
    <t>997013509</t>
  </si>
  <si>
    <t>Příplatek k odvozu suti a vybouraných hmot na skládku ZKD 1 km přes 1 km</t>
  </si>
  <si>
    <t>1458634153</t>
  </si>
  <si>
    <t>83,433*15 'Přepočtené koeficientem množství</t>
  </si>
  <si>
    <t>38</t>
  </si>
  <si>
    <t>997013801</t>
  </si>
  <si>
    <t>Poplatek za uložení stavebního betonového odpadu na skládce (skládkovné)</t>
  </si>
  <si>
    <t>885536210</t>
  </si>
  <si>
    <t>998</t>
  </si>
  <si>
    <t>Přesun hmot</t>
  </si>
  <si>
    <t>39</t>
  </si>
  <si>
    <t>998011001</t>
  </si>
  <si>
    <t>Přesun hmot pro budovy zděné v do 6 m</t>
  </si>
  <si>
    <t>2074701955</t>
  </si>
  <si>
    <t>PSV</t>
  </si>
  <si>
    <t>Práce a dodávky PSV</t>
  </si>
  <si>
    <t>711</t>
  </si>
  <si>
    <t>Izolace proti vodě, vlhkosti a plynům</t>
  </si>
  <si>
    <t>40</t>
  </si>
  <si>
    <t>711161306</t>
  </si>
  <si>
    <t>Izolace proti zemní vlhkosti stěn foliemi nopovými pro běžné podmínky tl. 0,5 mm šířky 1,0 m</t>
  </si>
  <si>
    <t>-838867023</t>
  </si>
  <si>
    <t>41</t>
  </si>
  <si>
    <t>711161573</t>
  </si>
  <si>
    <t>Provětrávací profil pro nopové fólie Delta PT</t>
  </si>
  <si>
    <t>-755177225</t>
  </si>
  <si>
    <t>766</t>
  </si>
  <si>
    <t>Konstrukce truhlářské</t>
  </si>
  <si>
    <t>42</t>
  </si>
  <si>
    <t>76662191R</t>
  </si>
  <si>
    <t>Oprava oken jednoduchých pevných s výměnou skla za mřížku</t>
  </si>
  <si>
    <t>546863245</t>
  </si>
  <si>
    <t>1*0,45*5</t>
  </si>
  <si>
    <t>784</t>
  </si>
  <si>
    <t>Dokončovací práce - malby a tapety</t>
  </si>
  <si>
    <t>43</t>
  </si>
  <si>
    <t>784321031</t>
  </si>
  <si>
    <t>Dvojnásobné silikátové bílé malby v místnosti výšky do 3,80 m</t>
  </si>
  <si>
    <t>952779917</t>
  </si>
  <si>
    <t>VRN</t>
  </si>
  <si>
    <t>Vedlejší rozpočtové náklady</t>
  </si>
  <si>
    <t>VRN3</t>
  </si>
  <si>
    <t>Zařízení staveniště</t>
  </si>
  <si>
    <t>44</t>
  </si>
  <si>
    <t>034203000</t>
  </si>
  <si>
    <t>Oplocení staveniště</t>
  </si>
  <si>
    <t>Kč</t>
  </si>
  <si>
    <t>1024</t>
  </si>
  <si>
    <t>-1682602697</t>
  </si>
  <si>
    <t>45</t>
  </si>
  <si>
    <t>034403000</t>
  </si>
  <si>
    <t>Dopravní značení na staveništi</t>
  </si>
  <si>
    <t>1734335783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</si>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</sst>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5" applyNumberFormat="0" applyFont="0" applyAlignment="0" applyProtection="0"/>
    <xf numFmtId="0" fontId="43" fillId="0" borderId="6" applyNumberFormat="0" applyFill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8" applyNumberFormat="0" applyAlignment="0" applyProtection="0"/>
    <xf numFmtId="0" fontId="48" fillId="19" borderId="8" applyNumberFormat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33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ont="1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14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24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164" fontId="20" fillId="0" borderId="31" xfId="0" applyFont="1" applyBorder="1" applyAlignment="1">
      <alignment horizontal="right" vertical="center"/>
    </xf>
    <xf numFmtId="164" fontId="20" fillId="0" borderId="32" xfId="0" applyFont="1" applyBorder="1" applyAlignment="1">
      <alignment horizontal="right" vertical="center"/>
    </xf>
    <xf numFmtId="167" fontId="20" fillId="0" borderId="32" xfId="0" applyFont="1" applyBorder="1" applyAlignment="1">
      <alignment horizontal="right" vertical="center"/>
    </xf>
    <xf numFmtId="164" fontId="20" fillId="0" borderId="33" xfId="0" applyFon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1" fillId="0" borderId="0" xfId="0" applyFont="1" applyAlignment="1">
      <alignment horizontal="right" vertical="center"/>
    </xf>
    <xf numFmtId="165" fontId="11" fillId="0" borderId="0" xfId="0" applyFont="1" applyAlignment="1">
      <alignment horizontal="right" vertical="center"/>
    </xf>
    <xf numFmtId="0" fontId="0" fillId="19" borderId="0" xfId="0" applyFill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4" fillId="0" borderId="0" xfId="0" applyFont="1" applyAlignment="1">
      <alignment horizontal="right"/>
    </xf>
    <xf numFmtId="0" fontId="0" fillId="0" borderId="29" xfId="0" applyBorder="1" applyAlignment="1">
      <alignment horizontal="left" vertical="center"/>
    </xf>
    <xf numFmtId="167" fontId="24" fillId="0" borderId="22" xfId="0" applyFont="1" applyBorder="1" applyAlignment="1">
      <alignment horizontal="right"/>
    </xf>
    <xf numFmtId="167" fontId="24" fillId="0" borderId="23" xfId="0" applyFont="1" applyBorder="1" applyAlignment="1">
      <alignment horizontal="right"/>
    </xf>
    <xf numFmtId="164" fontId="25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Border="1" applyAlignment="1">
      <alignment horizontal="left"/>
    </xf>
    <xf numFmtId="0" fontId="26" fillId="0" borderId="0" xfId="0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Font="1" applyAlignment="1">
      <alignment horizontal="right"/>
    </xf>
    <xf numFmtId="0" fontId="26" fillId="0" borderId="13" xfId="0" applyBorder="1" applyAlignment="1">
      <alignment horizontal="left"/>
    </xf>
    <xf numFmtId="0" fontId="26" fillId="0" borderId="30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24" xfId="0" applyFont="1" applyBorder="1" applyAlignment="1">
      <alignment horizontal="right"/>
    </xf>
    <xf numFmtId="0" fontId="26" fillId="0" borderId="0" xfId="0" applyFont="1" applyAlignment="1">
      <alignment horizontal="left"/>
    </xf>
    <xf numFmtId="164" fontId="26" fillId="0" borderId="0" xfId="0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Font="1" applyBorder="1" applyAlignment="1">
      <alignment horizontal="right" vertical="center"/>
    </xf>
    <xf numFmtId="164" fontId="0" fillId="18" borderId="36" xfId="0" applyFont="1" applyFill="1" applyBorder="1" applyAlignment="1">
      <alignment horizontal="right" vertical="center"/>
    </xf>
    <xf numFmtId="164" fontId="0" fillId="0" borderId="36" xfId="0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24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7" fillId="0" borderId="13" xfId="0" applyBorder="1" applyAlignment="1">
      <alignment horizontal="left" vertical="center"/>
    </xf>
    <xf numFmtId="0" fontId="27" fillId="0" borderId="0" xfId="0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Font="1" applyAlignment="1">
      <alignment horizontal="right" vertical="center"/>
    </xf>
    <xf numFmtId="0" fontId="27" fillId="0" borderId="13" xfId="0" applyBorder="1" applyAlignment="1">
      <alignment horizontal="left" vertical="center"/>
    </xf>
    <xf numFmtId="0" fontId="27" fillId="0" borderId="30" xfId="0" applyBorder="1" applyAlignment="1">
      <alignment horizontal="left" vertical="center"/>
    </xf>
    <xf numFmtId="0" fontId="27" fillId="0" borderId="24" xfId="0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Font="1" applyAlignment="1">
      <alignment horizontal="right" vertical="center"/>
    </xf>
    <xf numFmtId="0" fontId="29" fillId="0" borderId="13" xfId="0" applyBorder="1" applyAlignment="1">
      <alignment horizontal="left" vertical="center"/>
    </xf>
    <xf numFmtId="0" fontId="29" fillId="0" borderId="30" xfId="0" applyBorder="1" applyAlignment="1">
      <alignment horizontal="left" vertical="center"/>
    </xf>
    <xf numFmtId="0" fontId="29" fillId="0" borderId="2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36" xfId="0" applyFont="1" applyBorder="1" applyAlignment="1">
      <alignment horizontal="center" vertical="center"/>
    </xf>
    <xf numFmtId="49" fontId="30" fillId="0" borderId="36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168" fontId="30" fillId="0" borderId="36" xfId="0" applyFont="1" applyBorder="1" applyAlignment="1">
      <alignment horizontal="right" vertical="center"/>
    </xf>
    <xf numFmtId="164" fontId="30" fillId="18" borderId="36" xfId="0" applyFont="1" applyFill="1" applyBorder="1" applyAlignment="1">
      <alignment horizontal="right" vertical="center"/>
    </xf>
    <xf numFmtId="164" fontId="30" fillId="0" borderId="36" xfId="0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18" borderId="3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Font="1" applyBorder="1" applyAlignment="1">
      <alignment horizontal="right" vertical="center"/>
    </xf>
    <xf numFmtId="167" fontId="11" fillId="0" borderId="33" xfId="0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7" fillId="18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5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horizontal="left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2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1" fillId="17" borderId="0" xfId="36" applyFill="1" applyAlignment="1">
      <alignment horizontal="left" vertical="top"/>
    </xf>
    <xf numFmtId="0" fontId="32" fillId="0" borderId="0" xfId="36" applyFont="1" applyAlignment="1">
      <alignment horizontal="center" vertical="center"/>
    </xf>
    <xf numFmtId="0" fontId="22" fillId="17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left" vertical="center"/>
    </xf>
    <xf numFmtId="0" fontId="33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3" fillId="17" borderId="0" xfId="36" applyFont="1" applyFill="1" applyAlignment="1" applyProtection="1">
      <alignment horizontal="left" vertical="center"/>
      <protection/>
    </xf>
    <xf numFmtId="0" fontId="33" fillId="17" borderId="0" xfId="36" applyFont="1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0D7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48" t="s">
        <v>0</v>
      </c>
      <c r="B1" s="249"/>
      <c r="C1" s="249"/>
      <c r="D1" s="250" t="s">
        <v>1</v>
      </c>
      <c r="E1" s="249"/>
      <c r="F1" s="249"/>
      <c r="G1" s="249"/>
      <c r="H1" s="249"/>
      <c r="I1" s="249"/>
      <c r="J1" s="249"/>
      <c r="K1" s="251" t="s">
        <v>365</v>
      </c>
      <c r="L1" s="251"/>
      <c r="M1" s="251"/>
      <c r="N1" s="251"/>
      <c r="O1" s="251"/>
      <c r="P1" s="251"/>
      <c r="Q1" s="251"/>
      <c r="R1" s="251"/>
      <c r="S1" s="251"/>
      <c r="T1" s="249"/>
      <c r="U1" s="249"/>
      <c r="V1" s="249"/>
      <c r="W1" s="251" t="s">
        <v>366</v>
      </c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4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9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07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11"/>
      <c r="AQ5" s="13"/>
      <c r="BE5" s="203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09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11"/>
      <c r="AQ6" s="13"/>
      <c r="BE6" s="204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04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04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04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04"/>
      <c r="BS10" s="6" t="s">
        <v>18</v>
      </c>
    </row>
    <row r="11" spans="2:71" s="2" customFormat="1" ht="18.7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04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04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204"/>
      <c r="BS13" s="6" t="s">
        <v>18</v>
      </c>
    </row>
    <row r="14" spans="2:71" s="2" customFormat="1" ht="13.5" customHeight="1">
      <c r="B14" s="10"/>
      <c r="C14" s="11"/>
      <c r="D14" s="11"/>
      <c r="E14" s="210" t="s">
        <v>32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04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04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04"/>
      <c r="BS16" s="6" t="s">
        <v>4</v>
      </c>
    </row>
    <row r="17" spans="2:71" ht="18.75" customHeight="1">
      <c r="B17" s="10"/>
      <c r="C17" s="11"/>
      <c r="D17" s="11"/>
      <c r="E17" s="17" t="s">
        <v>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04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34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04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04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3.5" customHeight="1">
      <c r="B20" s="10"/>
      <c r="C20" s="11"/>
      <c r="D20" s="11"/>
      <c r="E20" s="211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11"/>
      <c r="AP20" s="11"/>
      <c r="AQ20" s="13"/>
      <c r="BE20" s="204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34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04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04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6.25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12">
        <f>ROUND($AG$51,2)</f>
        <v>0</v>
      </c>
      <c r="AL23" s="213"/>
      <c r="AM23" s="213"/>
      <c r="AN23" s="213"/>
      <c r="AO23" s="213"/>
      <c r="AP23" s="24"/>
      <c r="AQ23" s="27"/>
      <c r="BE23" s="205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5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14" t="s">
        <v>37</v>
      </c>
      <c r="M25" s="215"/>
      <c r="N25" s="215"/>
      <c r="O25" s="215"/>
      <c r="P25" s="24"/>
      <c r="Q25" s="24"/>
      <c r="R25" s="24"/>
      <c r="S25" s="24"/>
      <c r="T25" s="24"/>
      <c r="U25" s="24"/>
      <c r="V25" s="24"/>
      <c r="W25" s="214" t="s">
        <v>38</v>
      </c>
      <c r="X25" s="215"/>
      <c r="Y25" s="215"/>
      <c r="Z25" s="215"/>
      <c r="AA25" s="215"/>
      <c r="AB25" s="215"/>
      <c r="AC25" s="215"/>
      <c r="AD25" s="215"/>
      <c r="AE25" s="215"/>
      <c r="AF25" s="24"/>
      <c r="AG25" s="24"/>
      <c r="AH25" s="24"/>
      <c r="AI25" s="24"/>
      <c r="AJ25" s="24"/>
      <c r="AK25" s="214" t="s">
        <v>39</v>
      </c>
      <c r="AL25" s="215"/>
      <c r="AM25" s="215"/>
      <c r="AN25" s="215"/>
      <c r="AO25" s="215"/>
      <c r="AP25" s="24"/>
      <c r="AQ25" s="27"/>
      <c r="BE25" s="205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216">
        <v>0.21</v>
      </c>
      <c r="M26" s="217"/>
      <c r="N26" s="217"/>
      <c r="O26" s="217"/>
      <c r="P26" s="30"/>
      <c r="Q26" s="30"/>
      <c r="R26" s="30"/>
      <c r="S26" s="30"/>
      <c r="T26" s="30"/>
      <c r="U26" s="30"/>
      <c r="V26" s="30"/>
      <c r="W26" s="218">
        <f>ROUND($AZ$51,2)</f>
        <v>0</v>
      </c>
      <c r="X26" s="217"/>
      <c r="Y26" s="217"/>
      <c r="Z26" s="217"/>
      <c r="AA26" s="217"/>
      <c r="AB26" s="217"/>
      <c r="AC26" s="217"/>
      <c r="AD26" s="217"/>
      <c r="AE26" s="217"/>
      <c r="AF26" s="30"/>
      <c r="AG26" s="30"/>
      <c r="AH26" s="30"/>
      <c r="AI26" s="30"/>
      <c r="AJ26" s="30"/>
      <c r="AK26" s="218">
        <f>ROUND($AV$51,2)</f>
        <v>0</v>
      </c>
      <c r="AL26" s="217"/>
      <c r="AM26" s="217"/>
      <c r="AN26" s="217"/>
      <c r="AO26" s="217"/>
      <c r="AP26" s="30"/>
      <c r="AQ26" s="31"/>
      <c r="BE26" s="206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216">
        <v>0.15</v>
      </c>
      <c r="M27" s="217"/>
      <c r="N27" s="217"/>
      <c r="O27" s="217"/>
      <c r="P27" s="30"/>
      <c r="Q27" s="30"/>
      <c r="R27" s="30"/>
      <c r="S27" s="30"/>
      <c r="T27" s="30"/>
      <c r="U27" s="30"/>
      <c r="V27" s="30"/>
      <c r="W27" s="218">
        <f>ROUND($BA$51,2)</f>
        <v>0</v>
      </c>
      <c r="X27" s="217"/>
      <c r="Y27" s="217"/>
      <c r="Z27" s="217"/>
      <c r="AA27" s="217"/>
      <c r="AB27" s="217"/>
      <c r="AC27" s="217"/>
      <c r="AD27" s="217"/>
      <c r="AE27" s="217"/>
      <c r="AF27" s="30"/>
      <c r="AG27" s="30"/>
      <c r="AH27" s="30"/>
      <c r="AI27" s="30"/>
      <c r="AJ27" s="30"/>
      <c r="AK27" s="218">
        <f>ROUND($AW$51,2)</f>
        <v>0</v>
      </c>
      <c r="AL27" s="217"/>
      <c r="AM27" s="217"/>
      <c r="AN27" s="217"/>
      <c r="AO27" s="217"/>
      <c r="AP27" s="30"/>
      <c r="AQ27" s="31"/>
      <c r="BE27" s="206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216">
        <v>0.21</v>
      </c>
      <c r="M28" s="217"/>
      <c r="N28" s="217"/>
      <c r="O28" s="217"/>
      <c r="P28" s="30"/>
      <c r="Q28" s="30"/>
      <c r="R28" s="30"/>
      <c r="S28" s="30"/>
      <c r="T28" s="30"/>
      <c r="U28" s="30"/>
      <c r="V28" s="30"/>
      <c r="W28" s="218">
        <f>ROUND($BB$51,2)</f>
        <v>0</v>
      </c>
      <c r="X28" s="217"/>
      <c r="Y28" s="217"/>
      <c r="Z28" s="217"/>
      <c r="AA28" s="217"/>
      <c r="AB28" s="217"/>
      <c r="AC28" s="217"/>
      <c r="AD28" s="217"/>
      <c r="AE28" s="217"/>
      <c r="AF28" s="30"/>
      <c r="AG28" s="30"/>
      <c r="AH28" s="30"/>
      <c r="AI28" s="30"/>
      <c r="AJ28" s="30"/>
      <c r="AK28" s="218">
        <v>0</v>
      </c>
      <c r="AL28" s="217"/>
      <c r="AM28" s="217"/>
      <c r="AN28" s="217"/>
      <c r="AO28" s="217"/>
      <c r="AP28" s="30"/>
      <c r="AQ28" s="31"/>
      <c r="BE28" s="206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216">
        <v>0.15</v>
      </c>
      <c r="M29" s="217"/>
      <c r="N29" s="217"/>
      <c r="O29" s="217"/>
      <c r="P29" s="30"/>
      <c r="Q29" s="30"/>
      <c r="R29" s="30"/>
      <c r="S29" s="30"/>
      <c r="T29" s="30"/>
      <c r="U29" s="30"/>
      <c r="V29" s="30"/>
      <c r="W29" s="218">
        <f>ROUND($BC$51,2)</f>
        <v>0</v>
      </c>
      <c r="X29" s="217"/>
      <c r="Y29" s="217"/>
      <c r="Z29" s="217"/>
      <c r="AA29" s="217"/>
      <c r="AB29" s="217"/>
      <c r="AC29" s="217"/>
      <c r="AD29" s="217"/>
      <c r="AE29" s="217"/>
      <c r="AF29" s="30"/>
      <c r="AG29" s="30"/>
      <c r="AH29" s="30"/>
      <c r="AI29" s="30"/>
      <c r="AJ29" s="30"/>
      <c r="AK29" s="218">
        <v>0</v>
      </c>
      <c r="AL29" s="217"/>
      <c r="AM29" s="217"/>
      <c r="AN29" s="217"/>
      <c r="AO29" s="217"/>
      <c r="AP29" s="30"/>
      <c r="AQ29" s="31"/>
      <c r="BE29" s="206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216">
        <v>0</v>
      </c>
      <c r="M30" s="217"/>
      <c r="N30" s="217"/>
      <c r="O30" s="217"/>
      <c r="P30" s="30"/>
      <c r="Q30" s="30"/>
      <c r="R30" s="30"/>
      <c r="S30" s="30"/>
      <c r="T30" s="30"/>
      <c r="U30" s="30"/>
      <c r="V30" s="30"/>
      <c r="W30" s="218">
        <f>ROUND($BD$51,2)</f>
        <v>0</v>
      </c>
      <c r="X30" s="217"/>
      <c r="Y30" s="217"/>
      <c r="Z30" s="217"/>
      <c r="AA30" s="217"/>
      <c r="AB30" s="217"/>
      <c r="AC30" s="217"/>
      <c r="AD30" s="217"/>
      <c r="AE30" s="217"/>
      <c r="AF30" s="30"/>
      <c r="AG30" s="30"/>
      <c r="AH30" s="30"/>
      <c r="AI30" s="30"/>
      <c r="AJ30" s="30"/>
      <c r="AK30" s="218">
        <v>0</v>
      </c>
      <c r="AL30" s="217"/>
      <c r="AM30" s="217"/>
      <c r="AN30" s="217"/>
      <c r="AO30" s="217"/>
      <c r="AP30" s="30"/>
      <c r="AQ30" s="31"/>
      <c r="BE30" s="20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5"/>
    </row>
    <row r="32" spans="2:57" s="6" customFormat="1" ht="26.25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219" t="s">
        <v>48</v>
      </c>
      <c r="Y32" s="220"/>
      <c r="Z32" s="220"/>
      <c r="AA32" s="220"/>
      <c r="AB32" s="220"/>
      <c r="AC32" s="34"/>
      <c r="AD32" s="34"/>
      <c r="AE32" s="34"/>
      <c r="AF32" s="34"/>
      <c r="AG32" s="34"/>
      <c r="AH32" s="34"/>
      <c r="AI32" s="34"/>
      <c r="AJ32" s="34"/>
      <c r="AK32" s="221">
        <f>SUM($AK$23:$AK$30)</f>
        <v>0</v>
      </c>
      <c r="AL32" s="220"/>
      <c r="AM32" s="220"/>
      <c r="AN32" s="220"/>
      <c r="AO32" s="222"/>
      <c r="AP32" s="32"/>
      <c r="AQ32" s="37"/>
      <c r="BE32" s="205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20150610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23" t="str">
        <f>$K$6</f>
        <v>MŠ Svojsíkova - oprava č.p. 352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25" t="str">
        <f>IF($AN$8="","",$AN$8)</f>
        <v>15.06.2015</v>
      </c>
      <c r="AN44" s="21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07" t="str">
        <f>IF($E$17="","",$E$17)</f>
        <v> </v>
      </c>
      <c r="AN46" s="215"/>
      <c r="AO46" s="215"/>
      <c r="AP46" s="215"/>
      <c r="AQ46" s="24"/>
      <c r="AR46" s="43"/>
      <c r="AS46" s="226" t="s">
        <v>50</v>
      </c>
      <c r="AT46" s="227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8"/>
      <c r="AT47" s="205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9"/>
      <c r="AT48" s="215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230" t="s">
        <v>51</v>
      </c>
      <c r="D49" s="220"/>
      <c r="E49" s="220"/>
      <c r="F49" s="220"/>
      <c r="G49" s="220"/>
      <c r="H49" s="34"/>
      <c r="I49" s="231" t="s">
        <v>52</v>
      </c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32" t="s">
        <v>53</v>
      </c>
      <c r="AH49" s="220"/>
      <c r="AI49" s="220"/>
      <c r="AJ49" s="220"/>
      <c r="AK49" s="220"/>
      <c r="AL49" s="220"/>
      <c r="AM49" s="220"/>
      <c r="AN49" s="231" t="s">
        <v>54</v>
      </c>
      <c r="AO49" s="220"/>
      <c r="AP49" s="220"/>
      <c r="AQ49" s="57" t="s">
        <v>55</v>
      </c>
      <c r="AR49" s="43"/>
      <c r="AS49" s="58" t="s">
        <v>56</v>
      </c>
      <c r="AT49" s="59" t="s">
        <v>57</v>
      </c>
      <c r="AU49" s="59" t="s">
        <v>58</v>
      </c>
      <c r="AV49" s="59" t="s">
        <v>59</v>
      </c>
      <c r="AW49" s="59" t="s">
        <v>60</v>
      </c>
      <c r="AX49" s="59" t="s">
        <v>61</v>
      </c>
      <c r="AY49" s="59" t="s">
        <v>62</v>
      </c>
      <c r="AZ49" s="59" t="s">
        <v>63</v>
      </c>
      <c r="BA49" s="59" t="s">
        <v>64</v>
      </c>
      <c r="BB49" s="59" t="s">
        <v>65</v>
      </c>
      <c r="BC49" s="59" t="s">
        <v>66</v>
      </c>
      <c r="BD49" s="60" t="s">
        <v>67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68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37">
        <f>ROUND($AG$52,2)</f>
        <v>0</v>
      </c>
      <c r="AH51" s="238"/>
      <c r="AI51" s="238"/>
      <c r="AJ51" s="238"/>
      <c r="AK51" s="238"/>
      <c r="AL51" s="238"/>
      <c r="AM51" s="238"/>
      <c r="AN51" s="237">
        <f>SUM($AG$51,$AT$51)</f>
        <v>0</v>
      </c>
      <c r="AO51" s="238"/>
      <c r="AP51" s="238"/>
      <c r="AQ51" s="66"/>
      <c r="AR51" s="50"/>
      <c r="AS51" s="67">
        <f>ROUND($AS$52,2)</f>
        <v>0</v>
      </c>
      <c r="AT51" s="68">
        <f>ROUND(SUM($AV$51:$AW$51),2)</f>
        <v>0</v>
      </c>
      <c r="AU51" s="69">
        <f>ROUND($AU$52,5)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ROUND($AZ$52,2)</f>
        <v>0</v>
      </c>
      <c r="BA51" s="68">
        <f>ROUND($BA$52,2)</f>
        <v>0</v>
      </c>
      <c r="BB51" s="68">
        <f>ROUND($BB$52,2)</f>
        <v>0</v>
      </c>
      <c r="BC51" s="68">
        <f>ROUND($BC$52,2)</f>
        <v>0</v>
      </c>
      <c r="BD51" s="70">
        <f>ROUND($BD$52,2)</f>
        <v>0</v>
      </c>
      <c r="BS51" s="47" t="s">
        <v>69</v>
      </c>
      <c r="BT51" s="47" t="s">
        <v>70</v>
      </c>
      <c r="BU51" s="71" t="s">
        <v>71</v>
      </c>
      <c r="BV51" s="47" t="s">
        <v>72</v>
      </c>
      <c r="BW51" s="47" t="s">
        <v>5</v>
      </c>
      <c r="BX51" s="47" t="s">
        <v>73</v>
      </c>
    </row>
    <row r="52" spans="1:91" s="72" customFormat="1" ht="27.75" customHeight="1">
      <c r="A52" s="244" t="s">
        <v>367</v>
      </c>
      <c r="B52" s="73"/>
      <c r="C52" s="74"/>
      <c r="D52" s="235" t="s">
        <v>74</v>
      </c>
      <c r="E52" s="236"/>
      <c r="F52" s="236"/>
      <c r="G52" s="236"/>
      <c r="H52" s="236"/>
      <c r="I52" s="74"/>
      <c r="J52" s="235" t="s">
        <v>75</v>
      </c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3">
        <f>'20150610a - Oprava č.p. 352'!$J$27</f>
        <v>0</v>
      </c>
      <c r="AH52" s="234"/>
      <c r="AI52" s="234"/>
      <c r="AJ52" s="234"/>
      <c r="AK52" s="234"/>
      <c r="AL52" s="234"/>
      <c r="AM52" s="234"/>
      <c r="AN52" s="233">
        <f>SUM($AG$52,$AT$52)</f>
        <v>0</v>
      </c>
      <c r="AO52" s="234"/>
      <c r="AP52" s="234"/>
      <c r="AQ52" s="75" t="s">
        <v>76</v>
      </c>
      <c r="AR52" s="76"/>
      <c r="AS52" s="77">
        <v>0</v>
      </c>
      <c r="AT52" s="78">
        <f>ROUND(SUM($AV$52:$AW$52),2)</f>
        <v>0</v>
      </c>
      <c r="AU52" s="79">
        <f>'20150610a - Oprava č.p. 352'!$P$92</f>
        <v>0</v>
      </c>
      <c r="AV52" s="78">
        <f>'20150610a - Oprava č.p. 352'!$J$30</f>
        <v>0</v>
      </c>
      <c r="AW52" s="78">
        <f>'20150610a - Oprava č.p. 352'!$J$31</f>
        <v>0</v>
      </c>
      <c r="AX52" s="78">
        <f>'20150610a - Oprava č.p. 352'!$J$32</f>
        <v>0</v>
      </c>
      <c r="AY52" s="78">
        <f>'20150610a - Oprava č.p. 352'!$J$33</f>
        <v>0</v>
      </c>
      <c r="AZ52" s="78">
        <f>'20150610a - Oprava č.p. 352'!$F$30</f>
        <v>0</v>
      </c>
      <c r="BA52" s="78">
        <f>'20150610a - Oprava č.p. 352'!$F$31</f>
        <v>0</v>
      </c>
      <c r="BB52" s="78">
        <f>'20150610a - Oprava č.p. 352'!$F$32</f>
        <v>0</v>
      </c>
      <c r="BC52" s="78">
        <f>'20150610a - Oprava č.p. 352'!$F$33</f>
        <v>0</v>
      </c>
      <c r="BD52" s="80">
        <f>'20150610a - Oprava č.p. 352'!$F$34</f>
        <v>0</v>
      </c>
      <c r="BT52" s="72" t="s">
        <v>21</v>
      </c>
      <c r="BV52" s="72" t="s">
        <v>72</v>
      </c>
      <c r="BW52" s="72" t="s">
        <v>77</v>
      </c>
      <c r="BX52" s="72" t="s">
        <v>5</v>
      </c>
      <c r="CM52" s="72" t="s">
        <v>78</v>
      </c>
    </row>
    <row r="53" spans="2:44" s="6" customFormat="1" ht="30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50610a - Oprava č.p. 352'!C2" tooltip="20150610a - Oprava č.p. 352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8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45"/>
      <c r="C1" s="245"/>
      <c r="D1" s="246" t="s">
        <v>1</v>
      </c>
      <c r="E1" s="245"/>
      <c r="F1" s="247" t="s">
        <v>368</v>
      </c>
      <c r="G1" s="252" t="s">
        <v>369</v>
      </c>
      <c r="H1" s="252"/>
      <c r="I1" s="245"/>
      <c r="J1" s="247" t="s">
        <v>370</v>
      </c>
      <c r="K1" s="246" t="s">
        <v>79</v>
      </c>
      <c r="L1" s="247" t="s">
        <v>371</v>
      </c>
      <c r="M1" s="247"/>
      <c r="N1" s="247"/>
      <c r="O1" s="247"/>
      <c r="P1" s="247"/>
      <c r="Q1" s="247"/>
      <c r="R1" s="247"/>
      <c r="S1" s="247"/>
      <c r="T1" s="247"/>
      <c r="U1" s="243"/>
      <c r="V1" s="2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9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1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80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40" t="str">
        <f>'Rekapitulace stavby'!$K$6</f>
        <v>MŠ Svojsíkova - oprava č.p. 352</v>
      </c>
      <c r="F7" s="208"/>
      <c r="G7" s="208"/>
      <c r="H7" s="208"/>
      <c r="J7" s="11"/>
      <c r="K7" s="13"/>
    </row>
    <row r="8" spans="2:11" s="6" customFormat="1" ht="13.5" customHeight="1">
      <c r="B8" s="82"/>
      <c r="C8" s="83"/>
      <c r="D8" s="19" t="s">
        <v>81</v>
      </c>
      <c r="E8" s="83"/>
      <c r="F8" s="83"/>
      <c r="G8" s="83"/>
      <c r="H8" s="83"/>
      <c r="J8" s="83"/>
      <c r="K8" s="84"/>
    </row>
    <row r="9" spans="2:11" s="6" customFormat="1" ht="37.5" customHeight="1">
      <c r="B9" s="82"/>
      <c r="C9" s="83"/>
      <c r="D9" s="83"/>
      <c r="E9" s="223" t="s">
        <v>82</v>
      </c>
      <c r="F9" s="241"/>
      <c r="G9" s="241"/>
      <c r="H9" s="241"/>
      <c r="J9" s="83"/>
      <c r="K9" s="84"/>
    </row>
    <row r="10" spans="2:11" s="6" customFormat="1" ht="12" customHeight="1">
      <c r="B10" s="82"/>
      <c r="C10" s="83"/>
      <c r="D10" s="83"/>
      <c r="E10" s="83"/>
      <c r="F10" s="83"/>
      <c r="G10" s="83"/>
      <c r="H10" s="83"/>
      <c r="J10" s="83"/>
      <c r="K10" s="84"/>
    </row>
    <row r="11" spans="2:11" s="6" customFormat="1" ht="15" customHeight="1">
      <c r="B11" s="82"/>
      <c r="C11" s="83"/>
      <c r="D11" s="19" t="s">
        <v>19</v>
      </c>
      <c r="E11" s="83"/>
      <c r="F11" s="17"/>
      <c r="G11" s="83"/>
      <c r="H11" s="83"/>
      <c r="I11" s="85" t="s">
        <v>20</v>
      </c>
      <c r="J11" s="17"/>
      <c r="K11" s="84"/>
    </row>
    <row r="12" spans="2:11" s="6" customFormat="1" ht="15" customHeight="1">
      <c r="B12" s="82"/>
      <c r="C12" s="83"/>
      <c r="D12" s="19" t="s">
        <v>22</v>
      </c>
      <c r="E12" s="83"/>
      <c r="F12" s="17" t="s">
        <v>23</v>
      </c>
      <c r="G12" s="83"/>
      <c r="H12" s="83"/>
      <c r="I12" s="85" t="s">
        <v>24</v>
      </c>
      <c r="J12" s="52" t="str">
        <f>'Rekapitulace stavby'!$AN$8</f>
        <v>15.06.2015</v>
      </c>
      <c r="K12" s="84"/>
    </row>
    <row r="13" spans="2:11" s="6" customFormat="1" ht="11.25" customHeight="1">
      <c r="B13" s="82"/>
      <c r="C13" s="83"/>
      <c r="D13" s="83"/>
      <c r="E13" s="83"/>
      <c r="F13" s="83"/>
      <c r="G13" s="83"/>
      <c r="H13" s="83"/>
      <c r="J13" s="83"/>
      <c r="K13" s="84"/>
    </row>
    <row r="14" spans="2:11" s="6" customFormat="1" ht="15" customHeight="1">
      <c r="B14" s="82"/>
      <c r="C14" s="83"/>
      <c r="D14" s="19" t="s">
        <v>28</v>
      </c>
      <c r="E14" s="83"/>
      <c r="F14" s="83"/>
      <c r="G14" s="83"/>
      <c r="H14" s="83"/>
      <c r="I14" s="85" t="s">
        <v>29</v>
      </c>
      <c r="J14" s="17">
        <f>IF('Rekapitulace stavby'!$AN$10="","",'Rekapitulace stavby'!$AN$10)</f>
      </c>
      <c r="K14" s="84"/>
    </row>
    <row r="15" spans="2:11" s="6" customFormat="1" ht="18" customHeight="1">
      <c r="B15" s="82"/>
      <c r="C15" s="83"/>
      <c r="D15" s="83"/>
      <c r="E15" s="17" t="str">
        <f>IF('Rekapitulace stavby'!$E$11="","",'Rekapitulace stavby'!$E$11)</f>
        <v> </v>
      </c>
      <c r="F15" s="83"/>
      <c r="G15" s="83"/>
      <c r="H15" s="83"/>
      <c r="I15" s="85" t="s">
        <v>30</v>
      </c>
      <c r="J15" s="17">
        <f>IF('Rekapitulace stavby'!$AN$11="","",'Rekapitulace stavby'!$AN$11)</f>
      </c>
      <c r="K15" s="84"/>
    </row>
    <row r="16" spans="2:11" s="6" customFormat="1" ht="7.5" customHeight="1">
      <c r="B16" s="82"/>
      <c r="C16" s="83"/>
      <c r="D16" s="83"/>
      <c r="E16" s="83"/>
      <c r="F16" s="83"/>
      <c r="G16" s="83"/>
      <c r="H16" s="83"/>
      <c r="J16" s="83"/>
      <c r="K16" s="84"/>
    </row>
    <row r="17" spans="2:11" s="6" customFormat="1" ht="15" customHeight="1">
      <c r="B17" s="82"/>
      <c r="C17" s="83"/>
      <c r="D17" s="19" t="s">
        <v>31</v>
      </c>
      <c r="E17" s="83"/>
      <c r="F17" s="83"/>
      <c r="G17" s="83"/>
      <c r="H17" s="83"/>
      <c r="I17" s="85" t="s">
        <v>29</v>
      </c>
      <c r="J17" s="17">
        <f>IF('Rekapitulace stavby'!$AN$13="Vyplň údaj","",IF('Rekapitulace stavby'!$AN$13="","",'Rekapitulace stavby'!$AN$13))</f>
      </c>
      <c r="K17" s="84"/>
    </row>
    <row r="18" spans="2:11" s="6" customFormat="1" ht="18" customHeight="1">
      <c r="B18" s="82"/>
      <c r="C18" s="83"/>
      <c r="D18" s="83"/>
      <c r="E18" s="17">
        <f>IF('Rekapitulace stavby'!$E$14="Vyplň údaj","",IF('Rekapitulace stavby'!$E$14="","",'Rekapitulace stavby'!$E$14))</f>
      </c>
      <c r="F18" s="83"/>
      <c r="G18" s="83"/>
      <c r="H18" s="83"/>
      <c r="I18" s="85" t="s">
        <v>30</v>
      </c>
      <c r="J18" s="17">
        <f>IF('Rekapitulace stavby'!$AN$14="Vyplň údaj","",IF('Rekapitulace stavby'!$AN$14="","",'Rekapitulace stavby'!$AN$14))</f>
      </c>
      <c r="K18" s="84"/>
    </row>
    <row r="19" spans="2:11" s="6" customFormat="1" ht="7.5" customHeight="1">
      <c r="B19" s="82"/>
      <c r="C19" s="83"/>
      <c r="D19" s="83"/>
      <c r="E19" s="83"/>
      <c r="F19" s="83"/>
      <c r="G19" s="83"/>
      <c r="H19" s="83"/>
      <c r="J19" s="83"/>
      <c r="K19" s="84"/>
    </row>
    <row r="20" spans="2:11" s="6" customFormat="1" ht="15" customHeight="1">
      <c r="B20" s="82"/>
      <c r="C20" s="83"/>
      <c r="D20" s="19" t="s">
        <v>33</v>
      </c>
      <c r="E20" s="83"/>
      <c r="F20" s="83"/>
      <c r="G20" s="83"/>
      <c r="H20" s="83"/>
      <c r="I20" s="85" t="s">
        <v>29</v>
      </c>
      <c r="J20" s="17">
        <f>IF('Rekapitulace stavby'!$AN$16="","",'Rekapitulace stavby'!$AN$16)</f>
      </c>
      <c r="K20" s="84"/>
    </row>
    <row r="21" spans="2:11" s="6" customFormat="1" ht="18" customHeight="1">
      <c r="B21" s="82"/>
      <c r="C21" s="83"/>
      <c r="D21" s="83"/>
      <c r="E21" s="17" t="str">
        <f>IF('Rekapitulace stavby'!$E$17="","",'Rekapitulace stavby'!$E$17)</f>
        <v> </v>
      </c>
      <c r="F21" s="83"/>
      <c r="G21" s="83"/>
      <c r="H21" s="83"/>
      <c r="I21" s="85" t="s">
        <v>30</v>
      </c>
      <c r="J21" s="17">
        <f>IF('Rekapitulace stavby'!$AN$17="","",'Rekapitulace stavby'!$AN$17)</f>
      </c>
      <c r="K21" s="84"/>
    </row>
    <row r="22" spans="2:11" s="6" customFormat="1" ht="7.5" customHeight="1">
      <c r="B22" s="82"/>
      <c r="C22" s="83"/>
      <c r="D22" s="83"/>
      <c r="E22" s="83"/>
      <c r="F22" s="83"/>
      <c r="G22" s="83"/>
      <c r="H22" s="83"/>
      <c r="J22" s="83"/>
      <c r="K22" s="84"/>
    </row>
    <row r="23" spans="2:11" s="6" customFormat="1" ht="15" customHeight="1">
      <c r="B23" s="82"/>
      <c r="C23" s="83"/>
      <c r="D23" s="19" t="s">
        <v>35</v>
      </c>
      <c r="E23" s="83"/>
      <c r="F23" s="83"/>
      <c r="G23" s="83"/>
      <c r="H23" s="83"/>
      <c r="J23" s="83"/>
      <c r="K23" s="84"/>
    </row>
    <row r="24" spans="2:11" s="86" customFormat="1" ht="13.5" customHeight="1">
      <c r="B24" s="87"/>
      <c r="C24" s="88"/>
      <c r="D24" s="88"/>
      <c r="E24" s="211"/>
      <c r="F24" s="242"/>
      <c r="G24" s="242"/>
      <c r="H24" s="242"/>
      <c r="J24" s="88"/>
      <c r="K24" s="89"/>
    </row>
    <row r="25" spans="2:11" s="6" customFormat="1" ht="7.5" customHeight="1">
      <c r="B25" s="82"/>
      <c r="C25" s="83"/>
      <c r="D25" s="83"/>
      <c r="E25" s="83"/>
      <c r="F25" s="83"/>
      <c r="G25" s="83"/>
      <c r="H25" s="83"/>
      <c r="J25" s="83"/>
      <c r="K25" s="84"/>
    </row>
    <row r="26" spans="2:11" s="6" customFormat="1" ht="7.5" customHeight="1">
      <c r="B26" s="82"/>
      <c r="C26" s="83"/>
      <c r="D26" s="90"/>
      <c r="E26" s="90"/>
      <c r="F26" s="90"/>
      <c r="G26" s="90"/>
      <c r="H26" s="90"/>
      <c r="I26" s="91"/>
      <c r="J26" s="90"/>
      <c r="K26" s="92"/>
    </row>
    <row r="27" spans="2:11" s="6" customFormat="1" ht="26.25" customHeight="1">
      <c r="B27" s="82"/>
      <c r="C27" s="83"/>
      <c r="D27" s="93" t="s">
        <v>36</v>
      </c>
      <c r="E27" s="83"/>
      <c r="F27" s="83"/>
      <c r="G27" s="83"/>
      <c r="H27" s="83"/>
      <c r="J27" s="65">
        <f>ROUND($J$92,2)</f>
        <v>0</v>
      </c>
      <c r="K27" s="84"/>
    </row>
    <row r="28" spans="2:11" s="6" customFormat="1" ht="7.5" customHeight="1">
      <c r="B28" s="82"/>
      <c r="C28" s="83"/>
      <c r="D28" s="90"/>
      <c r="E28" s="90"/>
      <c r="F28" s="90"/>
      <c r="G28" s="90"/>
      <c r="H28" s="90"/>
      <c r="I28" s="91"/>
      <c r="J28" s="90"/>
      <c r="K28" s="92"/>
    </row>
    <row r="29" spans="2:11" s="6" customFormat="1" ht="15" customHeight="1">
      <c r="B29" s="82"/>
      <c r="C29" s="83"/>
      <c r="D29" s="83"/>
      <c r="E29" s="83"/>
      <c r="F29" s="28" t="s">
        <v>38</v>
      </c>
      <c r="G29" s="83"/>
      <c r="H29" s="83"/>
      <c r="I29" s="94" t="s">
        <v>37</v>
      </c>
      <c r="J29" s="28" t="s">
        <v>39</v>
      </c>
      <c r="K29" s="84"/>
    </row>
    <row r="30" spans="2:11" s="6" customFormat="1" ht="15" customHeight="1">
      <c r="B30" s="82"/>
      <c r="C30" s="83"/>
      <c r="D30" s="30" t="s">
        <v>40</v>
      </c>
      <c r="E30" s="30" t="s">
        <v>41</v>
      </c>
      <c r="F30" s="95">
        <f>ROUND(SUM($BE$92:$BE$197),2)</f>
        <v>0</v>
      </c>
      <c r="G30" s="83"/>
      <c r="H30" s="83"/>
      <c r="I30" s="96">
        <v>0.21</v>
      </c>
      <c r="J30" s="95">
        <f>ROUND(ROUND((SUM($BE$92:$BE$197)),2)*$I$30,2)</f>
        <v>0</v>
      </c>
      <c r="K30" s="84"/>
    </row>
    <row r="31" spans="2:11" s="6" customFormat="1" ht="15" customHeight="1">
      <c r="B31" s="82"/>
      <c r="C31" s="83"/>
      <c r="D31" s="83"/>
      <c r="E31" s="30" t="s">
        <v>42</v>
      </c>
      <c r="F31" s="95">
        <f>ROUND(SUM($BF$92:$BF$197),2)</f>
        <v>0</v>
      </c>
      <c r="G31" s="83"/>
      <c r="H31" s="83"/>
      <c r="I31" s="96">
        <v>0.15</v>
      </c>
      <c r="J31" s="95">
        <f>ROUND(ROUND((SUM($BF$92:$BF$197)),2)*$I$31,2)</f>
        <v>0</v>
      </c>
      <c r="K31" s="84"/>
    </row>
    <row r="32" spans="2:11" s="6" customFormat="1" ht="15" customHeight="1" hidden="1">
      <c r="B32" s="82"/>
      <c r="C32" s="83"/>
      <c r="D32" s="83"/>
      <c r="E32" s="30" t="s">
        <v>43</v>
      </c>
      <c r="F32" s="95">
        <f>ROUND(SUM($BG$92:$BG$197),2)</f>
        <v>0</v>
      </c>
      <c r="G32" s="83"/>
      <c r="H32" s="83"/>
      <c r="I32" s="96">
        <v>0.21</v>
      </c>
      <c r="J32" s="95">
        <v>0</v>
      </c>
      <c r="K32" s="84"/>
    </row>
    <row r="33" spans="2:11" s="6" customFormat="1" ht="15" customHeight="1" hidden="1">
      <c r="B33" s="82"/>
      <c r="C33" s="83"/>
      <c r="D33" s="83"/>
      <c r="E33" s="30" t="s">
        <v>44</v>
      </c>
      <c r="F33" s="95">
        <f>ROUND(SUM($BH$92:$BH$197),2)</f>
        <v>0</v>
      </c>
      <c r="G33" s="83"/>
      <c r="H33" s="83"/>
      <c r="I33" s="96">
        <v>0.15</v>
      </c>
      <c r="J33" s="95">
        <v>0</v>
      </c>
      <c r="K33" s="84"/>
    </row>
    <row r="34" spans="2:11" s="6" customFormat="1" ht="15" customHeight="1" hidden="1">
      <c r="B34" s="82"/>
      <c r="C34" s="83"/>
      <c r="D34" s="83"/>
      <c r="E34" s="30" t="s">
        <v>45</v>
      </c>
      <c r="F34" s="95">
        <f>ROUND(SUM($BI$92:$BI$197),2)</f>
        <v>0</v>
      </c>
      <c r="G34" s="83"/>
      <c r="H34" s="83"/>
      <c r="I34" s="96">
        <v>0</v>
      </c>
      <c r="J34" s="95">
        <v>0</v>
      </c>
      <c r="K34" s="84"/>
    </row>
    <row r="35" spans="2:11" s="6" customFormat="1" ht="7.5" customHeight="1">
      <c r="B35" s="82"/>
      <c r="C35" s="83"/>
      <c r="D35" s="83"/>
      <c r="E35" s="83"/>
      <c r="F35" s="83"/>
      <c r="G35" s="83"/>
      <c r="H35" s="83"/>
      <c r="J35" s="83"/>
      <c r="K35" s="84"/>
    </row>
    <row r="36" spans="2:11" s="6" customFormat="1" ht="26.25" customHeight="1">
      <c r="B36" s="82"/>
      <c r="C36" s="97"/>
      <c r="D36" s="33" t="s">
        <v>46</v>
      </c>
      <c r="E36" s="98"/>
      <c r="F36" s="98"/>
      <c r="G36" s="99" t="s">
        <v>47</v>
      </c>
      <c r="H36" s="35" t="s">
        <v>48</v>
      </c>
      <c r="I36" s="100"/>
      <c r="J36" s="36">
        <f>SUM($J$27:$J$34)</f>
        <v>0</v>
      </c>
      <c r="K36" s="101"/>
    </row>
    <row r="37" spans="2:11" s="6" customFormat="1" ht="15" customHeight="1">
      <c r="B37" s="102"/>
      <c r="C37" s="103"/>
      <c r="D37" s="103"/>
      <c r="E37" s="103"/>
      <c r="F37" s="103"/>
      <c r="G37" s="103"/>
      <c r="H37" s="103"/>
      <c r="I37" s="104"/>
      <c r="J37" s="103"/>
      <c r="K37" s="105"/>
    </row>
    <row r="41" spans="2:11" s="6" customFormat="1" ht="7.5" customHeight="1">
      <c r="B41" s="106"/>
      <c r="C41" s="107"/>
      <c r="D41" s="107"/>
      <c r="E41" s="107"/>
      <c r="F41" s="107"/>
      <c r="G41" s="107"/>
      <c r="H41" s="107"/>
      <c r="I41" s="107"/>
      <c r="J41" s="107"/>
      <c r="K41" s="108"/>
    </row>
    <row r="42" spans="2:11" s="6" customFormat="1" ht="37.5" customHeight="1">
      <c r="B42" s="82"/>
      <c r="C42" s="12" t="s">
        <v>83</v>
      </c>
      <c r="D42" s="83"/>
      <c r="E42" s="83"/>
      <c r="F42" s="83"/>
      <c r="G42" s="83"/>
      <c r="H42" s="83"/>
      <c r="J42" s="83"/>
      <c r="K42" s="84"/>
    </row>
    <row r="43" spans="2:11" s="6" customFormat="1" ht="7.5" customHeight="1">
      <c r="B43" s="82"/>
      <c r="C43" s="83"/>
      <c r="D43" s="83"/>
      <c r="E43" s="83"/>
      <c r="F43" s="83"/>
      <c r="G43" s="83"/>
      <c r="H43" s="83"/>
      <c r="J43" s="83"/>
      <c r="K43" s="84"/>
    </row>
    <row r="44" spans="2:11" s="6" customFormat="1" ht="15" customHeight="1">
      <c r="B44" s="82"/>
      <c r="C44" s="19" t="s">
        <v>16</v>
      </c>
      <c r="D44" s="83"/>
      <c r="E44" s="83"/>
      <c r="F44" s="83"/>
      <c r="G44" s="83"/>
      <c r="H44" s="83"/>
      <c r="J44" s="83"/>
      <c r="K44" s="84"/>
    </row>
    <row r="45" spans="2:11" s="6" customFormat="1" ht="14.25" customHeight="1">
      <c r="B45" s="82"/>
      <c r="C45" s="83"/>
      <c r="D45" s="83"/>
      <c r="E45" s="240" t="str">
        <f>$E$7</f>
        <v>MŠ Svojsíkova - oprava č.p. 352</v>
      </c>
      <c r="F45" s="241"/>
      <c r="G45" s="241"/>
      <c r="H45" s="241"/>
      <c r="J45" s="83"/>
      <c r="K45" s="84"/>
    </row>
    <row r="46" spans="2:11" s="6" customFormat="1" ht="15" customHeight="1">
      <c r="B46" s="82"/>
      <c r="C46" s="19" t="s">
        <v>81</v>
      </c>
      <c r="D46" s="83"/>
      <c r="E46" s="83"/>
      <c r="F46" s="83"/>
      <c r="G46" s="83"/>
      <c r="H46" s="83"/>
      <c r="J46" s="83"/>
      <c r="K46" s="84"/>
    </row>
    <row r="47" spans="2:11" s="6" customFormat="1" ht="18" customHeight="1">
      <c r="B47" s="82"/>
      <c r="C47" s="83"/>
      <c r="D47" s="83"/>
      <c r="E47" s="223" t="str">
        <f>$E$9</f>
        <v>20150610a - Oprava č.p. 352</v>
      </c>
      <c r="F47" s="241"/>
      <c r="G47" s="241"/>
      <c r="H47" s="241"/>
      <c r="J47" s="83"/>
      <c r="K47" s="84"/>
    </row>
    <row r="48" spans="2:11" s="6" customFormat="1" ht="7.5" customHeight="1">
      <c r="B48" s="82"/>
      <c r="C48" s="83"/>
      <c r="D48" s="83"/>
      <c r="E48" s="83"/>
      <c r="F48" s="83"/>
      <c r="G48" s="83"/>
      <c r="H48" s="83"/>
      <c r="J48" s="83"/>
      <c r="K48" s="84"/>
    </row>
    <row r="49" spans="2:11" s="6" customFormat="1" ht="18" customHeight="1">
      <c r="B49" s="82"/>
      <c r="C49" s="19" t="s">
        <v>22</v>
      </c>
      <c r="D49" s="83"/>
      <c r="E49" s="83"/>
      <c r="F49" s="17" t="str">
        <f>$F$12</f>
        <v> </v>
      </c>
      <c r="G49" s="83"/>
      <c r="H49" s="83"/>
      <c r="I49" s="85" t="s">
        <v>24</v>
      </c>
      <c r="J49" s="52" t="str">
        <f>IF($J$12="","",$J$12)</f>
        <v>15.06.2015</v>
      </c>
      <c r="K49" s="84"/>
    </row>
    <row r="50" spans="2:11" s="6" customFormat="1" ht="7.5" customHeight="1">
      <c r="B50" s="82"/>
      <c r="C50" s="83"/>
      <c r="D50" s="83"/>
      <c r="E50" s="83"/>
      <c r="F50" s="83"/>
      <c r="G50" s="83"/>
      <c r="H50" s="83"/>
      <c r="J50" s="83"/>
      <c r="K50" s="84"/>
    </row>
    <row r="51" spans="2:11" s="6" customFormat="1" ht="13.5" customHeight="1">
      <c r="B51" s="82"/>
      <c r="C51" s="19" t="s">
        <v>28</v>
      </c>
      <c r="D51" s="83"/>
      <c r="E51" s="83"/>
      <c r="F51" s="17" t="str">
        <f>$E$15</f>
        <v> </v>
      </c>
      <c r="G51" s="83"/>
      <c r="H51" s="83"/>
      <c r="I51" s="85" t="s">
        <v>33</v>
      </c>
      <c r="J51" s="17" t="str">
        <f>$E$21</f>
        <v> </v>
      </c>
      <c r="K51" s="84"/>
    </row>
    <row r="52" spans="2:11" s="6" customFormat="1" ht="15" customHeight="1">
      <c r="B52" s="82"/>
      <c r="C52" s="19" t="s">
        <v>31</v>
      </c>
      <c r="D52" s="83"/>
      <c r="E52" s="83"/>
      <c r="F52" s="17">
        <f>IF($E$18="","",$E$18)</f>
      </c>
      <c r="G52" s="83"/>
      <c r="H52" s="83"/>
      <c r="J52" s="83"/>
      <c r="K52" s="84"/>
    </row>
    <row r="53" spans="2:11" s="6" customFormat="1" ht="11.25" customHeight="1">
      <c r="B53" s="82"/>
      <c r="C53" s="83"/>
      <c r="D53" s="83"/>
      <c r="E53" s="83"/>
      <c r="F53" s="83"/>
      <c r="G53" s="83"/>
      <c r="H53" s="83"/>
      <c r="J53" s="83"/>
      <c r="K53" s="84"/>
    </row>
    <row r="54" spans="2:11" s="6" customFormat="1" ht="30" customHeight="1">
      <c r="B54" s="82"/>
      <c r="C54" s="109" t="s">
        <v>84</v>
      </c>
      <c r="D54" s="97"/>
      <c r="E54" s="97"/>
      <c r="F54" s="97"/>
      <c r="G54" s="97"/>
      <c r="H54" s="97"/>
      <c r="I54" s="110"/>
      <c r="J54" s="111" t="s">
        <v>85</v>
      </c>
      <c r="K54" s="112"/>
    </row>
    <row r="55" spans="2:11" s="6" customFormat="1" ht="11.25" customHeight="1">
      <c r="B55" s="82"/>
      <c r="C55" s="83"/>
      <c r="D55" s="83"/>
      <c r="E55" s="83"/>
      <c r="F55" s="83"/>
      <c r="G55" s="83"/>
      <c r="H55" s="83"/>
      <c r="J55" s="83"/>
      <c r="K55" s="84"/>
    </row>
    <row r="56" spans="2:47" s="6" customFormat="1" ht="30" customHeight="1">
      <c r="B56" s="82"/>
      <c r="C56" s="64" t="s">
        <v>86</v>
      </c>
      <c r="D56" s="83"/>
      <c r="E56" s="83"/>
      <c r="F56" s="83"/>
      <c r="G56" s="83"/>
      <c r="H56" s="83"/>
      <c r="J56" s="65">
        <f>$J$92</f>
        <v>0</v>
      </c>
      <c r="K56" s="84"/>
      <c r="AU56" s="6" t="s">
        <v>87</v>
      </c>
    </row>
    <row r="57" spans="2:11" s="71" customFormat="1" ht="25.5" customHeight="1">
      <c r="B57" s="113"/>
      <c r="C57" s="114"/>
      <c r="D57" s="115" t="s">
        <v>88</v>
      </c>
      <c r="E57" s="115"/>
      <c r="F57" s="115"/>
      <c r="G57" s="115"/>
      <c r="H57" s="115"/>
      <c r="I57" s="116"/>
      <c r="J57" s="117">
        <f>$J$93</f>
        <v>0</v>
      </c>
      <c r="K57" s="118"/>
    </row>
    <row r="58" spans="2:11" s="119" customFormat="1" ht="20.25" customHeight="1">
      <c r="B58" s="120"/>
      <c r="C58" s="121"/>
      <c r="D58" s="122" t="s">
        <v>89</v>
      </c>
      <c r="E58" s="122"/>
      <c r="F58" s="122"/>
      <c r="G58" s="122"/>
      <c r="H58" s="122"/>
      <c r="I58" s="123"/>
      <c r="J58" s="124">
        <f>$J$94</f>
        <v>0</v>
      </c>
      <c r="K58" s="125"/>
    </row>
    <row r="59" spans="2:11" s="119" customFormat="1" ht="20.25" customHeight="1">
      <c r="B59" s="120"/>
      <c r="C59" s="121"/>
      <c r="D59" s="122" t="s">
        <v>90</v>
      </c>
      <c r="E59" s="122"/>
      <c r="F59" s="122"/>
      <c r="G59" s="122"/>
      <c r="H59" s="122"/>
      <c r="I59" s="123"/>
      <c r="J59" s="124">
        <f>$J$117</f>
        <v>0</v>
      </c>
      <c r="K59" s="125"/>
    </row>
    <row r="60" spans="2:11" s="119" customFormat="1" ht="20.25" customHeight="1">
      <c r="B60" s="120"/>
      <c r="C60" s="121"/>
      <c r="D60" s="122" t="s">
        <v>91</v>
      </c>
      <c r="E60" s="122"/>
      <c r="F60" s="122"/>
      <c r="G60" s="122"/>
      <c r="H60" s="122"/>
      <c r="I60" s="123"/>
      <c r="J60" s="124">
        <f>$J$138</f>
        <v>0</v>
      </c>
      <c r="K60" s="125"/>
    </row>
    <row r="61" spans="2:11" s="119" customFormat="1" ht="20.25" customHeight="1">
      <c r="B61" s="120"/>
      <c r="C61" s="121"/>
      <c r="D61" s="122" t="s">
        <v>92</v>
      </c>
      <c r="E61" s="122"/>
      <c r="F61" s="122"/>
      <c r="G61" s="122"/>
      <c r="H61" s="122"/>
      <c r="I61" s="123"/>
      <c r="J61" s="124">
        <f>$J$144</f>
        <v>0</v>
      </c>
      <c r="K61" s="125"/>
    </row>
    <row r="62" spans="2:11" s="119" customFormat="1" ht="20.25" customHeight="1">
      <c r="B62" s="120"/>
      <c r="C62" s="121"/>
      <c r="D62" s="122" t="s">
        <v>93</v>
      </c>
      <c r="E62" s="122"/>
      <c r="F62" s="122"/>
      <c r="G62" s="122"/>
      <c r="H62" s="122"/>
      <c r="I62" s="123"/>
      <c r="J62" s="124">
        <f>$J$146</f>
        <v>0</v>
      </c>
      <c r="K62" s="125"/>
    </row>
    <row r="63" spans="2:11" s="119" customFormat="1" ht="20.25" customHeight="1">
      <c r="B63" s="120"/>
      <c r="C63" s="121"/>
      <c r="D63" s="122" t="s">
        <v>94</v>
      </c>
      <c r="E63" s="122"/>
      <c r="F63" s="122"/>
      <c r="G63" s="122"/>
      <c r="H63" s="122"/>
      <c r="I63" s="123"/>
      <c r="J63" s="124">
        <f>$J$149</f>
        <v>0</v>
      </c>
      <c r="K63" s="125"/>
    </row>
    <row r="64" spans="2:11" s="119" customFormat="1" ht="20.25" customHeight="1">
      <c r="B64" s="120"/>
      <c r="C64" s="121"/>
      <c r="D64" s="122" t="s">
        <v>95</v>
      </c>
      <c r="E64" s="122"/>
      <c r="F64" s="122"/>
      <c r="G64" s="122"/>
      <c r="H64" s="122"/>
      <c r="I64" s="123"/>
      <c r="J64" s="124">
        <f>$J$158</f>
        <v>0</v>
      </c>
      <c r="K64" s="125"/>
    </row>
    <row r="65" spans="2:11" s="119" customFormat="1" ht="20.25" customHeight="1">
      <c r="B65" s="120"/>
      <c r="C65" s="121"/>
      <c r="D65" s="122" t="s">
        <v>96</v>
      </c>
      <c r="E65" s="122"/>
      <c r="F65" s="122"/>
      <c r="G65" s="122"/>
      <c r="H65" s="122"/>
      <c r="I65" s="123"/>
      <c r="J65" s="124">
        <f>$J$175</f>
        <v>0</v>
      </c>
      <c r="K65" s="125"/>
    </row>
    <row r="66" spans="2:11" s="119" customFormat="1" ht="20.25" customHeight="1">
      <c r="B66" s="120"/>
      <c r="C66" s="121"/>
      <c r="D66" s="122" t="s">
        <v>97</v>
      </c>
      <c r="E66" s="122"/>
      <c r="F66" s="122"/>
      <c r="G66" s="122"/>
      <c r="H66" s="122"/>
      <c r="I66" s="123"/>
      <c r="J66" s="124">
        <f>$J$182</f>
        <v>0</v>
      </c>
      <c r="K66" s="125"/>
    </row>
    <row r="67" spans="2:11" s="71" customFormat="1" ht="25.5" customHeight="1">
      <c r="B67" s="113"/>
      <c r="C67" s="114"/>
      <c r="D67" s="115" t="s">
        <v>98</v>
      </c>
      <c r="E67" s="115"/>
      <c r="F67" s="115"/>
      <c r="G67" s="115"/>
      <c r="H67" s="115"/>
      <c r="I67" s="116"/>
      <c r="J67" s="117">
        <f>$J$184</f>
        <v>0</v>
      </c>
      <c r="K67" s="118"/>
    </row>
    <row r="68" spans="2:11" s="119" customFormat="1" ht="20.25" customHeight="1">
      <c r="B68" s="120"/>
      <c r="C68" s="121"/>
      <c r="D68" s="122" t="s">
        <v>99</v>
      </c>
      <c r="E68" s="122"/>
      <c r="F68" s="122"/>
      <c r="G68" s="122"/>
      <c r="H68" s="122"/>
      <c r="I68" s="123"/>
      <c r="J68" s="124">
        <f>$J$185</f>
        <v>0</v>
      </c>
      <c r="K68" s="125"/>
    </row>
    <row r="69" spans="2:11" s="119" customFormat="1" ht="20.25" customHeight="1">
      <c r="B69" s="120"/>
      <c r="C69" s="121"/>
      <c r="D69" s="122" t="s">
        <v>100</v>
      </c>
      <c r="E69" s="122"/>
      <c r="F69" s="122"/>
      <c r="G69" s="122"/>
      <c r="H69" s="122"/>
      <c r="I69" s="123"/>
      <c r="J69" s="124">
        <f>$J$188</f>
        <v>0</v>
      </c>
      <c r="K69" s="125"/>
    </row>
    <row r="70" spans="2:11" s="119" customFormat="1" ht="20.25" customHeight="1">
      <c r="B70" s="120"/>
      <c r="C70" s="121"/>
      <c r="D70" s="122" t="s">
        <v>101</v>
      </c>
      <c r="E70" s="122"/>
      <c r="F70" s="122"/>
      <c r="G70" s="122"/>
      <c r="H70" s="122"/>
      <c r="I70" s="123"/>
      <c r="J70" s="124">
        <f>$J$191</f>
        <v>0</v>
      </c>
      <c r="K70" s="125"/>
    </row>
    <row r="71" spans="2:11" s="71" customFormat="1" ht="25.5" customHeight="1">
      <c r="B71" s="113"/>
      <c r="C71" s="114"/>
      <c r="D71" s="115" t="s">
        <v>102</v>
      </c>
      <c r="E71" s="115"/>
      <c r="F71" s="115"/>
      <c r="G71" s="115"/>
      <c r="H71" s="115"/>
      <c r="I71" s="116"/>
      <c r="J71" s="117">
        <f>$J$194</f>
        <v>0</v>
      </c>
      <c r="K71" s="118"/>
    </row>
    <row r="72" spans="2:11" s="119" customFormat="1" ht="20.25" customHeight="1">
      <c r="B72" s="120"/>
      <c r="C72" s="121"/>
      <c r="D72" s="122" t="s">
        <v>103</v>
      </c>
      <c r="E72" s="122"/>
      <c r="F72" s="122"/>
      <c r="G72" s="122"/>
      <c r="H72" s="122"/>
      <c r="I72" s="123"/>
      <c r="J72" s="124">
        <f>$J$195</f>
        <v>0</v>
      </c>
      <c r="K72" s="125"/>
    </row>
    <row r="73" spans="2:11" s="6" customFormat="1" ht="22.5" customHeight="1">
      <c r="B73" s="82"/>
      <c r="C73" s="83"/>
      <c r="D73" s="83"/>
      <c r="E73" s="83"/>
      <c r="F73" s="83"/>
      <c r="G73" s="83"/>
      <c r="H73" s="83"/>
      <c r="J73" s="83"/>
      <c r="K73" s="84"/>
    </row>
    <row r="74" spans="2:11" s="6" customFormat="1" ht="7.5" customHeight="1">
      <c r="B74" s="102"/>
      <c r="C74" s="103"/>
      <c r="D74" s="103"/>
      <c r="E74" s="103"/>
      <c r="F74" s="103"/>
      <c r="G74" s="103"/>
      <c r="H74" s="103"/>
      <c r="I74" s="104"/>
      <c r="J74" s="103"/>
      <c r="K74" s="105"/>
    </row>
    <row r="78" spans="2:12" s="6" customFormat="1" ht="7.5" customHeight="1">
      <c r="B78" s="126"/>
      <c r="C78" s="127"/>
      <c r="D78" s="127"/>
      <c r="E78" s="127"/>
      <c r="F78" s="127"/>
      <c r="G78" s="127"/>
      <c r="H78" s="127"/>
      <c r="I78" s="107"/>
      <c r="J78" s="127"/>
      <c r="K78" s="127"/>
      <c r="L78" s="128"/>
    </row>
    <row r="79" spans="2:12" s="6" customFormat="1" ht="37.5" customHeight="1">
      <c r="B79" s="82"/>
      <c r="C79" s="12" t="s">
        <v>104</v>
      </c>
      <c r="D79" s="83"/>
      <c r="E79" s="83"/>
      <c r="F79" s="83"/>
      <c r="G79" s="83"/>
      <c r="H79" s="83"/>
      <c r="J79" s="83"/>
      <c r="K79" s="83"/>
      <c r="L79" s="128"/>
    </row>
    <row r="80" spans="2:12" s="6" customFormat="1" ht="7.5" customHeight="1">
      <c r="B80" s="82"/>
      <c r="C80" s="83"/>
      <c r="D80" s="83"/>
      <c r="E80" s="83"/>
      <c r="F80" s="83"/>
      <c r="G80" s="83"/>
      <c r="H80" s="83"/>
      <c r="J80" s="83"/>
      <c r="K80" s="83"/>
      <c r="L80" s="128"/>
    </row>
    <row r="81" spans="2:12" s="6" customFormat="1" ht="15" customHeight="1">
      <c r="B81" s="82"/>
      <c r="C81" s="19" t="s">
        <v>16</v>
      </c>
      <c r="D81" s="83"/>
      <c r="E81" s="83"/>
      <c r="F81" s="83"/>
      <c r="G81" s="83"/>
      <c r="H81" s="83"/>
      <c r="J81" s="83"/>
      <c r="K81" s="83"/>
      <c r="L81" s="128"/>
    </row>
    <row r="82" spans="2:12" s="6" customFormat="1" ht="14.25" customHeight="1">
      <c r="B82" s="82"/>
      <c r="C82" s="83"/>
      <c r="D82" s="83"/>
      <c r="E82" s="240" t="str">
        <f>$E$7</f>
        <v>MŠ Svojsíkova - oprava č.p. 352</v>
      </c>
      <c r="F82" s="241"/>
      <c r="G82" s="241"/>
      <c r="H82" s="241"/>
      <c r="J82" s="83"/>
      <c r="K82" s="83"/>
      <c r="L82" s="128"/>
    </row>
    <row r="83" spans="2:12" s="6" customFormat="1" ht="15" customHeight="1">
      <c r="B83" s="82"/>
      <c r="C83" s="19" t="s">
        <v>81</v>
      </c>
      <c r="D83" s="83"/>
      <c r="E83" s="83"/>
      <c r="F83" s="83"/>
      <c r="G83" s="83"/>
      <c r="H83" s="83"/>
      <c r="J83" s="83"/>
      <c r="K83" s="83"/>
      <c r="L83" s="128"/>
    </row>
    <row r="84" spans="2:12" s="6" customFormat="1" ht="18" customHeight="1">
      <c r="B84" s="82"/>
      <c r="C84" s="83"/>
      <c r="D84" s="83"/>
      <c r="E84" s="223" t="str">
        <f>$E$9</f>
        <v>20150610a - Oprava č.p. 352</v>
      </c>
      <c r="F84" s="241"/>
      <c r="G84" s="241"/>
      <c r="H84" s="241"/>
      <c r="J84" s="83"/>
      <c r="K84" s="83"/>
      <c r="L84" s="128"/>
    </row>
    <row r="85" spans="2:12" s="6" customFormat="1" ht="7.5" customHeight="1">
      <c r="B85" s="82"/>
      <c r="C85" s="83"/>
      <c r="D85" s="83"/>
      <c r="E85" s="83"/>
      <c r="F85" s="83"/>
      <c r="G85" s="83"/>
      <c r="H85" s="83"/>
      <c r="J85" s="83"/>
      <c r="K85" s="83"/>
      <c r="L85" s="128"/>
    </row>
    <row r="86" spans="2:12" s="6" customFormat="1" ht="18" customHeight="1">
      <c r="B86" s="82"/>
      <c r="C86" s="19" t="s">
        <v>22</v>
      </c>
      <c r="D86" s="83"/>
      <c r="E86" s="83"/>
      <c r="F86" s="17" t="str">
        <f>$F$12</f>
        <v> </v>
      </c>
      <c r="G86" s="83"/>
      <c r="H86" s="83"/>
      <c r="I86" s="85" t="s">
        <v>24</v>
      </c>
      <c r="J86" s="52" t="str">
        <f>IF($J$12="","",$J$12)</f>
        <v>15.06.2015</v>
      </c>
      <c r="K86" s="83"/>
      <c r="L86" s="128"/>
    </row>
    <row r="87" spans="2:12" s="6" customFormat="1" ht="7.5" customHeight="1">
      <c r="B87" s="82"/>
      <c r="C87" s="83"/>
      <c r="D87" s="83"/>
      <c r="E87" s="83"/>
      <c r="F87" s="83"/>
      <c r="G87" s="83"/>
      <c r="H87" s="83"/>
      <c r="J87" s="83"/>
      <c r="K87" s="83"/>
      <c r="L87" s="128"/>
    </row>
    <row r="88" spans="2:12" s="6" customFormat="1" ht="13.5" customHeight="1">
      <c r="B88" s="82"/>
      <c r="C88" s="19" t="s">
        <v>28</v>
      </c>
      <c r="D88" s="83"/>
      <c r="E88" s="83"/>
      <c r="F88" s="17" t="str">
        <f>$E$15</f>
        <v> </v>
      </c>
      <c r="G88" s="83"/>
      <c r="H88" s="83"/>
      <c r="I88" s="85" t="s">
        <v>33</v>
      </c>
      <c r="J88" s="17" t="str">
        <f>$E$21</f>
        <v> </v>
      </c>
      <c r="K88" s="83"/>
      <c r="L88" s="128"/>
    </row>
    <row r="89" spans="2:12" s="6" customFormat="1" ht="15" customHeight="1">
      <c r="B89" s="82"/>
      <c r="C89" s="19" t="s">
        <v>31</v>
      </c>
      <c r="D89" s="83"/>
      <c r="E89" s="83"/>
      <c r="F89" s="17">
        <f>IF($E$18="","",$E$18)</f>
      </c>
      <c r="G89" s="83"/>
      <c r="H89" s="83"/>
      <c r="J89" s="83"/>
      <c r="K89" s="83"/>
      <c r="L89" s="128"/>
    </row>
    <row r="90" spans="2:12" s="6" customFormat="1" ht="11.25" customHeight="1">
      <c r="B90" s="82"/>
      <c r="C90" s="83"/>
      <c r="D90" s="83"/>
      <c r="E90" s="83"/>
      <c r="F90" s="83"/>
      <c r="G90" s="83"/>
      <c r="H90" s="83"/>
      <c r="J90" s="83"/>
      <c r="K90" s="83"/>
      <c r="L90" s="128"/>
    </row>
    <row r="91" spans="2:20" s="129" customFormat="1" ht="30" customHeight="1">
      <c r="B91" s="130"/>
      <c r="C91" s="131" t="s">
        <v>105</v>
      </c>
      <c r="D91" s="132" t="s">
        <v>55</v>
      </c>
      <c r="E91" s="132" t="s">
        <v>51</v>
      </c>
      <c r="F91" s="132" t="s">
        <v>106</v>
      </c>
      <c r="G91" s="132" t="s">
        <v>107</v>
      </c>
      <c r="H91" s="132" t="s">
        <v>108</v>
      </c>
      <c r="I91" s="133" t="s">
        <v>109</v>
      </c>
      <c r="J91" s="132" t="s">
        <v>110</v>
      </c>
      <c r="K91" s="134" t="s">
        <v>111</v>
      </c>
      <c r="L91" s="135"/>
      <c r="M91" s="58" t="s">
        <v>112</v>
      </c>
      <c r="N91" s="59" t="s">
        <v>40</v>
      </c>
      <c r="O91" s="59" t="s">
        <v>113</v>
      </c>
      <c r="P91" s="59" t="s">
        <v>114</v>
      </c>
      <c r="Q91" s="59" t="s">
        <v>115</v>
      </c>
      <c r="R91" s="59" t="s">
        <v>116</v>
      </c>
      <c r="S91" s="59" t="s">
        <v>117</v>
      </c>
      <c r="T91" s="60" t="s">
        <v>118</v>
      </c>
    </row>
    <row r="92" spans="2:63" s="6" customFormat="1" ht="30" customHeight="1">
      <c r="B92" s="82"/>
      <c r="C92" s="64" t="s">
        <v>86</v>
      </c>
      <c r="D92" s="83"/>
      <c r="E92" s="83"/>
      <c r="F92" s="83"/>
      <c r="G92" s="83"/>
      <c r="H92" s="83"/>
      <c r="J92" s="136">
        <f>$BK$92</f>
        <v>0</v>
      </c>
      <c r="K92" s="83"/>
      <c r="L92" s="128"/>
      <c r="M92" s="137"/>
      <c r="N92" s="90"/>
      <c r="O92" s="90"/>
      <c r="P92" s="138">
        <f>$P$93+$P$184+$P$194</f>
        <v>0</v>
      </c>
      <c r="Q92" s="90"/>
      <c r="R92" s="138">
        <f>$R$93+$R$184+$R$194</f>
        <v>71.74800280000001</v>
      </c>
      <c r="S92" s="90"/>
      <c r="T92" s="139">
        <f>$T$93+$T$184+$T$194</f>
        <v>83.433105</v>
      </c>
      <c r="AT92" s="6" t="s">
        <v>69</v>
      </c>
      <c r="AU92" s="6" t="s">
        <v>87</v>
      </c>
      <c r="BK92" s="140">
        <f>$BK$93+$BK$184+$BK$194</f>
        <v>0</v>
      </c>
    </row>
    <row r="93" spans="2:63" s="141" customFormat="1" ht="38.25" customHeight="1">
      <c r="B93" s="142"/>
      <c r="C93" s="143"/>
      <c r="D93" s="144" t="s">
        <v>69</v>
      </c>
      <c r="E93" s="145" t="s">
        <v>119</v>
      </c>
      <c r="F93" s="145" t="s">
        <v>120</v>
      </c>
      <c r="G93" s="143"/>
      <c r="H93" s="143"/>
      <c r="J93" s="146">
        <f>$BK$93</f>
        <v>0</v>
      </c>
      <c r="K93" s="143"/>
      <c r="L93" s="147"/>
      <c r="M93" s="148"/>
      <c r="N93" s="143"/>
      <c r="O93" s="143"/>
      <c r="P93" s="149">
        <f>$P$94+$P$117+$P$138+$P$144+$P$146+$P$149+$P$158+$P$175+$P$182</f>
        <v>0</v>
      </c>
      <c r="Q93" s="143"/>
      <c r="R93" s="149">
        <f>$R$94+$R$117+$R$138+$R$144+$R$146+$R$149+$R$158+$R$175+$R$182</f>
        <v>71.52214350000001</v>
      </c>
      <c r="S93" s="143"/>
      <c r="T93" s="150">
        <f>$T$94+$T$117+$T$138+$T$144+$T$146+$T$149+$T$158+$T$175+$T$182</f>
        <v>83.39823</v>
      </c>
      <c r="AR93" s="151" t="s">
        <v>21</v>
      </c>
      <c r="AT93" s="151" t="s">
        <v>69</v>
      </c>
      <c r="AU93" s="151" t="s">
        <v>70</v>
      </c>
      <c r="AY93" s="151" t="s">
        <v>121</v>
      </c>
      <c r="BK93" s="152">
        <f>$BK$94+$BK$117+$BK$138+$BK$144+$BK$146+$BK$149+$BK$158+$BK$175+$BK$182</f>
        <v>0</v>
      </c>
    </row>
    <row r="94" spans="2:63" s="141" customFormat="1" ht="20.25" customHeight="1">
      <c r="B94" s="142"/>
      <c r="C94" s="143"/>
      <c r="D94" s="144" t="s">
        <v>69</v>
      </c>
      <c r="E94" s="153" t="s">
        <v>21</v>
      </c>
      <c r="F94" s="153" t="s">
        <v>122</v>
      </c>
      <c r="G94" s="143"/>
      <c r="H94" s="143"/>
      <c r="J94" s="154">
        <f>$BK$94</f>
        <v>0</v>
      </c>
      <c r="K94" s="143"/>
      <c r="L94" s="147"/>
      <c r="M94" s="148"/>
      <c r="N94" s="143"/>
      <c r="O94" s="143"/>
      <c r="P94" s="149">
        <f>SUM($P$95:$P$116)</f>
        <v>0</v>
      </c>
      <c r="Q94" s="143"/>
      <c r="R94" s="149">
        <f>SUM($R$95:$R$116)</f>
        <v>7.2</v>
      </c>
      <c r="S94" s="143"/>
      <c r="T94" s="150">
        <f>SUM($T$95:$T$116)</f>
        <v>42.2775</v>
      </c>
      <c r="AR94" s="151" t="s">
        <v>21</v>
      </c>
      <c r="AT94" s="151" t="s">
        <v>69</v>
      </c>
      <c r="AU94" s="151" t="s">
        <v>21</v>
      </c>
      <c r="AY94" s="151" t="s">
        <v>121</v>
      </c>
      <c r="BK94" s="152">
        <f>SUM($BK$95:$BK$116)</f>
        <v>0</v>
      </c>
    </row>
    <row r="95" spans="2:65" s="6" customFormat="1" ht="13.5" customHeight="1">
      <c r="B95" s="82"/>
      <c r="C95" s="155" t="s">
        <v>21</v>
      </c>
      <c r="D95" s="155" t="s">
        <v>123</v>
      </c>
      <c r="E95" s="156" t="s">
        <v>124</v>
      </c>
      <c r="F95" s="157" t="s">
        <v>125</v>
      </c>
      <c r="G95" s="158" t="s">
        <v>126</v>
      </c>
      <c r="H95" s="159">
        <v>69</v>
      </c>
      <c r="I95" s="160"/>
      <c r="J95" s="161">
        <f>ROUND($I$95*$H$95,2)</f>
        <v>0</v>
      </c>
      <c r="K95" s="157" t="s">
        <v>127</v>
      </c>
      <c r="L95" s="128"/>
      <c r="M95" s="162"/>
      <c r="N95" s="163" t="s">
        <v>41</v>
      </c>
      <c r="O95" s="83"/>
      <c r="P95" s="164">
        <f>$O$95*$H$95</f>
        <v>0</v>
      </c>
      <c r="Q95" s="164">
        <v>0</v>
      </c>
      <c r="R95" s="164">
        <f>$Q$95*$H$95</f>
        <v>0</v>
      </c>
      <c r="S95" s="164">
        <v>0.235</v>
      </c>
      <c r="T95" s="165">
        <f>$S$95*$H$95</f>
        <v>16.215</v>
      </c>
      <c r="AR95" s="86" t="s">
        <v>128</v>
      </c>
      <c r="AT95" s="86" t="s">
        <v>123</v>
      </c>
      <c r="AU95" s="86" t="s">
        <v>78</v>
      </c>
      <c r="AY95" s="6" t="s">
        <v>121</v>
      </c>
      <c r="BE95" s="166">
        <f>IF($N$95="základní",$J$95,0)</f>
        <v>0</v>
      </c>
      <c r="BF95" s="166">
        <f>IF($N$95="snížená",$J$95,0)</f>
        <v>0</v>
      </c>
      <c r="BG95" s="166">
        <f>IF($N$95="zákl. přenesená",$J$95,0)</f>
        <v>0</v>
      </c>
      <c r="BH95" s="166">
        <f>IF($N$95="sníž. přenesená",$J$95,0)</f>
        <v>0</v>
      </c>
      <c r="BI95" s="166">
        <f>IF($N$95="nulová",$J$95,0)</f>
        <v>0</v>
      </c>
      <c r="BJ95" s="86" t="s">
        <v>21</v>
      </c>
      <c r="BK95" s="166">
        <f>ROUND($I$95*$H$95,2)</f>
        <v>0</v>
      </c>
      <c r="BL95" s="86" t="s">
        <v>128</v>
      </c>
      <c r="BM95" s="86" t="s">
        <v>129</v>
      </c>
    </row>
    <row r="96" spans="2:65" s="6" customFormat="1" ht="13.5" customHeight="1">
      <c r="B96" s="82"/>
      <c r="C96" s="158" t="s">
        <v>78</v>
      </c>
      <c r="D96" s="158" t="s">
        <v>123</v>
      </c>
      <c r="E96" s="156" t="s">
        <v>130</v>
      </c>
      <c r="F96" s="157" t="s">
        <v>131</v>
      </c>
      <c r="G96" s="158" t="s">
        <v>126</v>
      </c>
      <c r="H96" s="159">
        <v>62.5</v>
      </c>
      <c r="I96" s="160"/>
      <c r="J96" s="161">
        <f>ROUND($I$96*$H$96,2)</f>
        <v>0</v>
      </c>
      <c r="K96" s="157" t="s">
        <v>127</v>
      </c>
      <c r="L96" s="128"/>
      <c r="M96" s="162"/>
      <c r="N96" s="163" t="s">
        <v>41</v>
      </c>
      <c r="O96" s="83"/>
      <c r="P96" s="164">
        <f>$O$96*$H$96</f>
        <v>0</v>
      </c>
      <c r="Q96" s="164">
        <v>0</v>
      </c>
      <c r="R96" s="164">
        <f>$Q$96*$H$96</f>
        <v>0</v>
      </c>
      <c r="S96" s="164">
        <v>0.417</v>
      </c>
      <c r="T96" s="165">
        <f>$S$96*$H$96</f>
        <v>26.0625</v>
      </c>
      <c r="AR96" s="86" t="s">
        <v>128</v>
      </c>
      <c r="AT96" s="86" t="s">
        <v>123</v>
      </c>
      <c r="AU96" s="86" t="s">
        <v>78</v>
      </c>
      <c r="AY96" s="86" t="s">
        <v>121</v>
      </c>
      <c r="BE96" s="166">
        <f>IF($N$96="základní",$J$96,0)</f>
        <v>0</v>
      </c>
      <c r="BF96" s="166">
        <f>IF($N$96="snížená",$J$96,0)</f>
        <v>0</v>
      </c>
      <c r="BG96" s="166">
        <f>IF($N$96="zákl. přenesená",$J$96,0)</f>
        <v>0</v>
      </c>
      <c r="BH96" s="166">
        <f>IF($N$96="sníž. přenesená",$J$96,0)</f>
        <v>0</v>
      </c>
      <c r="BI96" s="166">
        <f>IF($N$96="nulová",$J$96,0)</f>
        <v>0</v>
      </c>
      <c r="BJ96" s="86" t="s">
        <v>21</v>
      </c>
      <c r="BK96" s="166">
        <f>ROUND($I$96*$H$96,2)</f>
        <v>0</v>
      </c>
      <c r="BL96" s="86" t="s">
        <v>128</v>
      </c>
      <c r="BM96" s="86" t="s">
        <v>132</v>
      </c>
    </row>
    <row r="97" spans="2:65" s="6" customFormat="1" ht="13.5" customHeight="1">
      <c r="B97" s="82"/>
      <c r="C97" s="158" t="s">
        <v>133</v>
      </c>
      <c r="D97" s="158" t="s">
        <v>123</v>
      </c>
      <c r="E97" s="156" t="s">
        <v>134</v>
      </c>
      <c r="F97" s="157" t="s">
        <v>135</v>
      </c>
      <c r="G97" s="158" t="s">
        <v>136</v>
      </c>
      <c r="H97" s="159">
        <v>42.15</v>
      </c>
      <c r="I97" s="160"/>
      <c r="J97" s="161">
        <f>ROUND($I$97*$H$97,2)</f>
        <v>0</v>
      </c>
      <c r="K97" s="157" t="s">
        <v>127</v>
      </c>
      <c r="L97" s="128"/>
      <c r="M97" s="162"/>
      <c r="N97" s="163" t="s">
        <v>41</v>
      </c>
      <c r="O97" s="83"/>
      <c r="P97" s="164">
        <f>$O$97*$H$97</f>
        <v>0</v>
      </c>
      <c r="Q97" s="164">
        <v>0</v>
      </c>
      <c r="R97" s="164">
        <f>$Q$97*$H$97</f>
        <v>0</v>
      </c>
      <c r="S97" s="164">
        <v>0</v>
      </c>
      <c r="T97" s="165">
        <f>$S$97*$H$97</f>
        <v>0</v>
      </c>
      <c r="AR97" s="86" t="s">
        <v>128</v>
      </c>
      <c r="AT97" s="86" t="s">
        <v>123</v>
      </c>
      <c r="AU97" s="86" t="s">
        <v>78</v>
      </c>
      <c r="AY97" s="86" t="s">
        <v>121</v>
      </c>
      <c r="BE97" s="166">
        <f>IF($N$97="základní",$J$97,0)</f>
        <v>0</v>
      </c>
      <c r="BF97" s="166">
        <f>IF($N$97="snížená",$J$97,0)</f>
        <v>0</v>
      </c>
      <c r="BG97" s="166">
        <f>IF($N$97="zákl. přenesená",$J$97,0)</f>
        <v>0</v>
      </c>
      <c r="BH97" s="166">
        <f>IF($N$97="sníž. přenesená",$J$97,0)</f>
        <v>0</v>
      </c>
      <c r="BI97" s="166">
        <f>IF($N$97="nulová",$J$97,0)</f>
        <v>0</v>
      </c>
      <c r="BJ97" s="86" t="s">
        <v>21</v>
      </c>
      <c r="BK97" s="166">
        <f>ROUND($I$97*$H$97,2)</f>
        <v>0</v>
      </c>
      <c r="BL97" s="86" t="s">
        <v>128</v>
      </c>
      <c r="BM97" s="86" t="s">
        <v>137</v>
      </c>
    </row>
    <row r="98" spans="2:51" s="6" customFormat="1" ht="13.5" customHeight="1">
      <c r="B98" s="167"/>
      <c r="C98" s="168"/>
      <c r="D98" s="169" t="s">
        <v>138</v>
      </c>
      <c r="E98" s="170"/>
      <c r="F98" s="170" t="s">
        <v>139</v>
      </c>
      <c r="G98" s="168"/>
      <c r="H98" s="171">
        <v>27.583</v>
      </c>
      <c r="J98" s="168"/>
      <c r="K98" s="168"/>
      <c r="L98" s="172"/>
      <c r="M98" s="173"/>
      <c r="N98" s="168"/>
      <c r="O98" s="168"/>
      <c r="P98" s="168"/>
      <c r="Q98" s="168"/>
      <c r="R98" s="168"/>
      <c r="S98" s="168"/>
      <c r="T98" s="174"/>
      <c r="AT98" s="175" t="s">
        <v>138</v>
      </c>
      <c r="AU98" s="175" t="s">
        <v>78</v>
      </c>
      <c r="AV98" s="176" t="s">
        <v>78</v>
      </c>
      <c r="AW98" s="176" t="s">
        <v>87</v>
      </c>
      <c r="AX98" s="176" t="s">
        <v>70</v>
      </c>
      <c r="AY98" s="175" t="s">
        <v>121</v>
      </c>
    </row>
    <row r="99" spans="2:51" s="6" customFormat="1" ht="13.5" customHeight="1">
      <c r="B99" s="167"/>
      <c r="C99" s="168"/>
      <c r="D99" s="177" t="s">
        <v>138</v>
      </c>
      <c r="E99" s="178"/>
      <c r="F99" s="170" t="s">
        <v>140</v>
      </c>
      <c r="G99" s="168"/>
      <c r="H99" s="171">
        <v>9.392</v>
      </c>
      <c r="J99" s="168"/>
      <c r="K99" s="168"/>
      <c r="L99" s="172"/>
      <c r="M99" s="173"/>
      <c r="N99" s="168"/>
      <c r="O99" s="168"/>
      <c r="P99" s="168"/>
      <c r="Q99" s="168"/>
      <c r="R99" s="168"/>
      <c r="S99" s="168"/>
      <c r="T99" s="174"/>
      <c r="AT99" s="175" t="s">
        <v>138</v>
      </c>
      <c r="AU99" s="175" t="s">
        <v>78</v>
      </c>
      <c r="AV99" s="176" t="s">
        <v>78</v>
      </c>
      <c r="AW99" s="176" t="s">
        <v>87</v>
      </c>
      <c r="AX99" s="176" t="s">
        <v>70</v>
      </c>
      <c r="AY99" s="175" t="s">
        <v>121</v>
      </c>
    </row>
    <row r="100" spans="2:51" s="6" customFormat="1" ht="13.5" customHeight="1">
      <c r="B100" s="167"/>
      <c r="C100" s="168"/>
      <c r="D100" s="177" t="s">
        <v>138</v>
      </c>
      <c r="E100" s="178"/>
      <c r="F100" s="170" t="s">
        <v>141</v>
      </c>
      <c r="G100" s="168"/>
      <c r="H100" s="171">
        <v>5.175</v>
      </c>
      <c r="J100" s="168"/>
      <c r="K100" s="168"/>
      <c r="L100" s="172"/>
      <c r="M100" s="173"/>
      <c r="N100" s="168"/>
      <c r="O100" s="168"/>
      <c r="P100" s="168"/>
      <c r="Q100" s="168"/>
      <c r="R100" s="168"/>
      <c r="S100" s="168"/>
      <c r="T100" s="174"/>
      <c r="AT100" s="175" t="s">
        <v>138</v>
      </c>
      <c r="AU100" s="175" t="s">
        <v>78</v>
      </c>
      <c r="AV100" s="176" t="s">
        <v>78</v>
      </c>
      <c r="AW100" s="176" t="s">
        <v>87</v>
      </c>
      <c r="AX100" s="176" t="s">
        <v>70</v>
      </c>
      <c r="AY100" s="175" t="s">
        <v>121</v>
      </c>
    </row>
    <row r="101" spans="2:51" s="6" customFormat="1" ht="13.5" customHeight="1">
      <c r="B101" s="179"/>
      <c r="C101" s="180"/>
      <c r="D101" s="177" t="s">
        <v>138</v>
      </c>
      <c r="E101" s="181"/>
      <c r="F101" s="182" t="s">
        <v>142</v>
      </c>
      <c r="G101" s="180"/>
      <c r="H101" s="183">
        <v>42.15</v>
      </c>
      <c r="J101" s="180"/>
      <c r="K101" s="180"/>
      <c r="L101" s="184"/>
      <c r="M101" s="185"/>
      <c r="N101" s="180"/>
      <c r="O101" s="180"/>
      <c r="P101" s="180"/>
      <c r="Q101" s="180"/>
      <c r="R101" s="180"/>
      <c r="S101" s="180"/>
      <c r="T101" s="186"/>
      <c r="AT101" s="187" t="s">
        <v>138</v>
      </c>
      <c r="AU101" s="187" t="s">
        <v>78</v>
      </c>
      <c r="AV101" s="188" t="s">
        <v>128</v>
      </c>
      <c r="AW101" s="188" t="s">
        <v>87</v>
      </c>
      <c r="AX101" s="188" t="s">
        <v>21</v>
      </c>
      <c r="AY101" s="187" t="s">
        <v>121</v>
      </c>
    </row>
    <row r="102" spans="2:65" s="6" customFormat="1" ht="13.5" customHeight="1">
      <c r="B102" s="82"/>
      <c r="C102" s="155" t="s">
        <v>128</v>
      </c>
      <c r="D102" s="155" t="s">
        <v>123</v>
      </c>
      <c r="E102" s="156" t="s">
        <v>143</v>
      </c>
      <c r="F102" s="157" t="s">
        <v>144</v>
      </c>
      <c r="G102" s="158" t="s">
        <v>136</v>
      </c>
      <c r="H102" s="159">
        <v>38.55</v>
      </c>
      <c r="I102" s="160"/>
      <c r="J102" s="161">
        <f>ROUND($I$102*$H$102,2)</f>
        <v>0</v>
      </c>
      <c r="K102" s="157" t="s">
        <v>127</v>
      </c>
      <c r="L102" s="128"/>
      <c r="M102" s="162"/>
      <c r="N102" s="163" t="s">
        <v>41</v>
      </c>
      <c r="O102" s="83"/>
      <c r="P102" s="164">
        <f>$O$102*$H$102</f>
        <v>0</v>
      </c>
      <c r="Q102" s="164">
        <v>0</v>
      </c>
      <c r="R102" s="164">
        <f>$Q$102*$H$102</f>
        <v>0</v>
      </c>
      <c r="S102" s="164">
        <v>0</v>
      </c>
      <c r="T102" s="165">
        <f>$S$102*$H$102</f>
        <v>0</v>
      </c>
      <c r="AR102" s="86" t="s">
        <v>128</v>
      </c>
      <c r="AT102" s="86" t="s">
        <v>123</v>
      </c>
      <c r="AU102" s="86" t="s">
        <v>78</v>
      </c>
      <c r="AY102" s="6" t="s">
        <v>121</v>
      </c>
      <c r="BE102" s="166">
        <f>IF($N$102="základní",$J$102,0)</f>
        <v>0</v>
      </c>
      <c r="BF102" s="166">
        <f>IF($N$102="snížená",$J$102,0)</f>
        <v>0</v>
      </c>
      <c r="BG102" s="166">
        <f>IF($N$102="zákl. přenesená",$J$102,0)</f>
        <v>0</v>
      </c>
      <c r="BH102" s="166">
        <f>IF($N$102="sníž. přenesená",$J$102,0)</f>
        <v>0</v>
      </c>
      <c r="BI102" s="166">
        <f>IF($N$102="nulová",$J$102,0)</f>
        <v>0</v>
      </c>
      <c r="BJ102" s="86" t="s">
        <v>21</v>
      </c>
      <c r="BK102" s="166">
        <f>ROUND($I$102*$H$102,2)</f>
        <v>0</v>
      </c>
      <c r="BL102" s="86" t="s">
        <v>128</v>
      </c>
      <c r="BM102" s="86" t="s">
        <v>145</v>
      </c>
    </row>
    <row r="103" spans="2:51" s="6" customFormat="1" ht="13.5" customHeight="1">
      <c r="B103" s="167"/>
      <c r="C103" s="168"/>
      <c r="D103" s="169" t="s">
        <v>138</v>
      </c>
      <c r="E103" s="170"/>
      <c r="F103" s="170" t="s">
        <v>146</v>
      </c>
      <c r="G103" s="168"/>
      <c r="H103" s="171">
        <v>38.55</v>
      </c>
      <c r="J103" s="168"/>
      <c r="K103" s="168"/>
      <c r="L103" s="172"/>
      <c r="M103" s="173"/>
      <c r="N103" s="168"/>
      <c r="O103" s="168"/>
      <c r="P103" s="168"/>
      <c r="Q103" s="168"/>
      <c r="R103" s="168"/>
      <c r="S103" s="168"/>
      <c r="T103" s="174"/>
      <c r="AT103" s="175" t="s">
        <v>138</v>
      </c>
      <c r="AU103" s="175" t="s">
        <v>78</v>
      </c>
      <c r="AV103" s="176" t="s">
        <v>78</v>
      </c>
      <c r="AW103" s="176" t="s">
        <v>87</v>
      </c>
      <c r="AX103" s="176" t="s">
        <v>21</v>
      </c>
      <c r="AY103" s="175" t="s">
        <v>121</v>
      </c>
    </row>
    <row r="104" spans="2:65" s="6" customFormat="1" ht="13.5" customHeight="1">
      <c r="B104" s="82"/>
      <c r="C104" s="155" t="s">
        <v>147</v>
      </c>
      <c r="D104" s="155" t="s">
        <v>123</v>
      </c>
      <c r="E104" s="156" t="s">
        <v>148</v>
      </c>
      <c r="F104" s="157" t="s">
        <v>149</v>
      </c>
      <c r="G104" s="158" t="s">
        <v>136</v>
      </c>
      <c r="H104" s="159">
        <v>38.55</v>
      </c>
      <c r="I104" s="160"/>
      <c r="J104" s="161">
        <f>ROUND($I$104*$H$104,2)</f>
        <v>0</v>
      </c>
      <c r="K104" s="157" t="s">
        <v>127</v>
      </c>
      <c r="L104" s="128"/>
      <c r="M104" s="162"/>
      <c r="N104" s="163" t="s">
        <v>41</v>
      </c>
      <c r="O104" s="83"/>
      <c r="P104" s="164">
        <f>$O$104*$H$104</f>
        <v>0</v>
      </c>
      <c r="Q104" s="164">
        <v>0</v>
      </c>
      <c r="R104" s="164">
        <f>$Q$104*$H$104</f>
        <v>0</v>
      </c>
      <c r="S104" s="164">
        <v>0</v>
      </c>
      <c r="T104" s="165">
        <f>$S$104*$H$104</f>
        <v>0</v>
      </c>
      <c r="AR104" s="86" t="s">
        <v>128</v>
      </c>
      <c r="AT104" s="86" t="s">
        <v>123</v>
      </c>
      <c r="AU104" s="86" t="s">
        <v>78</v>
      </c>
      <c r="AY104" s="6" t="s">
        <v>121</v>
      </c>
      <c r="BE104" s="166">
        <f>IF($N$104="základní",$J$104,0)</f>
        <v>0</v>
      </c>
      <c r="BF104" s="166">
        <f>IF($N$104="snížená",$J$104,0)</f>
        <v>0</v>
      </c>
      <c r="BG104" s="166">
        <f>IF($N$104="zákl. přenesená",$J$104,0)</f>
        <v>0</v>
      </c>
      <c r="BH104" s="166">
        <f>IF($N$104="sníž. přenesená",$J$104,0)</f>
        <v>0</v>
      </c>
      <c r="BI104" s="166">
        <f>IF($N$104="nulová",$J$104,0)</f>
        <v>0</v>
      </c>
      <c r="BJ104" s="86" t="s">
        <v>21</v>
      </c>
      <c r="BK104" s="166">
        <f>ROUND($I$104*$H$104,2)</f>
        <v>0</v>
      </c>
      <c r="BL104" s="86" t="s">
        <v>128</v>
      </c>
      <c r="BM104" s="86" t="s">
        <v>150</v>
      </c>
    </row>
    <row r="105" spans="2:51" s="6" customFormat="1" ht="13.5" customHeight="1">
      <c r="B105" s="167"/>
      <c r="C105" s="168"/>
      <c r="D105" s="169" t="s">
        <v>138</v>
      </c>
      <c r="E105" s="170"/>
      <c r="F105" s="170" t="s">
        <v>146</v>
      </c>
      <c r="G105" s="168"/>
      <c r="H105" s="171">
        <v>38.55</v>
      </c>
      <c r="J105" s="168"/>
      <c r="K105" s="168"/>
      <c r="L105" s="172"/>
      <c r="M105" s="173"/>
      <c r="N105" s="168"/>
      <c r="O105" s="168"/>
      <c r="P105" s="168"/>
      <c r="Q105" s="168"/>
      <c r="R105" s="168"/>
      <c r="S105" s="168"/>
      <c r="T105" s="174"/>
      <c r="AT105" s="175" t="s">
        <v>138</v>
      </c>
      <c r="AU105" s="175" t="s">
        <v>78</v>
      </c>
      <c r="AV105" s="176" t="s">
        <v>78</v>
      </c>
      <c r="AW105" s="176" t="s">
        <v>87</v>
      </c>
      <c r="AX105" s="176" t="s">
        <v>21</v>
      </c>
      <c r="AY105" s="175" t="s">
        <v>121</v>
      </c>
    </row>
    <row r="106" spans="2:65" s="6" customFormat="1" ht="13.5" customHeight="1">
      <c r="B106" s="82"/>
      <c r="C106" s="155" t="s">
        <v>151</v>
      </c>
      <c r="D106" s="155" t="s">
        <v>123</v>
      </c>
      <c r="E106" s="156" t="s">
        <v>152</v>
      </c>
      <c r="F106" s="157" t="s">
        <v>153</v>
      </c>
      <c r="G106" s="158" t="s">
        <v>154</v>
      </c>
      <c r="H106" s="159">
        <v>38.55</v>
      </c>
      <c r="I106" s="160"/>
      <c r="J106" s="161">
        <f>ROUND($I$106*$H$106,2)</f>
        <v>0</v>
      </c>
      <c r="K106" s="157" t="s">
        <v>127</v>
      </c>
      <c r="L106" s="128"/>
      <c r="M106" s="162"/>
      <c r="N106" s="163" t="s">
        <v>41</v>
      </c>
      <c r="O106" s="83"/>
      <c r="P106" s="164">
        <f>$O$106*$H$106</f>
        <v>0</v>
      </c>
      <c r="Q106" s="164">
        <v>0</v>
      </c>
      <c r="R106" s="164">
        <f>$Q$106*$H$106</f>
        <v>0</v>
      </c>
      <c r="S106" s="164">
        <v>0</v>
      </c>
      <c r="T106" s="165">
        <f>$S$106*$H$106</f>
        <v>0</v>
      </c>
      <c r="AR106" s="86" t="s">
        <v>128</v>
      </c>
      <c r="AT106" s="86" t="s">
        <v>123</v>
      </c>
      <c r="AU106" s="86" t="s">
        <v>78</v>
      </c>
      <c r="AY106" s="6" t="s">
        <v>121</v>
      </c>
      <c r="BE106" s="166">
        <f>IF($N$106="základní",$J$106,0)</f>
        <v>0</v>
      </c>
      <c r="BF106" s="166">
        <f>IF($N$106="snížená",$J$106,0)</f>
        <v>0</v>
      </c>
      <c r="BG106" s="166">
        <f>IF($N$106="zákl. přenesená",$J$106,0)</f>
        <v>0</v>
      </c>
      <c r="BH106" s="166">
        <f>IF($N$106="sníž. přenesená",$J$106,0)</f>
        <v>0</v>
      </c>
      <c r="BI106" s="166">
        <f>IF($N$106="nulová",$J$106,0)</f>
        <v>0</v>
      </c>
      <c r="BJ106" s="86" t="s">
        <v>21</v>
      </c>
      <c r="BK106" s="166">
        <f>ROUND($I$106*$H$106,2)</f>
        <v>0</v>
      </c>
      <c r="BL106" s="86" t="s">
        <v>128</v>
      </c>
      <c r="BM106" s="86" t="s">
        <v>155</v>
      </c>
    </row>
    <row r="107" spans="2:65" s="6" customFormat="1" ht="13.5" customHeight="1">
      <c r="B107" s="82"/>
      <c r="C107" s="158" t="s">
        <v>156</v>
      </c>
      <c r="D107" s="158" t="s">
        <v>123</v>
      </c>
      <c r="E107" s="156" t="s">
        <v>157</v>
      </c>
      <c r="F107" s="157" t="s">
        <v>158</v>
      </c>
      <c r="G107" s="158" t="s">
        <v>136</v>
      </c>
      <c r="H107" s="159">
        <v>5.67</v>
      </c>
      <c r="I107" s="160"/>
      <c r="J107" s="161">
        <f>ROUND($I$107*$H$107,2)</f>
        <v>0</v>
      </c>
      <c r="K107" s="157" t="s">
        <v>127</v>
      </c>
      <c r="L107" s="128"/>
      <c r="M107" s="162"/>
      <c r="N107" s="163" t="s">
        <v>41</v>
      </c>
      <c r="O107" s="83"/>
      <c r="P107" s="164">
        <f>$O$107*$H$107</f>
        <v>0</v>
      </c>
      <c r="Q107" s="164">
        <v>0</v>
      </c>
      <c r="R107" s="164">
        <f>$Q$107*$H$107</f>
        <v>0</v>
      </c>
      <c r="S107" s="164">
        <v>0</v>
      </c>
      <c r="T107" s="165">
        <f>$S$107*$H$107</f>
        <v>0</v>
      </c>
      <c r="AR107" s="86" t="s">
        <v>128</v>
      </c>
      <c r="AT107" s="86" t="s">
        <v>123</v>
      </c>
      <c r="AU107" s="86" t="s">
        <v>78</v>
      </c>
      <c r="AY107" s="86" t="s">
        <v>121</v>
      </c>
      <c r="BE107" s="166">
        <f>IF($N$107="základní",$J$107,0)</f>
        <v>0</v>
      </c>
      <c r="BF107" s="166">
        <f>IF($N$107="snížená",$J$107,0)</f>
        <v>0</v>
      </c>
      <c r="BG107" s="166">
        <f>IF($N$107="zákl. přenesená",$J$107,0)</f>
        <v>0</v>
      </c>
      <c r="BH107" s="166">
        <f>IF($N$107="sníž. přenesená",$J$107,0)</f>
        <v>0</v>
      </c>
      <c r="BI107" s="166">
        <f>IF($N$107="nulová",$J$107,0)</f>
        <v>0</v>
      </c>
      <c r="BJ107" s="86" t="s">
        <v>21</v>
      </c>
      <c r="BK107" s="166">
        <f>ROUND($I$107*$H$107,2)</f>
        <v>0</v>
      </c>
      <c r="BL107" s="86" t="s">
        <v>128</v>
      </c>
      <c r="BM107" s="86" t="s">
        <v>159</v>
      </c>
    </row>
    <row r="108" spans="2:51" s="6" customFormat="1" ht="13.5" customHeight="1">
      <c r="B108" s="167"/>
      <c r="C108" s="168"/>
      <c r="D108" s="169" t="s">
        <v>138</v>
      </c>
      <c r="E108" s="170"/>
      <c r="F108" s="170" t="s">
        <v>160</v>
      </c>
      <c r="G108" s="168"/>
      <c r="H108" s="171">
        <v>2.07</v>
      </c>
      <c r="J108" s="168"/>
      <c r="K108" s="168"/>
      <c r="L108" s="172"/>
      <c r="M108" s="173"/>
      <c r="N108" s="168"/>
      <c r="O108" s="168"/>
      <c r="P108" s="168"/>
      <c r="Q108" s="168"/>
      <c r="R108" s="168"/>
      <c r="S108" s="168"/>
      <c r="T108" s="174"/>
      <c r="AT108" s="175" t="s">
        <v>138</v>
      </c>
      <c r="AU108" s="175" t="s">
        <v>78</v>
      </c>
      <c r="AV108" s="176" t="s">
        <v>78</v>
      </c>
      <c r="AW108" s="176" t="s">
        <v>87</v>
      </c>
      <c r="AX108" s="176" t="s">
        <v>70</v>
      </c>
      <c r="AY108" s="175" t="s">
        <v>121</v>
      </c>
    </row>
    <row r="109" spans="2:51" s="6" customFormat="1" ht="13.5" customHeight="1">
      <c r="B109" s="167"/>
      <c r="C109" s="168"/>
      <c r="D109" s="177" t="s">
        <v>138</v>
      </c>
      <c r="E109" s="178"/>
      <c r="F109" s="170" t="s">
        <v>161</v>
      </c>
      <c r="G109" s="168"/>
      <c r="H109" s="171">
        <v>3.6</v>
      </c>
      <c r="J109" s="168"/>
      <c r="K109" s="168"/>
      <c r="L109" s="172"/>
      <c r="M109" s="173"/>
      <c r="N109" s="168"/>
      <c r="O109" s="168"/>
      <c r="P109" s="168"/>
      <c r="Q109" s="168"/>
      <c r="R109" s="168"/>
      <c r="S109" s="168"/>
      <c r="T109" s="174"/>
      <c r="AT109" s="175" t="s">
        <v>138</v>
      </c>
      <c r="AU109" s="175" t="s">
        <v>78</v>
      </c>
      <c r="AV109" s="176" t="s">
        <v>78</v>
      </c>
      <c r="AW109" s="176" t="s">
        <v>87</v>
      </c>
      <c r="AX109" s="176" t="s">
        <v>70</v>
      </c>
      <c r="AY109" s="175" t="s">
        <v>121</v>
      </c>
    </row>
    <row r="110" spans="2:51" s="6" customFormat="1" ht="13.5" customHeight="1">
      <c r="B110" s="179"/>
      <c r="C110" s="180"/>
      <c r="D110" s="177" t="s">
        <v>138</v>
      </c>
      <c r="E110" s="181"/>
      <c r="F110" s="182" t="s">
        <v>142</v>
      </c>
      <c r="G110" s="180"/>
      <c r="H110" s="183">
        <v>5.67</v>
      </c>
      <c r="J110" s="180"/>
      <c r="K110" s="180"/>
      <c r="L110" s="184"/>
      <c r="M110" s="185"/>
      <c r="N110" s="180"/>
      <c r="O110" s="180"/>
      <c r="P110" s="180"/>
      <c r="Q110" s="180"/>
      <c r="R110" s="180"/>
      <c r="S110" s="180"/>
      <c r="T110" s="186"/>
      <c r="AT110" s="187" t="s">
        <v>138</v>
      </c>
      <c r="AU110" s="187" t="s">
        <v>78</v>
      </c>
      <c r="AV110" s="188" t="s">
        <v>128</v>
      </c>
      <c r="AW110" s="188" t="s">
        <v>87</v>
      </c>
      <c r="AX110" s="188" t="s">
        <v>21</v>
      </c>
      <c r="AY110" s="187" t="s">
        <v>121</v>
      </c>
    </row>
    <row r="111" spans="2:65" s="6" customFormat="1" ht="13.5" customHeight="1">
      <c r="B111" s="82"/>
      <c r="C111" s="189" t="s">
        <v>162</v>
      </c>
      <c r="D111" s="189" t="s">
        <v>163</v>
      </c>
      <c r="E111" s="190" t="s">
        <v>164</v>
      </c>
      <c r="F111" s="191" t="s">
        <v>165</v>
      </c>
      <c r="G111" s="192" t="s">
        <v>154</v>
      </c>
      <c r="H111" s="193">
        <v>4.14</v>
      </c>
      <c r="I111" s="194"/>
      <c r="J111" s="195">
        <f>ROUND($I$111*$H$111,2)</f>
        <v>0</v>
      </c>
      <c r="K111" s="191" t="s">
        <v>127</v>
      </c>
      <c r="L111" s="196"/>
      <c r="M111" s="197"/>
      <c r="N111" s="198" t="s">
        <v>41</v>
      </c>
      <c r="O111" s="83"/>
      <c r="P111" s="164">
        <f>$O$111*$H$111</f>
        <v>0</v>
      </c>
      <c r="Q111" s="164">
        <v>0</v>
      </c>
      <c r="R111" s="164">
        <f>$Q$111*$H$111</f>
        <v>0</v>
      </c>
      <c r="S111" s="164">
        <v>0</v>
      </c>
      <c r="T111" s="165">
        <f>$S$111*$H$111</f>
        <v>0</v>
      </c>
      <c r="AR111" s="86" t="s">
        <v>162</v>
      </c>
      <c r="AT111" s="86" t="s">
        <v>163</v>
      </c>
      <c r="AU111" s="86" t="s">
        <v>78</v>
      </c>
      <c r="AY111" s="6" t="s">
        <v>121</v>
      </c>
      <c r="BE111" s="166">
        <f>IF($N$111="základní",$J$111,0)</f>
        <v>0</v>
      </c>
      <c r="BF111" s="166">
        <f>IF($N$111="snížená",$J$111,0)</f>
        <v>0</v>
      </c>
      <c r="BG111" s="166">
        <f>IF($N$111="zákl. přenesená",$J$111,0)</f>
        <v>0</v>
      </c>
      <c r="BH111" s="166">
        <f>IF($N$111="sníž. přenesená",$J$111,0)</f>
        <v>0</v>
      </c>
      <c r="BI111" s="166">
        <f>IF($N$111="nulová",$J$111,0)</f>
        <v>0</v>
      </c>
      <c r="BJ111" s="86" t="s">
        <v>21</v>
      </c>
      <c r="BK111" s="166">
        <f>ROUND($I$111*$H$111,2)</f>
        <v>0</v>
      </c>
      <c r="BL111" s="86" t="s">
        <v>128</v>
      </c>
      <c r="BM111" s="86" t="s">
        <v>166</v>
      </c>
    </row>
    <row r="112" spans="2:51" s="6" customFormat="1" ht="13.5" customHeight="1">
      <c r="B112" s="167"/>
      <c r="C112" s="168"/>
      <c r="D112" s="169" t="s">
        <v>138</v>
      </c>
      <c r="E112" s="170"/>
      <c r="F112" s="170" t="s">
        <v>167</v>
      </c>
      <c r="G112" s="168"/>
      <c r="H112" s="171">
        <v>4.14</v>
      </c>
      <c r="J112" s="168"/>
      <c r="K112" s="168"/>
      <c r="L112" s="172"/>
      <c r="M112" s="173"/>
      <c r="N112" s="168"/>
      <c r="O112" s="168"/>
      <c r="P112" s="168"/>
      <c r="Q112" s="168"/>
      <c r="R112" s="168"/>
      <c r="S112" s="168"/>
      <c r="T112" s="174"/>
      <c r="AT112" s="175" t="s">
        <v>138</v>
      </c>
      <c r="AU112" s="175" t="s">
        <v>78</v>
      </c>
      <c r="AV112" s="176" t="s">
        <v>78</v>
      </c>
      <c r="AW112" s="176" t="s">
        <v>87</v>
      </c>
      <c r="AX112" s="176" t="s">
        <v>21</v>
      </c>
      <c r="AY112" s="175" t="s">
        <v>121</v>
      </c>
    </row>
    <row r="113" spans="2:65" s="6" customFormat="1" ht="13.5" customHeight="1">
      <c r="B113" s="82"/>
      <c r="C113" s="155" t="s">
        <v>168</v>
      </c>
      <c r="D113" s="155" t="s">
        <v>123</v>
      </c>
      <c r="E113" s="156" t="s">
        <v>169</v>
      </c>
      <c r="F113" s="157" t="s">
        <v>170</v>
      </c>
      <c r="G113" s="158" t="s">
        <v>136</v>
      </c>
      <c r="H113" s="159">
        <v>3.6</v>
      </c>
      <c r="I113" s="160"/>
      <c r="J113" s="161">
        <f>ROUND($I$113*$H$113,2)</f>
        <v>0</v>
      </c>
      <c r="K113" s="157" t="s">
        <v>127</v>
      </c>
      <c r="L113" s="128"/>
      <c r="M113" s="162"/>
      <c r="N113" s="163" t="s">
        <v>41</v>
      </c>
      <c r="O113" s="83"/>
      <c r="P113" s="164">
        <f>$O$113*$H$113</f>
        <v>0</v>
      </c>
      <c r="Q113" s="164">
        <v>0</v>
      </c>
      <c r="R113" s="164">
        <f>$Q$113*$H$113</f>
        <v>0</v>
      </c>
      <c r="S113" s="164">
        <v>0</v>
      </c>
      <c r="T113" s="165">
        <f>$S$113*$H$113</f>
        <v>0</v>
      </c>
      <c r="AR113" s="86" t="s">
        <v>128</v>
      </c>
      <c r="AT113" s="86" t="s">
        <v>123</v>
      </c>
      <c r="AU113" s="86" t="s">
        <v>78</v>
      </c>
      <c r="AY113" s="6" t="s">
        <v>121</v>
      </c>
      <c r="BE113" s="166">
        <f>IF($N$113="základní",$J$113,0)</f>
        <v>0</v>
      </c>
      <c r="BF113" s="166">
        <f>IF($N$113="snížená",$J$113,0)</f>
        <v>0</v>
      </c>
      <c r="BG113" s="166">
        <f>IF($N$113="zákl. přenesená",$J$113,0)</f>
        <v>0</v>
      </c>
      <c r="BH113" s="166">
        <f>IF($N$113="sníž. přenesená",$J$113,0)</f>
        <v>0</v>
      </c>
      <c r="BI113" s="166">
        <f>IF($N$113="nulová",$J$113,0)</f>
        <v>0</v>
      </c>
      <c r="BJ113" s="86" t="s">
        <v>21</v>
      </c>
      <c r="BK113" s="166">
        <f>ROUND($I$113*$H$113,2)</f>
        <v>0</v>
      </c>
      <c r="BL113" s="86" t="s">
        <v>128</v>
      </c>
      <c r="BM113" s="86" t="s">
        <v>171</v>
      </c>
    </row>
    <row r="114" spans="2:51" s="6" customFormat="1" ht="13.5" customHeight="1">
      <c r="B114" s="167"/>
      <c r="C114" s="168"/>
      <c r="D114" s="169" t="s">
        <v>138</v>
      </c>
      <c r="E114" s="170"/>
      <c r="F114" s="170" t="s">
        <v>172</v>
      </c>
      <c r="G114" s="168"/>
      <c r="H114" s="171">
        <v>3.6</v>
      </c>
      <c r="J114" s="168"/>
      <c r="K114" s="168"/>
      <c r="L114" s="172"/>
      <c r="M114" s="173"/>
      <c r="N114" s="168"/>
      <c r="O114" s="168"/>
      <c r="P114" s="168"/>
      <c r="Q114" s="168"/>
      <c r="R114" s="168"/>
      <c r="S114" s="168"/>
      <c r="T114" s="174"/>
      <c r="AT114" s="175" t="s">
        <v>138</v>
      </c>
      <c r="AU114" s="175" t="s">
        <v>78</v>
      </c>
      <c r="AV114" s="176" t="s">
        <v>78</v>
      </c>
      <c r="AW114" s="176" t="s">
        <v>87</v>
      </c>
      <c r="AX114" s="176" t="s">
        <v>21</v>
      </c>
      <c r="AY114" s="175" t="s">
        <v>121</v>
      </c>
    </row>
    <row r="115" spans="2:65" s="6" customFormat="1" ht="13.5" customHeight="1">
      <c r="B115" s="82"/>
      <c r="C115" s="189" t="s">
        <v>26</v>
      </c>
      <c r="D115" s="189" t="s">
        <v>163</v>
      </c>
      <c r="E115" s="190" t="s">
        <v>173</v>
      </c>
      <c r="F115" s="191" t="s">
        <v>174</v>
      </c>
      <c r="G115" s="192" t="s">
        <v>154</v>
      </c>
      <c r="H115" s="193">
        <v>7.2</v>
      </c>
      <c r="I115" s="194"/>
      <c r="J115" s="195">
        <f>ROUND($I$115*$H$115,2)</f>
        <v>0</v>
      </c>
      <c r="K115" s="191" t="s">
        <v>127</v>
      </c>
      <c r="L115" s="196"/>
      <c r="M115" s="197"/>
      <c r="N115" s="198" t="s">
        <v>41</v>
      </c>
      <c r="O115" s="83"/>
      <c r="P115" s="164">
        <f>$O$115*$H$115</f>
        <v>0</v>
      </c>
      <c r="Q115" s="164">
        <v>1</v>
      </c>
      <c r="R115" s="164">
        <f>$Q$115*$H$115</f>
        <v>7.2</v>
      </c>
      <c r="S115" s="164">
        <v>0</v>
      </c>
      <c r="T115" s="165">
        <f>$S$115*$H$115</f>
        <v>0</v>
      </c>
      <c r="AR115" s="86" t="s">
        <v>162</v>
      </c>
      <c r="AT115" s="86" t="s">
        <v>163</v>
      </c>
      <c r="AU115" s="86" t="s">
        <v>78</v>
      </c>
      <c r="AY115" s="6" t="s">
        <v>121</v>
      </c>
      <c r="BE115" s="166">
        <f>IF($N$115="základní",$J$115,0)</f>
        <v>0</v>
      </c>
      <c r="BF115" s="166">
        <f>IF($N$115="snížená",$J$115,0)</f>
        <v>0</v>
      </c>
      <c r="BG115" s="166">
        <f>IF($N$115="zákl. přenesená",$J$115,0)</f>
        <v>0</v>
      </c>
      <c r="BH115" s="166">
        <f>IF($N$115="sníž. přenesená",$J$115,0)</f>
        <v>0</v>
      </c>
      <c r="BI115" s="166">
        <f>IF($N$115="nulová",$J$115,0)</f>
        <v>0</v>
      </c>
      <c r="BJ115" s="86" t="s">
        <v>21</v>
      </c>
      <c r="BK115" s="166">
        <f>ROUND($I$115*$H$115,2)</f>
        <v>0</v>
      </c>
      <c r="BL115" s="86" t="s">
        <v>128</v>
      </c>
      <c r="BM115" s="86" t="s">
        <v>175</v>
      </c>
    </row>
    <row r="116" spans="2:51" s="6" customFormat="1" ht="13.5" customHeight="1">
      <c r="B116" s="167"/>
      <c r="C116" s="168"/>
      <c r="D116" s="177" t="s">
        <v>138</v>
      </c>
      <c r="E116" s="168"/>
      <c r="F116" s="170" t="s">
        <v>176</v>
      </c>
      <c r="G116" s="168"/>
      <c r="H116" s="171">
        <v>7.2</v>
      </c>
      <c r="J116" s="168"/>
      <c r="K116" s="168"/>
      <c r="L116" s="172"/>
      <c r="M116" s="173"/>
      <c r="N116" s="168"/>
      <c r="O116" s="168"/>
      <c r="P116" s="168"/>
      <c r="Q116" s="168"/>
      <c r="R116" s="168"/>
      <c r="S116" s="168"/>
      <c r="T116" s="174"/>
      <c r="AT116" s="175" t="s">
        <v>138</v>
      </c>
      <c r="AU116" s="175" t="s">
        <v>78</v>
      </c>
      <c r="AV116" s="176" t="s">
        <v>78</v>
      </c>
      <c r="AW116" s="176" t="s">
        <v>70</v>
      </c>
      <c r="AX116" s="176" t="s">
        <v>21</v>
      </c>
      <c r="AY116" s="175" t="s">
        <v>121</v>
      </c>
    </row>
    <row r="117" spans="2:63" s="141" customFormat="1" ht="30" customHeight="1">
      <c r="B117" s="142"/>
      <c r="C117" s="143"/>
      <c r="D117" s="144" t="s">
        <v>69</v>
      </c>
      <c r="E117" s="153" t="s">
        <v>78</v>
      </c>
      <c r="F117" s="153" t="s">
        <v>177</v>
      </c>
      <c r="G117" s="143"/>
      <c r="H117" s="143"/>
      <c r="J117" s="154">
        <f>$BK$117</f>
        <v>0</v>
      </c>
      <c r="K117" s="143"/>
      <c r="L117" s="147"/>
      <c r="M117" s="148"/>
      <c r="N117" s="143"/>
      <c r="O117" s="143"/>
      <c r="P117" s="149">
        <f>SUM($P$118:$P$137)</f>
        <v>0</v>
      </c>
      <c r="Q117" s="143"/>
      <c r="R117" s="149">
        <f>SUM($R$118:$R$137)</f>
        <v>10.3843585</v>
      </c>
      <c r="S117" s="143"/>
      <c r="T117" s="150">
        <f>SUM($T$118:$T$137)</f>
        <v>0</v>
      </c>
      <c r="AR117" s="151" t="s">
        <v>21</v>
      </c>
      <c r="AT117" s="151" t="s">
        <v>69</v>
      </c>
      <c r="AU117" s="151" t="s">
        <v>21</v>
      </c>
      <c r="AY117" s="151" t="s">
        <v>121</v>
      </c>
      <c r="BK117" s="152">
        <f>SUM($BK$118:$BK$137)</f>
        <v>0</v>
      </c>
    </row>
    <row r="118" spans="2:65" s="6" customFormat="1" ht="13.5" customHeight="1">
      <c r="B118" s="82"/>
      <c r="C118" s="155" t="s">
        <v>178</v>
      </c>
      <c r="D118" s="155" t="s">
        <v>123</v>
      </c>
      <c r="E118" s="156" t="s">
        <v>179</v>
      </c>
      <c r="F118" s="157" t="s">
        <v>180</v>
      </c>
      <c r="G118" s="158" t="s">
        <v>136</v>
      </c>
      <c r="H118" s="159">
        <v>16.68</v>
      </c>
      <c r="I118" s="160"/>
      <c r="J118" s="161">
        <f>ROUND($I$118*$H$118,2)</f>
        <v>0</v>
      </c>
      <c r="K118" s="157" t="s">
        <v>127</v>
      </c>
      <c r="L118" s="128"/>
      <c r="M118" s="162"/>
      <c r="N118" s="163" t="s">
        <v>41</v>
      </c>
      <c r="O118" s="83"/>
      <c r="P118" s="164">
        <f>$O$118*$H$118</f>
        <v>0</v>
      </c>
      <c r="Q118" s="164">
        <v>0</v>
      </c>
      <c r="R118" s="164">
        <f>$Q$118*$H$118</f>
        <v>0</v>
      </c>
      <c r="S118" s="164">
        <v>0</v>
      </c>
      <c r="T118" s="165">
        <f>$S$118*$H$118</f>
        <v>0</v>
      </c>
      <c r="AR118" s="86" t="s">
        <v>128</v>
      </c>
      <c r="AT118" s="86" t="s">
        <v>123</v>
      </c>
      <c r="AU118" s="86" t="s">
        <v>78</v>
      </c>
      <c r="AY118" s="6" t="s">
        <v>121</v>
      </c>
      <c r="BE118" s="166">
        <f>IF($N$118="základní",$J$118,0)</f>
        <v>0</v>
      </c>
      <c r="BF118" s="166">
        <f>IF($N$118="snížená",$J$118,0)</f>
        <v>0</v>
      </c>
      <c r="BG118" s="166">
        <f>IF($N$118="zákl. přenesená",$J$118,0)</f>
        <v>0</v>
      </c>
      <c r="BH118" s="166">
        <f>IF($N$118="sníž. přenesená",$J$118,0)</f>
        <v>0</v>
      </c>
      <c r="BI118" s="166">
        <f>IF($N$118="nulová",$J$118,0)</f>
        <v>0</v>
      </c>
      <c r="BJ118" s="86" t="s">
        <v>21</v>
      </c>
      <c r="BK118" s="166">
        <f>ROUND($I$118*$H$118,2)</f>
        <v>0</v>
      </c>
      <c r="BL118" s="86" t="s">
        <v>128</v>
      </c>
      <c r="BM118" s="86" t="s">
        <v>181</v>
      </c>
    </row>
    <row r="119" spans="2:51" s="6" customFormat="1" ht="13.5" customHeight="1">
      <c r="B119" s="167"/>
      <c r="C119" s="168"/>
      <c r="D119" s="169" t="s">
        <v>138</v>
      </c>
      <c r="E119" s="170"/>
      <c r="F119" s="170" t="s">
        <v>182</v>
      </c>
      <c r="G119" s="168"/>
      <c r="H119" s="171">
        <v>15.3</v>
      </c>
      <c r="J119" s="168"/>
      <c r="K119" s="168"/>
      <c r="L119" s="172"/>
      <c r="M119" s="173"/>
      <c r="N119" s="168"/>
      <c r="O119" s="168"/>
      <c r="P119" s="168"/>
      <c r="Q119" s="168"/>
      <c r="R119" s="168"/>
      <c r="S119" s="168"/>
      <c r="T119" s="174"/>
      <c r="AT119" s="175" t="s">
        <v>138</v>
      </c>
      <c r="AU119" s="175" t="s">
        <v>78</v>
      </c>
      <c r="AV119" s="176" t="s">
        <v>78</v>
      </c>
      <c r="AW119" s="176" t="s">
        <v>87</v>
      </c>
      <c r="AX119" s="176" t="s">
        <v>70</v>
      </c>
      <c r="AY119" s="175" t="s">
        <v>121</v>
      </c>
    </row>
    <row r="120" spans="2:51" s="6" customFormat="1" ht="13.5" customHeight="1">
      <c r="B120" s="167"/>
      <c r="C120" s="168"/>
      <c r="D120" s="177" t="s">
        <v>138</v>
      </c>
      <c r="E120" s="178"/>
      <c r="F120" s="170" t="s">
        <v>183</v>
      </c>
      <c r="G120" s="168"/>
      <c r="H120" s="171">
        <v>1.38</v>
      </c>
      <c r="J120" s="168"/>
      <c r="K120" s="168"/>
      <c r="L120" s="172"/>
      <c r="M120" s="173"/>
      <c r="N120" s="168"/>
      <c r="O120" s="168"/>
      <c r="P120" s="168"/>
      <c r="Q120" s="168"/>
      <c r="R120" s="168"/>
      <c r="S120" s="168"/>
      <c r="T120" s="174"/>
      <c r="AT120" s="175" t="s">
        <v>138</v>
      </c>
      <c r="AU120" s="175" t="s">
        <v>78</v>
      </c>
      <c r="AV120" s="176" t="s">
        <v>78</v>
      </c>
      <c r="AW120" s="176" t="s">
        <v>87</v>
      </c>
      <c r="AX120" s="176" t="s">
        <v>70</v>
      </c>
      <c r="AY120" s="175" t="s">
        <v>121</v>
      </c>
    </row>
    <row r="121" spans="2:51" s="6" customFormat="1" ht="13.5" customHeight="1">
      <c r="B121" s="179"/>
      <c r="C121" s="180"/>
      <c r="D121" s="177" t="s">
        <v>138</v>
      </c>
      <c r="E121" s="181"/>
      <c r="F121" s="182" t="s">
        <v>142</v>
      </c>
      <c r="G121" s="180"/>
      <c r="H121" s="183">
        <v>16.68</v>
      </c>
      <c r="J121" s="180"/>
      <c r="K121" s="180"/>
      <c r="L121" s="184"/>
      <c r="M121" s="185"/>
      <c r="N121" s="180"/>
      <c r="O121" s="180"/>
      <c r="P121" s="180"/>
      <c r="Q121" s="180"/>
      <c r="R121" s="180"/>
      <c r="S121" s="180"/>
      <c r="T121" s="186"/>
      <c r="AT121" s="187" t="s">
        <v>138</v>
      </c>
      <c r="AU121" s="187" t="s">
        <v>78</v>
      </c>
      <c r="AV121" s="188" t="s">
        <v>128</v>
      </c>
      <c r="AW121" s="188" t="s">
        <v>87</v>
      </c>
      <c r="AX121" s="188" t="s">
        <v>21</v>
      </c>
      <c r="AY121" s="187" t="s">
        <v>121</v>
      </c>
    </row>
    <row r="122" spans="2:65" s="6" customFormat="1" ht="13.5" customHeight="1">
      <c r="B122" s="82"/>
      <c r="C122" s="155" t="s">
        <v>184</v>
      </c>
      <c r="D122" s="155" t="s">
        <v>123</v>
      </c>
      <c r="E122" s="156" t="s">
        <v>185</v>
      </c>
      <c r="F122" s="157" t="s">
        <v>186</v>
      </c>
      <c r="G122" s="158" t="s">
        <v>126</v>
      </c>
      <c r="H122" s="159">
        <v>97.55</v>
      </c>
      <c r="I122" s="160"/>
      <c r="J122" s="161">
        <f>ROUND($I$122*$H$122,2)</f>
        <v>0</v>
      </c>
      <c r="K122" s="157" t="s">
        <v>127</v>
      </c>
      <c r="L122" s="128"/>
      <c r="M122" s="162"/>
      <c r="N122" s="163" t="s">
        <v>41</v>
      </c>
      <c r="O122" s="83"/>
      <c r="P122" s="164">
        <f>$O$122*$H$122</f>
        <v>0</v>
      </c>
      <c r="Q122" s="164">
        <v>0.00027</v>
      </c>
      <c r="R122" s="164">
        <f>$Q$122*$H$122</f>
        <v>0.0263385</v>
      </c>
      <c r="S122" s="164">
        <v>0</v>
      </c>
      <c r="T122" s="165">
        <f>$S$122*$H$122</f>
        <v>0</v>
      </c>
      <c r="AR122" s="86" t="s">
        <v>128</v>
      </c>
      <c r="AT122" s="86" t="s">
        <v>123</v>
      </c>
      <c r="AU122" s="86" t="s">
        <v>78</v>
      </c>
      <c r="AY122" s="6" t="s">
        <v>121</v>
      </c>
      <c r="BE122" s="166">
        <f>IF($N$122="základní",$J$122,0)</f>
        <v>0</v>
      </c>
      <c r="BF122" s="166">
        <f>IF($N$122="snížená",$J$122,0)</f>
        <v>0</v>
      </c>
      <c r="BG122" s="166">
        <f>IF($N$122="zákl. přenesená",$J$122,0)</f>
        <v>0</v>
      </c>
      <c r="BH122" s="166">
        <f>IF($N$122="sníž. přenesená",$J$122,0)</f>
        <v>0</v>
      </c>
      <c r="BI122" s="166">
        <f>IF($N$122="nulová",$J$122,0)</f>
        <v>0</v>
      </c>
      <c r="BJ122" s="86" t="s">
        <v>21</v>
      </c>
      <c r="BK122" s="166">
        <f>ROUND($I$122*$H$122,2)</f>
        <v>0</v>
      </c>
      <c r="BL122" s="86" t="s">
        <v>128</v>
      </c>
      <c r="BM122" s="86" t="s">
        <v>187</v>
      </c>
    </row>
    <row r="123" spans="2:51" s="6" customFormat="1" ht="13.5" customHeight="1">
      <c r="B123" s="167"/>
      <c r="C123" s="168"/>
      <c r="D123" s="169" t="s">
        <v>138</v>
      </c>
      <c r="E123" s="170"/>
      <c r="F123" s="170" t="s">
        <v>188</v>
      </c>
      <c r="G123" s="168"/>
      <c r="H123" s="171">
        <v>78</v>
      </c>
      <c r="J123" s="168"/>
      <c r="K123" s="168"/>
      <c r="L123" s="172"/>
      <c r="M123" s="173"/>
      <c r="N123" s="168"/>
      <c r="O123" s="168"/>
      <c r="P123" s="168"/>
      <c r="Q123" s="168"/>
      <c r="R123" s="168"/>
      <c r="S123" s="168"/>
      <c r="T123" s="174"/>
      <c r="AT123" s="175" t="s">
        <v>138</v>
      </c>
      <c r="AU123" s="175" t="s">
        <v>78</v>
      </c>
      <c r="AV123" s="176" t="s">
        <v>78</v>
      </c>
      <c r="AW123" s="176" t="s">
        <v>87</v>
      </c>
      <c r="AX123" s="176" t="s">
        <v>70</v>
      </c>
      <c r="AY123" s="175" t="s">
        <v>121</v>
      </c>
    </row>
    <row r="124" spans="2:51" s="6" customFormat="1" ht="13.5" customHeight="1">
      <c r="B124" s="167"/>
      <c r="C124" s="168"/>
      <c r="D124" s="177" t="s">
        <v>138</v>
      </c>
      <c r="E124" s="178"/>
      <c r="F124" s="170" t="s">
        <v>189</v>
      </c>
      <c r="G124" s="168"/>
      <c r="H124" s="171">
        <v>19.55</v>
      </c>
      <c r="J124" s="168"/>
      <c r="K124" s="168"/>
      <c r="L124" s="172"/>
      <c r="M124" s="173"/>
      <c r="N124" s="168"/>
      <c r="O124" s="168"/>
      <c r="P124" s="168"/>
      <c r="Q124" s="168"/>
      <c r="R124" s="168"/>
      <c r="S124" s="168"/>
      <c r="T124" s="174"/>
      <c r="AT124" s="175" t="s">
        <v>138</v>
      </c>
      <c r="AU124" s="175" t="s">
        <v>78</v>
      </c>
      <c r="AV124" s="176" t="s">
        <v>78</v>
      </c>
      <c r="AW124" s="176" t="s">
        <v>87</v>
      </c>
      <c r="AX124" s="176" t="s">
        <v>70</v>
      </c>
      <c r="AY124" s="175" t="s">
        <v>121</v>
      </c>
    </row>
    <row r="125" spans="2:51" s="6" customFormat="1" ht="13.5" customHeight="1">
      <c r="B125" s="179"/>
      <c r="C125" s="180"/>
      <c r="D125" s="177" t="s">
        <v>138</v>
      </c>
      <c r="E125" s="181"/>
      <c r="F125" s="182" t="s">
        <v>142</v>
      </c>
      <c r="G125" s="180"/>
      <c r="H125" s="183">
        <v>97.55</v>
      </c>
      <c r="J125" s="180"/>
      <c r="K125" s="180"/>
      <c r="L125" s="184"/>
      <c r="M125" s="185"/>
      <c r="N125" s="180"/>
      <c r="O125" s="180"/>
      <c r="P125" s="180"/>
      <c r="Q125" s="180"/>
      <c r="R125" s="180"/>
      <c r="S125" s="180"/>
      <c r="T125" s="186"/>
      <c r="AT125" s="187" t="s">
        <v>138</v>
      </c>
      <c r="AU125" s="187" t="s">
        <v>78</v>
      </c>
      <c r="AV125" s="188" t="s">
        <v>128</v>
      </c>
      <c r="AW125" s="188" t="s">
        <v>87</v>
      </c>
      <c r="AX125" s="188" t="s">
        <v>21</v>
      </c>
      <c r="AY125" s="187" t="s">
        <v>121</v>
      </c>
    </row>
    <row r="126" spans="2:65" s="6" customFormat="1" ht="13.5" customHeight="1">
      <c r="B126" s="82"/>
      <c r="C126" s="189" t="s">
        <v>190</v>
      </c>
      <c r="D126" s="189" t="s">
        <v>163</v>
      </c>
      <c r="E126" s="190" t="s">
        <v>191</v>
      </c>
      <c r="F126" s="191" t="s">
        <v>192</v>
      </c>
      <c r="G126" s="192" t="s">
        <v>126</v>
      </c>
      <c r="H126" s="193">
        <v>97.55</v>
      </c>
      <c r="I126" s="194"/>
      <c r="J126" s="195">
        <f>ROUND($I$126*$H$126,2)</f>
        <v>0</v>
      </c>
      <c r="K126" s="191" t="s">
        <v>127</v>
      </c>
      <c r="L126" s="196"/>
      <c r="M126" s="197"/>
      <c r="N126" s="198" t="s">
        <v>41</v>
      </c>
      <c r="O126" s="83"/>
      <c r="P126" s="164">
        <f>$O$126*$H$126</f>
        <v>0</v>
      </c>
      <c r="Q126" s="164">
        <v>0.0014</v>
      </c>
      <c r="R126" s="164">
        <f>$Q$126*$H$126</f>
        <v>0.13657</v>
      </c>
      <c r="S126" s="164">
        <v>0</v>
      </c>
      <c r="T126" s="165">
        <f>$S$126*$H$126</f>
        <v>0</v>
      </c>
      <c r="AR126" s="86" t="s">
        <v>162</v>
      </c>
      <c r="AT126" s="86" t="s">
        <v>163</v>
      </c>
      <c r="AU126" s="86" t="s">
        <v>78</v>
      </c>
      <c r="AY126" s="6" t="s">
        <v>121</v>
      </c>
      <c r="BE126" s="166">
        <f>IF($N$126="základní",$J$126,0)</f>
        <v>0</v>
      </c>
      <c r="BF126" s="166">
        <f>IF($N$126="snížená",$J$126,0)</f>
        <v>0</v>
      </c>
      <c r="BG126" s="166">
        <f>IF($N$126="zákl. přenesená",$J$126,0)</f>
        <v>0</v>
      </c>
      <c r="BH126" s="166">
        <f>IF($N$126="sníž. přenesená",$J$126,0)</f>
        <v>0</v>
      </c>
      <c r="BI126" s="166">
        <f>IF($N$126="nulová",$J$126,0)</f>
        <v>0</v>
      </c>
      <c r="BJ126" s="86" t="s">
        <v>21</v>
      </c>
      <c r="BK126" s="166">
        <f>ROUND($I$126*$H$126,2)</f>
        <v>0</v>
      </c>
      <c r="BL126" s="86" t="s">
        <v>128</v>
      </c>
      <c r="BM126" s="86" t="s">
        <v>193</v>
      </c>
    </row>
    <row r="127" spans="2:65" s="6" customFormat="1" ht="13.5" customHeight="1">
      <c r="B127" s="82"/>
      <c r="C127" s="158" t="s">
        <v>194</v>
      </c>
      <c r="D127" s="158" t="s">
        <v>123</v>
      </c>
      <c r="E127" s="156" t="s">
        <v>195</v>
      </c>
      <c r="F127" s="157" t="s">
        <v>196</v>
      </c>
      <c r="G127" s="158" t="s">
        <v>136</v>
      </c>
      <c r="H127" s="159">
        <v>7.134</v>
      </c>
      <c r="I127" s="160"/>
      <c r="J127" s="161">
        <f>ROUND($I$127*$H$127,2)</f>
        <v>0</v>
      </c>
      <c r="K127" s="157" t="s">
        <v>127</v>
      </c>
      <c r="L127" s="128"/>
      <c r="M127" s="162"/>
      <c r="N127" s="163" t="s">
        <v>41</v>
      </c>
      <c r="O127" s="83"/>
      <c r="P127" s="164">
        <f>$O$127*$H$127</f>
        <v>0</v>
      </c>
      <c r="Q127" s="164">
        <v>0</v>
      </c>
      <c r="R127" s="164">
        <f>$Q$127*$H$127</f>
        <v>0</v>
      </c>
      <c r="S127" s="164">
        <v>0</v>
      </c>
      <c r="T127" s="165">
        <f>$S$127*$H$127</f>
        <v>0</v>
      </c>
      <c r="AR127" s="86" t="s">
        <v>128</v>
      </c>
      <c r="AT127" s="86" t="s">
        <v>123</v>
      </c>
      <c r="AU127" s="86" t="s">
        <v>78</v>
      </c>
      <c r="AY127" s="86" t="s">
        <v>121</v>
      </c>
      <c r="BE127" s="166">
        <f>IF($N$127="základní",$J$127,0)</f>
        <v>0</v>
      </c>
      <c r="BF127" s="166">
        <f>IF($N$127="snížená",$J$127,0)</f>
        <v>0</v>
      </c>
      <c r="BG127" s="166">
        <f>IF($N$127="zákl. přenesená",$J$127,0)</f>
        <v>0</v>
      </c>
      <c r="BH127" s="166">
        <f>IF($N$127="sníž. přenesená",$J$127,0)</f>
        <v>0</v>
      </c>
      <c r="BI127" s="166">
        <f>IF($N$127="nulová",$J$127,0)</f>
        <v>0</v>
      </c>
      <c r="BJ127" s="86" t="s">
        <v>21</v>
      </c>
      <c r="BK127" s="166">
        <f>ROUND($I$127*$H$127,2)</f>
        <v>0</v>
      </c>
      <c r="BL127" s="86" t="s">
        <v>128</v>
      </c>
      <c r="BM127" s="86" t="s">
        <v>197</v>
      </c>
    </row>
    <row r="128" spans="2:51" s="6" customFormat="1" ht="13.5" customHeight="1">
      <c r="B128" s="167"/>
      <c r="C128" s="168"/>
      <c r="D128" s="169" t="s">
        <v>138</v>
      </c>
      <c r="E128" s="170"/>
      <c r="F128" s="170" t="s">
        <v>198</v>
      </c>
      <c r="G128" s="168"/>
      <c r="H128" s="171">
        <v>6.375</v>
      </c>
      <c r="J128" s="168"/>
      <c r="K128" s="168"/>
      <c r="L128" s="172"/>
      <c r="M128" s="173"/>
      <c r="N128" s="168"/>
      <c r="O128" s="168"/>
      <c r="P128" s="168"/>
      <c r="Q128" s="168"/>
      <c r="R128" s="168"/>
      <c r="S128" s="168"/>
      <c r="T128" s="174"/>
      <c r="AT128" s="175" t="s">
        <v>138</v>
      </c>
      <c r="AU128" s="175" t="s">
        <v>78</v>
      </c>
      <c r="AV128" s="176" t="s">
        <v>78</v>
      </c>
      <c r="AW128" s="176" t="s">
        <v>87</v>
      </c>
      <c r="AX128" s="176" t="s">
        <v>70</v>
      </c>
      <c r="AY128" s="175" t="s">
        <v>121</v>
      </c>
    </row>
    <row r="129" spans="2:51" s="6" customFormat="1" ht="13.5" customHeight="1">
      <c r="B129" s="167"/>
      <c r="C129" s="168"/>
      <c r="D129" s="177" t="s">
        <v>138</v>
      </c>
      <c r="E129" s="178"/>
      <c r="F129" s="170" t="s">
        <v>199</v>
      </c>
      <c r="G129" s="168"/>
      <c r="H129" s="171">
        <v>0.759</v>
      </c>
      <c r="J129" s="168"/>
      <c r="K129" s="168"/>
      <c r="L129" s="172"/>
      <c r="M129" s="173"/>
      <c r="N129" s="168"/>
      <c r="O129" s="168"/>
      <c r="P129" s="168"/>
      <c r="Q129" s="168"/>
      <c r="R129" s="168"/>
      <c r="S129" s="168"/>
      <c r="T129" s="174"/>
      <c r="AT129" s="175" t="s">
        <v>138</v>
      </c>
      <c r="AU129" s="175" t="s">
        <v>78</v>
      </c>
      <c r="AV129" s="176" t="s">
        <v>78</v>
      </c>
      <c r="AW129" s="176" t="s">
        <v>87</v>
      </c>
      <c r="AX129" s="176" t="s">
        <v>70</v>
      </c>
      <c r="AY129" s="175" t="s">
        <v>121</v>
      </c>
    </row>
    <row r="130" spans="2:51" s="6" customFormat="1" ht="13.5" customHeight="1">
      <c r="B130" s="179"/>
      <c r="C130" s="180"/>
      <c r="D130" s="177" t="s">
        <v>138</v>
      </c>
      <c r="E130" s="181"/>
      <c r="F130" s="182" t="s">
        <v>142</v>
      </c>
      <c r="G130" s="180"/>
      <c r="H130" s="183">
        <v>7.134</v>
      </c>
      <c r="J130" s="180"/>
      <c r="K130" s="180"/>
      <c r="L130" s="184"/>
      <c r="M130" s="185"/>
      <c r="N130" s="180"/>
      <c r="O130" s="180"/>
      <c r="P130" s="180"/>
      <c r="Q130" s="180"/>
      <c r="R130" s="180"/>
      <c r="S130" s="180"/>
      <c r="T130" s="186"/>
      <c r="AT130" s="187" t="s">
        <v>138</v>
      </c>
      <c r="AU130" s="187" t="s">
        <v>78</v>
      </c>
      <c r="AV130" s="188" t="s">
        <v>128</v>
      </c>
      <c r="AW130" s="188" t="s">
        <v>87</v>
      </c>
      <c r="AX130" s="188" t="s">
        <v>21</v>
      </c>
      <c r="AY130" s="187" t="s">
        <v>121</v>
      </c>
    </row>
    <row r="131" spans="2:65" s="6" customFormat="1" ht="13.5" customHeight="1">
      <c r="B131" s="82"/>
      <c r="C131" s="155" t="s">
        <v>8</v>
      </c>
      <c r="D131" s="155" t="s">
        <v>123</v>
      </c>
      <c r="E131" s="156" t="s">
        <v>200</v>
      </c>
      <c r="F131" s="157" t="s">
        <v>201</v>
      </c>
      <c r="G131" s="158" t="s">
        <v>136</v>
      </c>
      <c r="H131" s="159">
        <v>2.895</v>
      </c>
      <c r="I131" s="160"/>
      <c r="J131" s="161">
        <f>ROUND($I$131*$H$131,2)</f>
        <v>0</v>
      </c>
      <c r="K131" s="157" t="s">
        <v>127</v>
      </c>
      <c r="L131" s="128"/>
      <c r="M131" s="162"/>
      <c r="N131" s="163" t="s">
        <v>41</v>
      </c>
      <c r="O131" s="83"/>
      <c r="P131" s="164">
        <f>$O$131*$H$131</f>
        <v>0</v>
      </c>
      <c r="Q131" s="164">
        <v>0</v>
      </c>
      <c r="R131" s="164">
        <f>$Q$131*$H$131</f>
        <v>0</v>
      </c>
      <c r="S131" s="164">
        <v>0</v>
      </c>
      <c r="T131" s="165">
        <f>$S$131*$H$131</f>
        <v>0</v>
      </c>
      <c r="AR131" s="86" t="s">
        <v>128</v>
      </c>
      <c r="AT131" s="86" t="s">
        <v>123</v>
      </c>
      <c r="AU131" s="86" t="s">
        <v>78</v>
      </c>
      <c r="AY131" s="6" t="s">
        <v>121</v>
      </c>
      <c r="BE131" s="166">
        <f>IF($N$131="základní",$J$131,0)</f>
        <v>0</v>
      </c>
      <c r="BF131" s="166">
        <f>IF($N$131="snížená",$J$131,0)</f>
        <v>0</v>
      </c>
      <c r="BG131" s="166">
        <f>IF($N$131="zákl. přenesená",$J$131,0)</f>
        <v>0</v>
      </c>
      <c r="BH131" s="166">
        <f>IF($N$131="sníž. přenesená",$J$131,0)</f>
        <v>0</v>
      </c>
      <c r="BI131" s="166">
        <f>IF($N$131="nulová",$J$131,0)</f>
        <v>0</v>
      </c>
      <c r="BJ131" s="86" t="s">
        <v>21</v>
      </c>
      <c r="BK131" s="166">
        <f>ROUND($I$131*$H$131,2)</f>
        <v>0</v>
      </c>
      <c r="BL131" s="86" t="s">
        <v>128</v>
      </c>
      <c r="BM131" s="86" t="s">
        <v>202</v>
      </c>
    </row>
    <row r="132" spans="2:51" s="6" customFormat="1" ht="13.5" customHeight="1">
      <c r="B132" s="167"/>
      <c r="C132" s="168"/>
      <c r="D132" s="169" t="s">
        <v>138</v>
      </c>
      <c r="E132" s="170"/>
      <c r="F132" s="170" t="s">
        <v>203</v>
      </c>
      <c r="G132" s="168"/>
      <c r="H132" s="171">
        <v>2.55</v>
      </c>
      <c r="J132" s="168"/>
      <c r="K132" s="168"/>
      <c r="L132" s="172"/>
      <c r="M132" s="173"/>
      <c r="N132" s="168"/>
      <c r="O132" s="168"/>
      <c r="P132" s="168"/>
      <c r="Q132" s="168"/>
      <c r="R132" s="168"/>
      <c r="S132" s="168"/>
      <c r="T132" s="174"/>
      <c r="AT132" s="175" t="s">
        <v>138</v>
      </c>
      <c r="AU132" s="175" t="s">
        <v>78</v>
      </c>
      <c r="AV132" s="176" t="s">
        <v>78</v>
      </c>
      <c r="AW132" s="176" t="s">
        <v>87</v>
      </c>
      <c r="AX132" s="176" t="s">
        <v>70</v>
      </c>
      <c r="AY132" s="175" t="s">
        <v>121</v>
      </c>
    </row>
    <row r="133" spans="2:51" s="6" customFormat="1" ht="13.5" customHeight="1">
      <c r="B133" s="167"/>
      <c r="C133" s="168"/>
      <c r="D133" s="177" t="s">
        <v>138</v>
      </c>
      <c r="E133" s="178"/>
      <c r="F133" s="170" t="s">
        <v>204</v>
      </c>
      <c r="G133" s="168"/>
      <c r="H133" s="171">
        <v>0.345</v>
      </c>
      <c r="J133" s="168"/>
      <c r="K133" s="168"/>
      <c r="L133" s="172"/>
      <c r="M133" s="173"/>
      <c r="N133" s="168"/>
      <c r="O133" s="168"/>
      <c r="P133" s="168"/>
      <c r="Q133" s="168"/>
      <c r="R133" s="168"/>
      <c r="S133" s="168"/>
      <c r="T133" s="174"/>
      <c r="AT133" s="175" t="s">
        <v>138</v>
      </c>
      <c r="AU133" s="175" t="s">
        <v>78</v>
      </c>
      <c r="AV133" s="176" t="s">
        <v>78</v>
      </c>
      <c r="AW133" s="176" t="s">
        <v>87</v>
      </c>
      <c r="AX133" s="176" t="s">
        <v>70</v>
      </c>
      <c r="AY133" s="175" t="s">
        <v>121</v>
      </c>
    </row>
    <row r="134" spans="2:51" s="6" customFormat="1" ht="13.5" customHeight="1">
      <c r="B134" s="179"/>
      <c r="C134" s="180"/>
      <c r="D134" s="177" t="s">
        <v>138</v>
      </c>
      <c r="E134" s="181"/>
      <c r="F134" s="182" t="s">
        <v>142</v>
      </c>
      <c r="G134" s="180"/>
      <c r="H134" s="183">
        <v>2.895</v>
      </c>
      <c r="J134" s="180"/>
      <c r="K134" s="180"/>
      <c r="L134" s="184"/>
      <c r="M134" s="185"/>
      <c r="N134" s="180"/>
      <c r="O134" s="180"/>
      <c r="P134" s="180"/>
      <c r="Q134" s="180"/>
      <c r="R134" s="180"/>
      <c r="S134" s="180"/>
      <c r="T134" s="186"/>
      <c r="AT134" s="187" t="s">
        <v>138</v>
      </c>
      <c r="AU134" s="187" t="s">
        <v>78</v>
      </c>
      <c r="AV134" s="188" t="s">
        <v>128</v>
      </c>
      <c r="AW134" s="188" t="s">
        <v>87</v>
      </c>
      <c r="AX134" s="188" t="s">
        <v>21</v>
      </c>
      <c r="AY134" s="187" t="s">
        <v>121</v>
      </c>
    </row>
    <row r="135" spans="2:65" s="6" customFormat="1" ht="13.5" customHeight="1">
      <c r="B135" s="82"/>
      <c r="C135" s="155" t="s">
        <v>205</v>
      </c>
      <c r="D135" s="155" t="s">
        <v>123</v>
      </c>
      <c r="E135" s="156" t="s">
        <v>206</v>
      </c>
      <c r="F135" s="157" t="s">
        <v>207</v>
      </c>
      <c r="G135" s="158" t="s">
        <v>208</v>
      </c>
      <c r="H135" s="159">
        <v>2</v>
      </c>
      <c r="I135" s="160"/>
      <c r="J135" s="161">
        <f>ROUND($I$135*$H$135,2)</f>
        <v>0</v>
      </c>
      <c r="K135" s="157"/>
      <c r="L135" s="128"/>
      <c r="M135" s="162"/>
      <c r="N135" s="163" t="s">
        <v>41</v>
      </c>
      <c r="O135" s="83"/>
      <c r="P135" s="164">
        <f>$O$135*$H$135</f>
        <v>0</v>
      </c>
      <c r="Q135" s="164">
        <v>0</v>
      </c>
      <c r="R135" s="164">
        <f>$Q$135*$H$135</f>
        <v>0</v>
      </c>
      <c r="S135" s="164">
        <v>0</v>
      </c>
      <c r="T135" s="165">
        <f>$S$135*$H$135</f>
        <v>0</v>
      </c>
      <c r="AR135" s="86" t="s">
        <v>128</v>
      </c>
      <c r="AT135" s="86" t="s">
        <v>123</v>
      </c>
      <c r="AU135" s="86" t="s">
        <v>78</v>
      </c>
      <c r="AY135" s="6" t="s">
        <v>121</v>
      </c>
      <c r="BE135" s="166">
        <f>IF($N$135="základní",$J$135,0)</f>
        <v>0</v>
      </c>
      <c r="BF135" s="166">
        <f>IF($N$135="snížená",$J$135,0)</f>
        <v>0</v>
      </c>
      <c r="BG135" s="166">
        <f>IF($N$135="zákl. přenesená",$J$135,0)</f>
        <v>0</v>
      </c>
      <c r="BH135" s="166">
        <f>IF($N$135="sníž. přenesená",$J$135,0)</f>
        <v>0</v>
      </c>
      <c r="BI135" s="166">
        <f>IF($N$135="nulová",$J$135,0)</f>
        <v>0</v>
      </c>
      <c r="BJ135" s="86" t="s">
        <v>21</v>
      </c>
      <c r="BK135" s="166">
        <f>ROUND($I$135*$H$135,2)</f>
        <v>0</v>
      </c>
      <c r="BL135" s="86" t="s">
        <v>128</v>
      </c>
      <c r="BM135" s="86" t="s">
        <v>209</v>
      </c>
    </row>
    <row r="136" spans="2:65" s="6" customFormat="1" ht="13.5" customHeight="1">
      <c r="B136" s="82"/>
      <c r="C136" s="158" t="s">
        <v>210</v>
      </c>
      <c r="D136" s="158" t="s">
        <v>123</v>
      </c>
      <c r="E136" s="156" t="s">
        <v>211</v>
      </c>
      <c r="F136" s="157" t="s">
        <v>212</v>
      </c>
      <c r="G136" s="158" t="s">
        <v>213</v>
      </c>
      <c r="H136" s="159">
        <v>41.5</v>
      </c>
      <c r="I136" s="160"/>
      <c r="J136" s="161">
        <f>ROUND($I$136*$H$136,2)</f>
        <v>0</v>
      </c>
      <c r="K136" s="157" t="s">
        <v>127</v>
      </c>
      <c r="L136" s="128"/>
      <c r="M136" s="162"/>
      <c r="N136" s="163" t="s">
        <v>41</v>
      </c>
      <c r="O136" s="83"/>
      <c r="P136" s="164">
        <f>$O$136*$H$136</f>
        <v>0</v>
      </c>
      <c r="Q136" s="164">
        <v>0.2463</v>
      </c>
      <c r="R136" s="164">
        <f>$Q$136*$H$136</f>
        <v>10.221449999999999</v>
      </c>
      <c r="S136" s="164">
        <v>0</v>
      </c>
      <c r="T136" s="165">
        <f>$S$136*$H$136</f>
        <v>0</v>
      </c>
      <c r="AR136" s="86" t="s">
        <v>128</v>
      </c>
      <c r="AT136" s="86" t="s">
        <v>123</v>
      </c>
      <c r="AU136" s="86" t="s">
        <v>78</v>
      </c>
      <c r="AY136" s="86" t="s">
        <v>121</v>
      </c>
      <c r="BE136" s="166">
        <f>IF($N$136="základní",$J$136,0)</f>
        <v>0</v>
      </c>
      <c r="BF136" s="166">
        <f>IF($N$136="snížená",$J$136,0)</f>
        <v>0</v>
      </c>
      <c r="BG136" s="166">
        <f>IF($N$136="zákl. přenesená",$J$136,0)</f>
        <v>0</v>
      </c>
      <c r="BH136" s="166">
        <f>IF($N$136="sníž. přenesená",$J$136,0)</f>
        <v>0</v>
      </c>
      <c r="BI136" s="166">
        <f>IF($N$136="nulová",$J$136,0)</f>
        <v>0</v>
      </c>
      <c r="BJ136" s="86" t="s">
        <v>21</v>
      </c>
      <c r="BK136" s="166">
        <f>ROUND($I$136*$H$136,2)</f>
        <v>0</v>
      </c>
      <c r="BL136" s="86" t="s">
        <v>128</v>
      </c>
      <c r="BM136" s="86" t="s">
        <v>214</v>
      </c>
    </row>
    <row r="137" spans="2:51" s="6" customFormat="1" ht="13.5" customHeight="1">
      <c r="B137" s="167"/>
      <c r="C137" s="168"/>
      <c r="D137" s="169" t="s">
        <v>138</v>
      </c>
      <c r="E137" s="170"/>
      <c r="F137" s="170" t="s">
        <v>215</v>
      </c>
      <c r="G137" s="168"/>
      <c r="H137" s="171">
        <v>41.5</v>
      </c>
      <c r="J137" s="168"/>
      <c r="K137" s="168"/>
      <c r="L137" s="172"/>
      <c r="M137" s="173"/>
      <c r="N137" s="168"/>
      <c r="O137" s="168"/>
      <c r="P137" s="168"/>
      <c r="Q137" s="168"/>
      <c r="R137" s="168"/>
      <c r="S137" s="168"/>
      <c r="T137" s="174"/>
      <c r="AT137" s="175" t="s">
        <v>138</v>
      </c>
      <c r="AU137" s="175" t="s">
        <v>78</v>
      </c>
      <c r="AV137" s="176" t="s">
        <v>78</v>
      </c>
      <c r="AW137" s="176" t="s">
        <v>87</v>
      </c>
      <c r="AX137" s="176" t="s">
        <v>21</v>
      </c>
      <c r="AY137" s="175" t="s">
        <v>121</v>
      </c>
    </row>
    <row r="138" spans="2:63" s="141" customFormat="1" ht="30" customHeight="1">
      <c r="B138" s="142"/>
      <c r="C138" s="143"/>
      <c r="D138" s="144" t="s">
        <v>69</v>
      </c>
      <c r="E138" s="153" t="s">
        <v>128</v>
      </c>
      <c r="F138" s="153" t="s">
        <v>216</v>
      </c>
      <c r="G138" s="143"/>
      <c r="H138" s="143"/>
      <c r="J138" s="154">
        <f>$BK$138</f>
        <v>0</v>
      </c>
      <c r="K138" s="143"/>
      <c r="L138" s="147"/>
      <c r="M138" s="148"/>
      <c r="N138" s="143"/>
      <c r="O138" s="143"/>
      <c r="P138" s="149">
        <f>SUM($P$139:$P$143)</f>
        <v>0</v>
      </c>
      <c r="Q138" s="143"/>
      <c r="R138" s="149">
        <f>SUM($R$139:$R$143)</f>
        <v>15.769949999999998</v>
      </c>
      <c r="S138" s="143"/>
      <c r="T138" s="150">
        <f>SUM($T$139:$T$143)</f>
        <v>0</v>
      </c>
      <c r="AR138" s="151" t="s">
        <v>21</v>
      </c>
      <c r="AT138" s="151" t="s">
        <v>69</v>
      </c>
      <c r="AU138" s="151" t="s">
        <v>21</v>
      </c>
      <c r="AY138" s="151" t="s">
        <v>121</v>
      </c>
      <c r="BK138" s="152">
        <f>SUM($BK$139:$BK$143)</f>
        <v>0</v>
      </c>
    </row>
    <row r="139" spans="2:65" s="6" customFormat="1" ht="13.5" customHeight="1">
      <c r="B139" s="82"/>
      <c r="C139" s="155" t="s">
        <v>217</v>
      </c>
      <c r="D139" s="155" t="s">
        <v>123</v>
      </c>
      <c r="E139" s="156" t="s">
        <v>218</v>
      </c>
      <c r="F139" s="157" t="s">
        <v>219</v>
      </c>
      <c r="G139" s="158" t="s">
        <v>126</v>
      </c>
      <c r="H139" s="159">
        <v>69</v>
      </c>
      <c r="I139" s="160"/>
      <c r="J139" s="161">
        <f>ROUND($I$139*$H$139,2)</f>
        <v>0</v>
      </c>
      <c r="K139" s="157" t="s">
        <v>127</v>
      </c>
      <c r="L139" s="128"/>
      <c r="M139" s="162"/>
      <c r="N139" s="163" t="s">
        <v>41</v>
      </c>
      <c r="O139" s="83"/>
      <c r="P139" s="164">
        <f>$O$139*$H$139</f>
        <v>0</v>
      </c>
      <c r="Q139" s="164">
        <v>0.21252</v>
      </c>
      <c r="R139" s="164">
        <f>$Q$139*$H$139</f>
        <v>14.663879999999999</v>
      </c>
      <c r="S139" s="164">
        <v>0</v>
      </c>
      <c r="T139" s="165">
        <f>$S$139*$H$139</f>
        <v>0</v>
      </c>
      <c r="AR139" s="86" t="s">
        <v>128</v>
      </c>
      <c r="AT139" s="86" t="s">
        <v>123</v>
      </c>
      <c r="AU139" s="86" t="s">
        <v>78</v>
      </c>
      <c r="AY139" s="6" t="s">
        <v>121</v>
      </c>
      <c r="BE139" s="166">
        <f>IF($N$139="základní",$J$139,0)</f>
        <v>0</v>
      </c>
      <c r="BF139" s="166">
        <f>IF($N$139="snížená",$J$139,0)</f>
        <v>0</v>
      </c>
      <c r="BG139" s="166">
        <f>IF($N$139="zákl. přenesená",$J$139,0)</f>
        <v>0</v>
      </c>
      <c r="BH139" s="166">
        <f>IF($N$139="sníž. přenesená",$J$139,0)</f>
        <v>0</v>
      </c>
      <c r="BI139" s="166">
        <f>IF($N$139="nulová",$J$139,0)</f>
        <v>0</v>
      </c>
      <c r="BJ139" s="86" t="s">
        <v>21</v>
      </c>
      <c r="BK139" s="166">
        <f>ROUND($I$139*$H$139,2)</f>
        <v>0</v>
      </c>
      <c r="BL139" s="86" t="s">
        <v>128</v>
      </c>
      <c r="BM139" s="86" t="s">
        <v>220</v>
      </c>
    </row>
    <row r="140" spans="2:51" s="6" customFormat="1" ht="13.5" customHeight="1">
      <c r="B140" s="167"/>
      <c r="C140" s="168"/>
      <c r="D140" s="169" t="s">
        <v>138</v>
      </c>
      <c r="E140" s="170"/>
      <c r="F140" s="170" t="s">
        <v>221</v>
      </c>
      <c r="G140" s="168"/>
      <c r="H140" s="171">
        <v>69</v>
      </c>
      <c r="J140" s="168"/>
      <c r="K140" s="168"/>
      <c r="L140" s="172"/>
      <c r="M140" s="173"/>
      <c r="N140" s="168"/>
      <c r="O140" s="168"/>
      <c r="P140" s="168"/>
      <c r="Q140" s="168"/>
      <c r="R140" s="168"/>
      <c r="S140" s="168"/>
      <c r="T140" s="174"/>
      <c r="AT140" s="175" t="s">
        <v>138</v>
      </c>
      <c r="AU140" s="175" t="s">
        <v>78</v>
      </c>
      <c r="AV140" s="176" t="s">
        <v>78</v>
      </c>
      <c r="AW140" s="176" t="s">
        <v>87</v>
      </c>
      <c r="AX140" s="176" t="s">
        <v>21</v>
      </c>
      <c r="AY140" s="175" t="s">
        <v>121</v>
      </c>
    </row>
    <row r="141" spans="2:65" s="6" customFormat="1" ht="13.5" customHeight="1">
      <c r="B141" s="82"/>
      <c r="C141" s="155" t="s">
        <v>222</v>
      </c>
      <c r="D141" s="155" t="s">
        <v>123</v>
      </c>
      <c r="E141" s="156" t="s">
        <v>223</v>
      </c>
      <c r="F141" s="157" t="s">
        <v>224</v>
      </c>
      <c r="G141" s="158" t="s">
        <v>136</v>
      </c>
      <c r="H141" s="159">
        <v>1.182</v>
      </c>
      <c r="I141" s="160"/>
      <c r="J141" s="161">
        <f>ROUND($I$141*$H$141,2)</f>
        <v>0</v>
      </c>
      <c r="K141" s="157" t="s">
        <v>127</v>
      </c>
      <c r="L141" s="128"/>
      <c r="M141" s="162"/>
      <c r="N141" s="163" t="s">
        <v>41</v>
      </c>
      <c r="O141" s="83"/>
      <c r="P141" s="164">
        <f>$O$141*$H$141</f>
        <v>0</v>
      </c>
      <c r="Q141" s="164">
        <v>0</v>
      </c>
      <c r="R141" s="164">
        <f>$Q$141*$H$141</f>
        <v>0</v>
      </c>
      <c r="S141" s="164">
        <v>0</v>
      </c>
      <c r="T141" s="165">
        <f>$S$141*$H$141</f>
        <v>0</v>
      </c>
      <c r="AR141" s="86" t="s">
        <v>128</v>
      </c>
      <c r="AT141" s="86" t="s">
        <v>123</v>
      </c>
      <c r="AU141" s="86" t="s">
        <v>78</v>
      </c>
      <c r="AY141" s="6" t="s">
        <v>121</v>
      </c>
      <c r="BE141" s="166">
        <f>IF($N$141="základní",$J$141,0)</f>
        <v>0</v>
      </c>
      <c r="BF141" s="166">
        <f>IF($N$141="snížená",$J$141,0)</f>
        <v>0</v>
      </c>
      <c r="BG141" s="166">
        <f>IF($N$141="zákl. přenesená",$J$141,0)</f>
        <v>0</v>
      </c>
      <c r="BH141" s="166">
        <f>IF($N$141="sníž. přenesená",$J$141,0)</f>
        <v>0</v>
      </c>
      <c r="BI141" s="166">
        <f>IF($N$141="nulová",$J$141,0)</f>
        <v>0</v>
      </c>
      <c r="BJ141" s="86" t="s">
        <v>21</v>
      </c>
      <c r="BK141" s="166">
        <f>ROUND($I$141*$H$141,2)</f>
        <v>0</v>
      </c>
      <c r="BL141" s="86" t="s">
        <v>128</v>
      </c>
      <c r="BM141" s="86" t="s">
        <v>225</v>
      </c>
    </row>
    <row r="142" spans="2:51" s="6" customFormat="1" ht="13.5" customHeight="1">
      <c r="B142" s="167"/>
      <c r="C142" s="168"/>
      <c r="D142" s="169" t="s">
        <v>138</v>
      </c>
      <c r="E142" s="170"/>
      <c r="F142" s="170" t="s">
        <v>226</v>
      </c>
      <c r="G142" s="168"/>
      <c r="H142" s="171">
        <v>1.182</v>
      </c>
      <c r="J142" s="168"/>
      <c r="K142" s="168"/>
      <c r="L142" s="172"/>
      <c r="M142" s="173"/>
      <c r="N142" s="168"/>
      <c r="O142" s="168"/>
      <c r="P142" s="168"/>
      <c r="Q142" s="168"/>
      <c r="R142" s="168"/>
      <c r="S142" s="168"/>
      <c r="T142" s="174"/>
      <c r="AT142" s="175" t="s">
        <v>138</v>
      </c>
      <c r="AU142" s="175" t="s">
        <v>78</v>
      </c>
      <c r="AV142" s="176" t="s">
        <v>78</v>
      </c>
      <c r="AW142" s="176" t="s">
        <v>87</v>
      </c>
      <c r="AX142" s="176" t="s">
        <v>21</v>
      </c>
      <c r="AY142" s="175" t="s">
        <v>121</v>
      </c>
    </row>
    <row r="143" spans="2:65" s="6" customFormat="1" ht="13.5" customHeight="1">
      <c r="B143" s="82"/>
      <c r="C143" s="155" t="s">
        <v>227</v>
      </c>
      <c r="D143" s="155" t="s">
        <v>123</v>
      </c>
      <c r="E143" s="156" t="s">
        <v>228</v>
      </c>
      <c r="F143" s="157" t="s">
        <v>229</v>
      </c>
      <c r="G143" s="158" t="s">
        <v>126</v>
      </c>
      <c r="H143" s="159">
        <v>69</v>
      </c>
      <c r="I143" s="160"/>
      <c r="J143" s="161">
        <f>ROUND($I$143*$H$143,2)</f>
        <v>0</v>
      </c>
      <c r="K143" s="157" t="s">
        <v>127</v>
      </c>
      <c r="L143" s="128"/>
      <c r="M143" s="162"/>
      <c r="N143" s="163" t="s">
        <v>41</v>
      </c>
      <c r="O143" s="83"/>
      <c r="P143" s="164">
        <f>$O$143*$H$143</f>
        <v>0</v>
      </c>
      <c r="Q143" s="164">
        <v>0.01603</v>
      </c>
      <c r="R143" s="164">
        <f>$Q$143*$H$143</f>
        <v>1.1060699999999999</v>
      </c>
      <c r="S143" s="164">
        <v>0</v>
      </c>
      <c r="T143" s="165">
        <f>$S$143*$H$143</f>
        <v>0</v>
      </c>
      <c r="AR143" s="86" t="s">
        <v>128</v>
      </c>
      <c r="AT143" s="86" t="s">
        <v>123</v>
      </c>
      <c r="AU143" s="86" t="s">
        <v>78</v>
      </c>
      <c r="AY143" s="6" t="s">
        <v>121</v>
      </c>
      <c r="BE143" s="166">
        <f>IF($N$143="základní",$J$143,0)</f>
        <v>0</v>
      </c>
      <c r="BF143" s="166">
        <f>IF($N$143="snížená",$J$143,0)</f>
        <v>0</v>
      </c>
      <c r="BG143" s="166">
        <f>IF($N$143="zákl. přenesená",$J$143,0)</f>
        <v>0</v>
      </c>
      <c r="BH143" s="166">
        <f>IF($N$143="sníž. přenesená",$J$143,0)</f>
        <v>0</v>
      </c>
      <c r="BI143" s="166">
        <f>IF($N$143="nulová",$J$143,0)</f>
        <v>0</v>
      </c>
      <c r="BJ143" s="86" t="s">
        <v>21</v>
      </c>
      <c r="BK143" s="166">
        <f>ROUND($I$143*$H$143,2)</f>
        <v>0</v>
      </c>
      <c r="BL143" s="86" t="s">
        <v>128</v>
      </c>
      <c r="BM143" s="86" t="s">
        <v>230</v>
      </c>
    </row>
    <row r="144" spans="2:63" s="141" customFormat="1" ht="30" customHeight="1">
      <c r="B144" s="142"/>
      <c r="C144" s="143"/>
      <c r="D144" s="144" t="s">
        <v>69</v>
      </c>
      <c r="E144" s="153" t="s">
        <v>147</v>
      </c>
      <c r="F144" s="153" t="s">
        <v>231</v>
      </c>
      <c r="G144" s="143"/>
      <c r="H144" s="143"/>
      <c r="J144" s="154">
        <f>$BK$144</f>
        <v>0</v>
      </c>
      <c r="K144" s="143"/>
      <c r="L144" s="147"/>
      <c r="M144" s="148"/>
      <c r="N144" s="143"/>
      <c r="O144" s="143"/>
      <c r="P144" s="149">
        <f>$P$145</f>
        <v>0</v>
      </c>
      <c r="Q144" s="143"/>
      <c r="R144" s="149">
        <f>$R$145</f>
        <v>11.48125</v>
      </c>
      <c r="S144" s="143"/>
      <c r="T144" s="150">
        <f>$T$145</f>
        <v>0</v>
      </c>
      <c r="AR144" s="151" t="s">
        <v>21</v>
      </c>
      <c r="AT144" s="151" t="s">
        <v>69</v>
      </c>
      <c r="AU144" s="151" t="s">
        <v>21</v>
      </c>
      <c r="AY144" s="151" t="s">
        <v>121</v>
      </c>
      <c r="BK144" s="152">
        <f>$BK$145</f>
        <v>0</v>
      </c>
    </row>
    <row r="145" spans="2:65" s="6" customFormat="1" ht="13.5" customHeight="1">
      <c r="B145" s="82"/>
      <c r="C145" s="158" t="s">
        <v>7</v>
      </c>
      <c r="D145" s="158" t="s">
        <v>123</v>
      </c>
      <c r="E145" s="156" t="s">
        <v>232</v>
      </c>
      <c r="F145" s="157" t="s">
        <v>233</v>
      </c>
      <c r="G145" s="158" t="s">
        <v>126</v>
      </c>
      <c r="H145" s="159">
        <v>62.5</v>
      </c>
      <c r="I145" s="160"/>
      <c r="J145" s="161">
        <f>ROUND($I$145*$H$145,2)</f>
        <v>0</v>
      </c>
      <c r="K145" s="157" t="s">
        <v>127</v>
      </c>
      <c r="L145" s="128"/>
      <c r="M145" s="162"/>
      <c r="N145" s="163" t="s">
        <v>41</v>
      </c>
      <c r="O145" s="83"/>
      <c r="P145" s="164">
        <f>$O$145*$H$145</f>
        <v>0</v>
      </c>
      <c r="Q145" s="164">
        <v>0.1837</v>
      </c>
      <c r="R145" s="164">
        <f>$Q$145*$H$145</f>
        <v>11.48125</v>
      </c>
      <c r="S145" s="164">
        <v>0</v>
      </c>
      <c r="T145" s="165">
        <f>$S$145*$H$145</f>
        <v>0</v>
      </c>
      <c r="AR145" s="86" t="s">
        <v>128</v>
      </c>
      <c r="AT145" s="86" t="s">
        <v>123</v>
      </c>
      <c r="AU145" s="86" t="s">
        <v>78</v>
      </c>
      <c r="AY145" s="86" t="s">
        <v>121</v>
      </c>
      <c r="BE145" s="166">
        <f>IF($N$145="základní",$J$145,0)</f>
        <v>0</v>
      </c>
      <c r="BF145" s="166">
        <f>IF($N$145="snížená",$J$145,0)</f>
        <v>0</v>
      </c>
      <c r="BG145" s="166">
        <f>IF($N$145="zákl. přenesená",$J$145,0)</f>
        <v>0</v>
      </c>
      <c r="BH145" s="166">
        <f>IF($N$145="sníž. přenesená",$J$145,0)</f>
        <v>0</v>
      </c>
      <c r="BI145" s="166">
        <f>IF($N$145="nulová",$J$145,0)</f>
        <v>0</v>
      </c>
      <c r="BJ145" s="86" t="s">
        <v>21</v>
      </c>
      <c r="BK145" s="166">
        <f>ROUND($I$145*$H$145,2)</f>
        <v>0</v>
      </c>
      <c r="BL145" s="86" t="s">
        <v>128</v>
      </c>
      <c r="BM145" s="86" t="s">
        <v>234</v>
      </c>
    </row>
    <row r="146" spans="2:63" s="141" customFormat="1" ht="30" customHeight="1">
      <c r="B146" s="142"/>
      <c r="C146" s="143"/>
      <c r="D146" s="144" t="s">
        <v>69</v>
      </c>
      <c r="E146" s="153" t="s">
        <v>151</v>
      </c>
      <c r="F146" s="153" t="s">
        <v>235</v>
      </c>
      <c r="G146" s="143"/>
      <c r="H146" s="143"/>
      <c r="J146" s="154">
        <f>$BK$146</f>
        <v>0</v>
      </c>
      <c r="K146" s="143"/>
      <c r="L146" s="147"/>
      <c r="M146" s="148"/>
      <c r="N146" s="143"/>
      <c r="O146" s="143"/>
      <c r="P146" s="149">
        <f>SUM($P$147:$P$148)</f>
        <v>0</v>
      </c>
      <c r="Q146" s="143"/>
      <c r="R146" s="149">
        <f>SUM($R$147:$R$148)</f>
        <v>22.518495</v>
      </c>
      <c r="S146" s="143"/>
      <c r="T146" s="150">
        <f>SUM($T$147:$T$148)</f>
        <v>0</v>
      </c>
      <c r="AR146" s="151" t="s">
        <v>21</v>
      </c>
      <c r="AT146" s="151" t="s">
        <v>69</v>
      </c>
      <c r="AU146" s="151" t="s">
        <v>21</v>
      </c>
      <c r="AY146" s="151" t="s">
        <v>121</v>
      </c>
      <c r="BK146" s="152">
        <f>SUM($BK$147:$BK$148)</f>
        <v>0</v>
      </c>
    </row>
    <row r="147" spans="2:65" s="6" customFormat="1" ht="13.5" customHeight="1">
      <c r="B147" s="82"/>
      <c r="C147" s="158" t="s">
        <v>236</v>
      </c>
      <c r="D147" s="158" t="s">
        <v>123</v>
      </c>
      <c r="E147" s="156" t="s">
        <v>237</v>
      </c>
      <c r="F147" s="157" t="s">
        <v>238</v>
      </c>
      <c r="G147" s="158" t="s">
        <v>126</v>
      </c>
      <c r="H147" s="159">
        <v>652.71</v>
      </c>
      <c r="I147" s="160"/>
      <c r="J147" s="161">
        <f>ROUND($I$147*$H$147,2)</f>
        <v>0</v>
      </c>
      <c r="K147" s="157" t="s">
        <v>127</v>
      </c>
      <c r="L147" s="128"/>
      <c r="M147" s="162"/>
      <c r="N147" s="163" t="s">
        <v>41</v>
      </c>
      <c r="O147" s="83"/>
      <c r="P147" s="164">
        <f>$O$147*$H$147</f>
        <v>0</v>
      </c>
      <c r="Q147" s="164">
        <v>0.0345</v>
      </c>
      <c r="R147" s="164">
        <f>$Q$147*$H$147</f>
        <v>22.518495</v>
      </c>
      <c r="S147" s="164">
        <v>0</v>
      </c>
      <c r="T147" s="165">
        <f>$S$147*$H$147</f>
        <v>0</v>
      </c>
      <c r="AR147" s="86" t="s">
        <v>128</v>
      </c>
      <c r="AT147" s="86" t="s">
        <v>123</v>
      </c>
      <c r="AU147" s="86" t="s">
        <v>78</v>
      </c>
      <c r="AY147" s="86" t="s">
        <v>121</v>
      </c>
      <c r="BE147" s="166">
        <f>IF($N$147="základní",$J$147,0)</f>
        <v>0</v>
      </c>
      <c r="BF147" s="166">
        <f>IF($N$147="snížená",$J$147,0)</f>
        <v>0</v>
      </c>
      <c r="BG147" s="166">
        <f>IF($N$147="zákl. přenesená",$J$147,0)</f>
        <v>0</v>
      </c>
      <c r="BH147" s="166">
        <f>IF($N$147="sníž. přenesená",$J$147,0)</f>
        <v>0</v>
      </c>
      <c r="BI147" s="166">
        <f>IF($N$147="nulová",$J$147,0)</f>
        <v>0</v>
      </c>
      <c r="BJ147" s="86" t="s">
        <v>21</v>
      </c>
      <c r="BK147" s="166">
        <f>ROUND($I$147*$H$147,2)</f>
        <v>0</v>
      </c>
      <c r="BL147" s="86" t="s">
        <v>128</v>
      </c>
      <c r="BM147" s="86" t="s">
        <v>239</v>
      </c>
    </row>
    <row r="148" spans="2:51" s="6" customFormat="1" ht="13.5" customHeight="1">
      <c r="B148" s="167"/>
      <c r="C148" s="168"/>
      <c r="D148" s="169" t="s">
        <v>138</v>
      </c>
      <c r="E148" s="170"/>
      <c r="F148" s="170" t="s">
        <v>240</v>
      </c>
      <c r="G148" s="168"/>
      <c r="H148" s="171">
        <v>652.71</v>
      </c>
      <c r="J148" s="168"/>
      <c r="K148" s="168"/>
      <c r="L148" s="172"/>
      <c r="M148" s="173"/>
      <c r="N148" s="168"/>
      <c r="O148" s="168"/>
      <c r="P148" s="168"/>
      <c r="Q148" s="168"/>
      <c r="R148" s="168"/>
      <c r="S148" s="168"/>
      <c r="T148" s="174"/>
      <c r="AT148" s="175" t="s">
        <v>138</v>
      </c>
      <c r="AU148" s="175" t="s">
        <v>78</v>
      </c>
      <c r="AV148" s="176" t="s">
        <v>78</v>
      </c>
      <c r="AW148" s="176" t="s">
        <v>87</v>
      </c>
      <c r="AX148" s="176" t="s">
        <v>21</v>
      </c>
      <c r="AY148" s="175" t="s">
        <v>121</v>
      </c>
    </row>
    <row r="149" spans="2:63" s="141" customFormat="1" ht="30" customHeight="1">
      <c r="B149" s="142"/>
      <c r="C149" s="143"/>
      <c r="D149" s="144" t="s">
        <v>69</v>
      </c>
      <c r="E149" s="153" t="s">
        <v>162</v>
      </c>
      <c r="F149" s="153" t="s">
        <v>241</v>
      </c>
      <c r="G149" s="143"/>
      <c r="H149" s="143"/>
      <c r="J149" s="154">
        <f>$BK$149</f>
        <v>0</v>
      </c>
      <c r="K149" s="143"/>
      <c r="L149" s="147"/>
      <c r="M149" s="148"/>
      <c r="N149" s="143"/>
      <c r="O149" s="143"/>
      <c r="P149" s="149">
        <f>SUM($P$150:$P$157)</f>
        <v>0</v>
      </c>
      <c r="Q149" s="143"/>
      <c r="R149" s="149">
        <f>SUM($R$150:$R$157)</f>
        <v>0.59189</v>
      </c>
      <c r="S149" s="143"/>
      <c r="T149" s="150">
        <f>SUM($T$150:$T$157)</f>
        <v>0</v>
      </c>
      <c r="AR149" s="151" t="s">
        <v>21</v>
      </c>
      <c r="AT149" s="151" t="s">
        <v>69</v>
      </c>
      <c r="AU149" s="151" t="s">
        <v>21</v>
      </c>
      <c r="AY149" s="151" t="s">
        <v>121</v>
      </c>
      <c r="BK149" s="152">
        <f>SUM($BK$150:$BK$157)</f>
        <v>0</v>
      </c>
    </row>
    <row r="150" spans="2:65" s="6" customFormat="1" ht="13.5" customHeight="1">
      <c r="B150" s="82"/>
      <c r="C150" s="155" t="s">
        <v>242</v>
      </c>
      <c r="D150" s="155" t="s">
        <v>123</v>
      </c>
      <c r="E150" s="156" t="s">
        <v>243</v>
      </c>
      <c r="F150" s="157" t="s">
        <v>244</v>
      </c>
      <c r="G150" s="158" t="s">
        <v>213</v>
      </c>
      <c r="H150" s="159">
        <v>20</v>
      </c>
      <c r="I150" s="160"/>
      <c r="J150" s="161">
        <f>ROUND($I$150*$H$150,2)</f>
        <v>0</v>
      </c>
      <c r="K150" s="157" t="s">
        <v>127</v>
      </c>
      <c r="L150" s="128"/>
      <c r="M150" s="162"/>
      <c r="N150" s="163" t="s">
        <v>41</v>
      </c>
      <c r="O150" s="83"/>
      <c r="P150" s="164">
        <f>$O$150*$H$150</f>
        <v>0</v>
      </c>
      <c r="Q150" s="164">
        <v>0.00177</v>
      </c>
      <c r="R150" s="164">
        <f>$Q$150*$H$150</f>
        <v>0.0354</v>
      </c>
      <c r="S150" s="164">
        <v>0</v>
      </c>
      <c r="T150" s="165">
        <f>$S$150*$H$150</f>
        <v>0</v>
      </c>
      <c r="AR150" s="86" t="s">
        <v>128</v>
      </c>
      <c r="AT150" s="86" t="s">
        <v>123</v>
      </c>
      <c r="AU150" s="86" t="s">
        <v>78</v>
      </c>
      <c r="AY150" s="6" t="s">
        <v>121</v>
      </c>
      <c r="BE150" s="166">
        <f>IF($N$150="základní",$J$150,0)</f>
        <v>0</v>
      </c>
      <c r="BF150" s="166">
        <f>IF($N$150="snížená",$J$150,0)</f>
        <v>0</v>
      </c>
      <c r="BG150" s="166">
        <f>IF($N$150="zákl. přenesená",$J$150,0)</f>
        <v>0</v>
      </c>
      <c r="BH150" s="166">
        <f>IF($N$150="sníž. přenesená",$J$150,0)</f>
        <v>0</v>
      </c>
      <c r="BI150" s="166">
        <f>IF($N$150="nulová",$J$150,0)</f>
        <v>0</v>
      </c>
      <c r="BJ150" s="86" t="s">
        <v>21</v>
      </c>
      <c r="BK150" s="166">
        <f>ROUND($I$150*$H$150,2)</f>
        <v>0</v>
      </c>
      <c r="BL150" s="86" t="s">
        <v>128</v>
      </c>
      <c r="BM150" s="86" t="s">
        <v>245</v>
      </c>
    </row>
    <row r="151" spans="2:51" s="6" customFormat="1" ht="13.5" customHeight="1">
      <c r="B151" s="167"/>
      <c r="C151" s="168"/>
      <c r="D151" s="169" t="s">
        <v>138</v>
      </c>
      <c r="E151" s="170"/>
      <c r="F151" s="170" t="s">
        <v>227</v>
      </c>
      <c r="G151" s="168"/>
      <c r="H151" s="171">
        <v>20</v>
      </c>
      <c r="J151" s="168"/>
      <c r="K151" s="168"/>
      <c r="L151" s="172"/>
      <c r="M151" s="173"/>
      <c r="N151" s="168"/>
      <c r="O151" s="168"/>
      <c r="P151" s="168"/>
      <c r="Q151" s="168"/>
      <c r="R151" s="168"/>
      <c r="S151" s="168"/>
      <c r="T151" s="174"/>
      <c r="AT151" s="175" t="s">
        <v>138</v>
      </c>
      <c r="AU151" s="175" t="s">
        <v>78</v>
      </c>
      <c r="AV151" s="176" t="s">
        <v>78</v>
      </c>
      <c r="AW151" s="176" t="s">
        <v>87</v>
      </c>
      <c r="AX151" s="176" t="s">
        <v>21</v>
      </c>
      <c r="AY151" s="175" t="s">
        <v>121</v>
      </c>
    </row>
    <row r="152" spans="2:65" s="6" customFormat="1" ht="13.5" customHeight="1">
      <c r="B152" s="82"/>
      <c r="C152" s="155" t="s">
        <v>246</v>
      </c>
      <c r="D152" s="155" t="s">
        <v>123</v>
      </c>
      <c r="E152" s="156" t="s">
        <v>247</v>
      </c>
      <c r="F152" s="157" t="s">
        <v>248</v>
      </c>
      <c r="G152" s="158" t="s">
        <v>208</v>
      </c>
      <c r="H152" s="159">
        <v>2</v>
      </c>
      <c r="I152" s="160"/>
      <c r="J152" s="161">
        <f>ROUND($I$152*$H$152,2)</f>
        <v>0</v>
      </c>
      <c r="K152" s="157" t="s">
        <v>127</v>
      </c>
      <c r="L152" s="128"/>
      <c r="M152" s="162"/>
      <c r="N152" s="163" t="s">
        <v>41</v>
      </c>
      <c r="O152" s="83"/>
      <c r="P152" s="164">
        <f>$O$152*$H$152</f>
        <v>0</v>
      </c>
      <c r="Q152" s="164">
        <v>0</v>
      </c>
      <c r="R152" s="164">
        <f>$Q$152*$H$152</f>
        <v>0</v>
      </c>
      <c r="S152" s="164">
        <v>0</v>
      </c>
      <c r="T152" s="165">
        <f>$S$152*$H$152</f>
        <v>0</v>
      </c>
      <c r="AR152" s="86" t="s">
        <v>128</v>
      </c>
      <c r="AT152" s="86" t="s">
        <v>123</v>
      </c>
      <c r="AU152" s="86" t="s">
        <v>78</v>
      </c>
      <c r="AY152" s="6" t="s">
        <v>121</v>
      </c>
      <c r="BE152" s="166">
        <f>IF($N$152="základní",$J$152,0)</f>
        <v>0</v>
      </c>
      <c r="BF152" s="166">
        <f>IF($N$152="snížená",$J$152,0)</f>
        <v>0</v>
      </c>
      <c r="BG152" s="166">
        <f>IF($N$152="zákl. přenesená",$J$152,0)</f>
        <v>0</v>
      </c>
      <c r="BH152" s="166">
        <f>IF($N$152="sníž. přenesená",$J$152,0)</f>
        <v>0</v>
      </c>
      <c r="BI152" s="166">
        <f>IF($N$152="nulová",$J$152,0)</f>
        <v>0</v>
      </c>
      <c r="BJ152" s="86" t="s">
        <v>21</v>
      </c>
      <c r="BK152" s="166">
        <f>ROUND($I$152*$H$152,2)</f>
        <v>0</v>
      </c>
      <c r="BL152" s="86" t="s">
        <v>128</v>
      </c>
      <c r="BM152" s="86" t="s">
        <v>249</v>
      </c>
    </row>
    <row r="153" spans="2:65" s="6" customFormat="1" ht="13.5" customHeight="1">
      <c r="B153" s="82"/>
      <c r="C153" s="192" t="s">
        <v>250</v>
      </c>
      <c r="D153" s="192" t="s">
        <v>163</v>
      </c>
      <c r="E153" s="190" t="s">
        <v>251</v>
      </c>
      <c r="F153" s="191" t="s">
        <v>252</v>
      </c>
      <c r="G153" s="192" t="s">
        <v>208</v>
      </c>
      <c r="H153" s="193">
        <v>1</v>
      </c>
      <c r="I153" s="194"/>
      <c r="J153" s="195">
        <f>ROUND($I$153*$H$153,2)</f>
        <v>0</v>
      </c>
      <c r="K153" s="191" t="s">
        <v>127</v>
      </c>
      <c r="L153" s="196"/>
      <c r="M153" s="197"/>
      <c r="N153" s="198" t="s">
        <v>41</v>
      </c>
      <c r="O153" s="83"/>
      <c r="P153" s="164">
        <f>$O$153*$H$153</f>
        <v>0</v>
      </c>
      <c r="Q153" s="164">
        <v>0.00035</v>
      </c>
      <c r="R153" s="164">
        <f>$Q$153*$H$153</f>
        <v>0.00035</v>
      </c>
      <c r="S153" s="164">
        <v>0</v>
      </c>
      <c r="T153" s="165">
        <f>$S$153*$H$153</f>
        <v>0</v>
      </c>
      <c r="AR153" s="86" t="s">
        <v>162</v>
      </c>
      <c r="AT153" s="86" t="s">
        <v>163</v>
      </c>
      <c r="AU153" s="86" t="s">
        <v>78</v>
      </c>
      <c r="AY153" s="86" t="s">
        <v>121</v>
      </c>
      <c r="BE153" s="166">
        <f>IF($N$153="základní",$J$153,0)</f>
        <v>0</v>
      </c>
      <c r="BF153" s="166">
        <f>IF($N$153="snížená",$J$153,0)</f>
        <v>0</v>
      </c>
      <c r="BG153" s="166">
        <f>IF($N$153="zákl. přenesená",$J$153,0)</f>
        <v>0</v>
      </c>
      <c r="BH153" s="166">
        <f>IF($N$153="sníž. přenesená",$J$153,0)</f>
        <v>0</v>
      </c>
      <c r="BI153" s="166">
        <f>IF($N$153="nulová",$J$153,0)</f>
        <v>0</v>
      </c>
      <c r="BJ153" s="86" t="s">
        <v>21</v>
      </c>
      <c r="BK153" s="166">
        <f>ROUND($I$153*$H$153,2)</f>
        <v>0</v>
      </c>
      <c r="BL153" s="86" t="s">
        <v>128</v>
      </c>
      <c r="BM153" s="86" t="s">
        <v>253</v>
      </c>
    </row>
    <row r="154" spans="2:65" s="6" customFormat="1" ht="13.5" customHeight="1">
      <c r="B154" s="82"/>
      <c r="C154" s="192" t="s">
        <v>254</v>
      </c>
      <c r="D154" s="192" t="s">
        <v>163</v>
      </c>
      <c r="E154" s="190" t="s">
        <v>255</v>
      </c>
      <c r="F154" s="191" t="s">
        <v>256</v>
      </c>
      <c r="G154" s="192" t="s">
        <v>208</v>
      </c>
      <c r="H154" s="193">
        <v>1</v>
      </c>
      <c r="I154" s="194"/>
      <c r="J154" s="195">
        <f>ROUND($I$154*$H$154,2)</f>
        <v>0</v>
      </c>
      <c r="K154" s="191" t="s">
        <v>127</v>
      </c>
      <c r="L154" s="196"/>
      <c r="M154" s="197"/>
      <c r="N154" s="198" t="s">
        <v>41</v>
      </c>
      <c r="O154" s="83"/>
      <c r="P154" s="164">
        <f>$O$154*$H$154</f>
        <v>0</v>
      </c>
      <c r="Q154" s="164">
        <v>0.00209</v>
      </c>
      <c r="R154" s="164">
        <f>$Q$154*$H$154</f>
        <v>0.00209</v>
      </c>
      <c r="S154" s="164">
        <v>0</v>
      </c>
      <c r="T154" s="165">
        <f>$S$154*$H$154</f>
        <v>0</v>
      </c>
      <c r="AR154" s="86" t="s">
        <v>162</v>
      </c>
      <c r="AT154" s="86" t="s">
        <v>163</v>
      </c>
      <c r="AU154" s="86" t="s">
        <v>78</v>
      </c>
      <c r="AY154" s="86" t="s">
        <v>121</v>
      </c>
      <c r="BE154" s="166">
        <f>IF($N$154="základní",$J$154,0)</f>
        <v>0</v>
      </c>
      <c r="BF154" s="166">
        <f>IF($N$154="snížená",$J$154,0)</f>
        <v>0</v>
      </c>
      <c r="BG154" s="166">
        <f>IF($N$154="zákl. přenesená",$J$154,0)</f>
        <v>0</v>
      </c>
      <c r="BH154" s="166">
        <f>IF($N$154="sníž. přenesená",$J$154,0)</f>
        <v>0</v>
      </c>
      <c r="BI154" s="166">
        <f>IF($N$154="nulová",$J$154,0)</f>
        <v>0</v>
      </c>
      <c r="BJ154" s="86" t="s">
        <v>21</v>
      </c>
      <c r="BK154" s="166">
        <f>ROUND($I$154*$H$154,2)</f>
        <v>0</v>
      </c>
      <c r="BL154" s="86" t="s">
        <v>128</v>
      </c>
      <c r="BM154" s="86" t="s">
        <v>257</v>
      </c>
    </row>
    <row r="155" spans="2:65" s="6" customFormat="1" ht="13.5" customHeight="1">
      <c r="B155" s="82"/>
      <c r="C155" s="158" t="s">
        <v>258</v>
      </c>
      <c r="D155" s="158" t="s">
        <v>123</v>
      </c>
      <c r="E155" s="156" t="s">
        <v>259</v>
      </c>
      <c r="F155" s="157" t="s">
        <v>260</v>
      </c>
      <c r="G155" s="158" t="s">
        <v>208</v>
      </c>
      <c r="H155" s="159">
        <v>5</v>
      </c>
      <c r="I155" s="160"/>
      <c r="J155" s="161">
        <f>ROUND($I$155*$H$155,2)</f>
        <v>0</v>
      </c>
      <c r="K155" s="157" t="s">
        <v>127</v>
      </c>
      <c r="L155" s="128"/>
      <c r="M155" s="162"/>
      <c r="N155" s="163" t="s">
        <v>41</v>
      </c>
      <c r="O155" s="83"/>
      <c r="P155" s="164">
        <f>$O$155*$H$155</f>
        <v>0</v>
      </c>
      <c r="Q155" s="164">
        <v>0.03476</v>
      </c>
      <c r="R155" s="164">
        <f>$Q$155*$H$155</f>
        <v>0.1738</v>
      </c>
      <c r="S155" s="164">
        <v>0</v>
      </c>
      <c r="T155" s="165">
        <f>$S$155*$H$155</f>
        <v>0</v>
      </c>
      <c r="AR155" s="86" t="s">
        <v>128</v>
      </c>
      <c r="AT155" s="86" t="s">
        <v>123</v>
      </c>
      <c r="AU155" s="86" t="s">
        <v>78</v>
      </c>
      <c r="AY155" s="86" t="s">
        <v>121</v>
      </c>
      <c r="BE155" s="166">
        <f>IF($N$155="základní",$J$155,0)</f>
        <v>0</v>
      </c>
      <c r="BF155" s="166">
        <f>IF($N$155="snížená",$J$155,0)</f>
        <v>0</v>
      </c>
      <c r="BG155" s="166">
        <f>IF($N$155="zákl. přenesená",$J$155,0)</f>
        <v>0</v>
      </c>
      <c r="BH155" s="166">
        <f>IF($N$155="sníž. přenesená",$J$155,0)</f>
        <v>0</v>
      </c>
      <c r="BI155" s="166">
        <f>IF($N$155="nulová",$J$155,0)</f>
        <v>0</v>
      </c>
      <c r="BJ155" s="86" t="s">
        <v>21</v>
      </c>
      <c r="BK155" s="166">
        <f>ROUND($I$155*$H$155,2)</f>
        <v>0</v>
      </c>
      <c r="BL155" s="86" t="s">
        <v>128</v>
      </c>
      <c r="BM155" s="86" t="s">
        <v>261</v>
      </c>
    </row>
    <row r="156" spans="2:51" s="6" customFormat="1" ht="13.5" customHeight="1">
      <c r="B156" s="167"/>
      <c r="C156" s="168"/>
      <c r="D156" s="169" t="s">
        <v>138</v>
      </c>
      <c r="E156" s="170"/>
      <c r="F156" s="170" t="s">
        <v>147</v>
      </c>
      <c r="G156" s="168"/>
      <c r="H156" s="171">
        <v>5</v>
      </c>
      <c r="J156" s="168"/>
      <c r="K156" s="168"/>
      <c r="L156" s="172"/>
      <c r="M156" s="173"/>
      <c r="N156" s="168"/>
      <c r="O156" s="168"/>
      <c r="P156" s="168"/>
      <c r="Q156" s="168"/>
      <c r="R156" s="168"/>
      <c r="S156" s="168"/>
      <c r="T156" s="174"/>
      <c r="AT156" s="175" t="s">
        <v>138</v>
      </c>
      <c r="AU156" s="175" t="s">
        <v>78</v>
      </c>
      <c r="AV156" s="176" t="s">
        <v>78</v>
      </c>
      <c r="AW156" s="176" t="s">
        <v>87</v>
      </c>
      <c r="AX156" s="176" t="s">
        <v>21</v>
      </c>
      <c r="AY156" s="175" t="s">
        <v>121</v>
      </c>
    </row>
    <row r="157" spans="2:65" s="6" customFormat="1" ht="13.5" customHeight="1">
      <c r="B157" s="82"/>
      <c r="C157" s="155" t="s">
        <v>262</v>
      </c>
      <c r="D157" s="155" t="s">
        <v>123</v>
      </c>
      <c r="E157" s="156" t="s">
        <v>263</v>
      </c>
      <c r="F157" s="157" t="s">
        <v>264</v>
      </c>
      <c r="G157" s="158" t="s">
        <v>208</v>
      </c>
      <c r="H157" s="159">
        <v>5</v>
      </c>
      <c r="I157" s="160"/>
      <c r="J157" s="161">
        <f>ROUND($I$157*$H$157,2)</f>
        <v>0</v>
      </c>
      <c r="K157" s="157" t="s">
        <v>127</v>
      </c>
      <c r="L157" s="128"/>
      <c r="M157" s="162"/>
      <c r="N157" s="163" t="s">
        <v>41</v>
      </c>
      <c r="O157" s="83"/>
      <c r="P157" s="164">
        <f>$O$157*$H$157</f>
        <v>0</v>
      </c>
      <c r="Q157" s="164">
        <v>0.07605</v>
      </c>
      <c r="R157" s="164">
        <f>$Q$157*$H$157</f>
        <v>0.38025000000000003</v>
      </c>
      <c r="S157" s="164">
        <v>0</v>
      </c>
      <c r="T157" s="165">
        <f>$S$157*$H$157</f>
        <v>0</v>
      </c>
      <c r="AR157" s="86" t="s">
        <v>128</v>
      </c>
      <c r="AT157" s="86" t="s">
        <v>123</v>
      </c>
      <c r="AU157" s="86" t="s">
        <v>78</v>
      </c>
      <c r="AY157" s="6" t="s">
        <v>121</v>
      </c>
      <c r="BE157" s="166">
        <f>IF($N$157="základní",$J$157,0)</f>
        <v>0</v>
      </c>
      <c r="BF157" s="166">
        <f>IF($N$157="snížená",$J$157,0)</f>
        <v>0</v>
      </c>
      <c r="BG157" s="166">
        <f>IF($N$157="zákl. přenesená",$J$157,0)</f>
        <v>0</v>
      </c>
      <c r="BH157" s="166">
        <f>IF($N$157="sníž. přenesená",$J$157,0)</f>
        <v>0</v>
      </c>
      <c r="BI157" s="166">
        <f>IF($N$157="nulová",$J$157,0)</f>
        <v>0</v>
      </c>
      <c r="BJ157" s="86" t="s">
        <v>21</v>
      </c>
      <c r="BK157" s="166">
        <f>ROUND($I$157*$H$157,2)</f>
        <v>0</v>
      </c>
      <c r="BL157" s="86" t="s">
        <v>128</v>
      </c>
      <c r="BM157" s="86" t="s">
        <v>265</v>
      </c>
    </row>
    <row r="158" spans="2:63" s="141" customFormat="1" ht="30" customHeight="1">
      <c r="B158" s="142"/>
      <c r="C158" s="143"/>
      <c r="D158" s="144" t="s">
        <v>69</v>
      </c>
      <c r="E158" s="153" t="s">
        <v>168</v>
      </c>
      <c r="F158" s="153" t="s">
        <v>266</v>
      </c>
      <c r="G158" s="143"/>
      <c r="H158" s="143"/>
      <c r="J158" s="154">
        <f>$BK$158</f>
        <v>0</v>
      </c>
      <c r="K158" s="143"/>
      <c r="L158" s="147"/>
      <c r="M158" s="148"/>
      <c r="N158" s="143"/>
      <c r="O158" s="143"/>
      <c r="P158" s="149">
        <f>SUM($P$159:$P$174)</f>
        <v>0</v>
      </c>
      <c r="Q158" s="143"/>
      <c r="R158" s="149">
        <f>SUM($R$159:$R$174)</f>
        <v>3.5762</v>
      </c>
      <c r="S158" s="143"/>
      <c r="T158" s="150">
        <f>SUM($T$159:$T$174)</f>
        <v>41.120729999999995</v>
      </c>
      <c r="AR158" s="151" t="s">
        <v>21</v>
      </c>
      <c r="AT158" s="151" t="s">
        <v>69</v>
      </c>
      <c r="AU158" s="151" t="s">
        <v>21</v>
      </c>
      <c r="AY158" s="151" t="s">
        <v>121</v>
      </c>
      <c r="BK158" s="152">
        <f>SUM($BK$159:$BK$174)</f>
        <v>0</v>
      </c>
    </row>
    <row r="159" spans="2:65" s="6" customFormat="1" ht="13.5" customHeight="1">
      <c r="B159" s="82"/>
      <c r="C159" s="158" t="s">
        <v>267</v>
      </c>
      <c r="D159" s="158" t="s">
        <v>123</v>
      </c>
      <c r="E159" s="156" t="s">
        <v>268</v>
      </c>
      <c r="F159" s="157" t="s">
        <v>269</v>
      </c>
      <c r="G159" s="158" t="s">
        <v>213</v>
      </c>
      <c r="H159" s="159">
        <v>30</v>
      </c>
      <c r="I159" s="160"/>
      <c r="J159" s="161">
        <f>ROUND($I$159*$H$159,2)</f>
        <v>0</v>
      </c>
      <c r="K159" s="157" t="s">
        <v>127</v>
      </c>
      <c r="L159" s="128"/>
      <c r="M159" s="162"/>
      <c r="N159" s="163" t="s">
        <v>41</v>
      </c>
      <c r="O159" s="83"/>
      <c r="P159" s="164">
        <f>$O$159*$H$159</f>
        <v>0</v>
      </c>
      <c r="Q159" s="164">
        <v>0.11808</v>
      </c>
      <c r="R159" s="164">
        <f>$Q$159*$H$159</f>
        <v>3.5424</v>
      </c>
      <c r="S159" s="164">
        <v>0</v>
      </c>
      <c r="T159" s="165">
        <f>$S$159*$H$159</f>
        <v>0</v>
      </c>
      <c r="AR159" s="86" t="s">
        <v>128</v>
      </c>
      <c r="AT159" s="86" t="s">
        <v>123</v>
      </c>
      <c r="AU159" s="86" t="s">
        <v>78</v>
      </c>
      <c r="AY159" s="86" t="s">
        <v>121</v>
      </c>
      <c r="BE159" s="166">
        <f>IF($N$159="základní",$J$159,0)</f>
        <v>0</v>
      </c>
      <c r="BF159" s="166">
        <f>IF($N$159="snížená",$J$159,0)</f>
        <v>0</v>
      </c>
      <c r="BG159" s="166">
        <f>IF($N$159="zákl. přenesená",$J$159,0)</f>
        <v>0</v>
      </c>
      <c r="BH159" s="166">
        <f>IF($N$159="sníž. přenesená",$J$159,0)</f>
        <v>0</v>
      </c>
      <c r="BI159" s="166">
        <f>IF($N$159="nulová",$J$159,0)</f>
        <v>0</v>
      </c>
      <c r="BJ159" s="86" t="s">
        <v>21</v>
      </c>
      <c r="BK159" s="166">
        <f>ROUND($I$159*$H$159,2)</f>
        <v>0</v>
      </c>
      <c r="BL159" s="86" t="s">
        <v>128</v>
      </c>
      <c r="BM159" s="86" t="s">
        <v>270</v>
      </c>
    </row>
    <row r="160" spans="2:65" s="6" customFormat="1" ht="13.5" customHeight="1">
      <c r="B160" s="82"/>
      <c r="C160" s="158" t="s">
        <v>271</v>
      </c>
      <c r="D160" s="158" t="s">
        <v>123</v>
      </c>
      <c r="E160" s="156" t="s">
        <v>272</v>
      </c>
      <c r="F160" s="157" t="s">
        <v>273</v>
      </c>
      <c r="G160" s="158" t="s">
        <v>126</v>
      </c>
      <c r="H160" s="159">
        <v>260</v>
      </c>
      <c r="I160" s="160"/>
      <c r="J160" s="161">
        <f>ROUND($I$160*$H$160,2)</f>
        <v>0</v>
      </c>
      <c r="K160" s="157" t="s">
        <v>127</v>
      </c>
      <c r="L160" s="128"/>
      <c r="M160" s="162"/>
      <c r="N160" s="163" t="s">
        <v>41</v>
      </c>
      <c r="O160" s="83"/>
      <c r="P160" s="164">
        <f>$O$160*$H$160</f>
        <v>0</v>
      </c>
      <c r="Q160" s="164">
        <v>0.00013</v>
      </c>
      <c r="R160" s="164">
        <f>$Q$160*$H$160</f>
        <v>0.0338</v>
      </c>
      <c r="S160" s="164">
        <v>0</v>
      </c>
      <c r="T160" s="165">
        <f>$S$160*$H$160</f>
        <v>0</v>
      </c>
      <c r="AR160" s="86" t="s">
        <v>128</v>
      </c>
      <c r="AT160" s="86" t="s">
        <v>123</v>
      </c>
      <c r="AU160" s="86" t="s">
        <v>78</v>
      </c>
      <c r="AY160" s="86" t="s">
        <v>121</v>
      </c>
      <c r="BE160" s="166">
        <f>IF($N$160="základní",$J$160,0)</f>
        <v>0</v>
      </c>
      <c r="BF160" s="166">
        <f>IF($N$160="snížená",$J$160,0)</f>
        <v>0</v>
      </c>
      <c r="BG160" s="166">
        <f>IF($N$160="zákl. přenesená",$J$160,0)</f>
        <v>0</v>
      </c>
      <c r="BH160" s="166">
        <f>IF($N$160="sníž. přenesená",$J$160,0)</f>
        <v>0</v>
      </c>
      <c r="BI160" s="166">
        <f>IF($N$160="nulová",$J$160,0)</f>
        <v>0</v>
      </c>
      <c r="BJ160" s="86" t="s">
        <v>21</v>
      </c>
      <c r="BK160" s="166">
        <f>ROUND($I$160*$H$160,2)</f>
        <v>0</v>
      </c>
      <c r="BL160" s="86" t="s">
        <v>128</v>
      </c>
      <c r="BM160" s="86" t="s">
        <v>274</v>
      </c>
    </row>
    <row r="161" spans="2:65" s="6" customFormat="1" ht="13.5" customHeight="1">
      <c r="B161" s="82"/>
      <c r="C161" s="158" t="s">
        <v>275</v>
      </c>
      <c r="D161" s="158" t="s">
        <v>123</v>
      </c>
      <c r="E161" s="156" t="s">
        <v>276</v>
      </c>
      <c r="F161" s="157" t="s">
        <v>277</v>
      </c>
      <c r="G161" s="158" t="s">
        <v>126</v>
      </c>
      <c r="H161" s="159">
        <v>62.5</v>
      </c>
      <c r="I161" s="160"/>
      <c r="J161" s="161">
        <f>ROUND($I$161*$H$161,2)</f>
        <v>0</v>
      </c>
      <c r="K161" s="157" t="s">
        <v>127</v>
      </c>
      <c r="L161" s="128"/>
      <c r="M161" s="162"/>
      <c r="N161" s="163" t="s">
        <v>41</v>
      </c>
      <c r="O161" s="83"/>
      <c r="P161" s="164">
        <f>$O$161*$H$161</f>
        <v>0</v>
      </c>
      <c r="Q161" s="164">
        <v>0</v>
      </c>
      <c r="R161" s="164">
        <f>$Q$161*$H$161</f>
        <v>0</v>
      </c>
      <c r="S161" s="164">
        <v>0</v>
      </c>
      <c r="T161" s="165">
        <f>$S$161*$H$161</f>
        <v>0</v>
      </c>
      <c r="AR161" s="86" t="s">
        <v>128</v>
      </c>
      <c r="AT161" s="86" t="s">
        <v>123</v>
      </c>
      <c r="AU161" s="86" t="s">
        <v>78</v>
      </c>
      <c r="AY161" s="86" t="s">
        <v>121</v>
      </c>
      <c r="BE161" s="166">
        <f>IF($N$161="základní",$J$161,0)</f>
        <v>0</v>
      </c>
      <c r="BF161" s="166">
        <f>IF($N$161="snížená",$J$161,0)</f>
        <v>0</v>
      </c>
      <c r="BG161" s="166">
        <f>IF($N$161="zákl. přenesená",$J$161,0)</f>
        <v>0</v>
      </c>
      <c r="BH161" s="166">
        <f>IF($N$161="sníž. přenesená",$J$161,0)</f>
        <v>0</v>
      </c>
      <c r="BI161" s="166">
        <f>IF($N$161="nulová",$J$161,0)</f>
        <v>0</v>
      </c>
      <c r="BJ161" s="86" t="s">
        <v>21</v>
      </c>
      <c r="BK161" s="166">
        <f>ROUND($I$161*$H$161,2)</f>
        <v>0</v>
      </c>
      <c r="BL161" s="86" t="s">
        <v>128</v>
      </c>
      <c r="BM161" s="86" t="s">
        <v>278</v>
      </c>
    </row>
    <row r="162" spans="2:65" s="6" customFormat="1" ht="13.5" customHeight="1">
      <c r="B162" s="82"/>
      <c r="C162" s="158" t="s">
        <v>279</v>
      </c>
      <c r="D162" s="158" t="s">
        <v>123</v>
      </c>
      <c r="E162" s="156" t="s">
        <v>280</v>
      </c>
      <c r="F162" s="157" t="s">
        <v>281</v>
      </c>
      <c r="G162" s="158" t="s">
        <v>126</v>
      </c>
      <c r="H162" s="159">
        <v>391.9</v>
      </c>
      <c r="I162" s="160"/>
      <c r="J162" s="161">
        <f>ROUND($I$162*$H$162,2)</f>
        <v>0</v>
      </c>
      <c r="K162" s="157" t="s">
        <v>127</v>
      </c>
      <c r="L162" s="128"/>
      <c r="M162" s="162"/>
      <c r="N162" s="163" t="s">
        <v>41</v>
      </c>
      <c r="O162" s="83"/>
      <c r="P162" s="164">
        <f>$O$162*$H$162</f>
        <v>0</v>
      </c>
      <c r="Q162" s="164">
        <v>0</v>
      </c>
      <c r="R162" s="164">
        <f>$Q$162*$H$162</f>
        <v>0</v>
      </c>
      <c r="S162" s="164">
        <v>0.063</v>
      </c>
      <c r="T162" s="165">
        <f>$S$162*$H$162</f>
        <v>24.6897</v>
      </c>
      <c r="AR162" s="86" t="s">
        <v>128</v>
      </c>
      <c r="AT162" s="86" t="s">
        <v>123</v>
      </c>
      <c r="AU162" s="86" t="s">
        <v>78</v>
      </c>
      <c r="AY162" s="86" t="s">
        <v>121</v>
      </c>
      <c r="BE162" s="166">
        <f>IF($N$162="základní",$J$162,0)</f>
        <v>0</v>
      </c>
      <c r="BF162" s="166">
        <f>IF($N$162="snížená",$J$162,0)</f>
        <v>0</v>
      </c>
      <c r="BG162" s="166">
        <f>IF($N$162="zákl. přenesená",$J$162,0)</f>
        <v>0</v>
      </c>
      <c r="BH162" s="166">
        <f>IF($N$162="sníž. přenesená",$J$162,0)</f>
        <v>0</v>
      </c>
      <c r="BI162" s="166">
        <f>IF($N$162="nulová",$J$162,0)</f>
        <v>0</v>
      </c>
      <c r="BJ162" s="86" t="s">
        <v>21</v>
      </c>
      <c r="BK162" s="166">
        <f>ROUND($I$162*$H$162,2)</f>
        <v>0</v>
      </c>
      <c r="BL162" s="86" t="s">
        <v>128</v>
      </c>
      <c r="BM162" s="86" t="s">
        <v>282</v>
      </c>
    </row>
    <row r="163" spans="2:51" s="6" customFormat="1" ht="13.5" customHeight="1">
      <c r="B163" s="167"/>
      <c r="C163" s="168"/>
      <c r="D163" s="169" t="s">
        <v>138</v>
      </c>
      <c r="E163" s="170"/>
      <c r="F163" s="170" t="s">
        <v>283</v>
      </c>
      <c r="G163" s="168"/>
      <c r="H163" s="171">
        <v>61.6</v>
      </c>
      <c r="J163" s="168"/>
      <c r="K163" s="168"/>
      <c r="L163" s="172"/>
      <c r="M163" s="173"/>
      <c r="N163" s="168"/>
      <c r="O163" s="168"/>
      <c r="P163" s="168"/>
      <c r="Q163" s="168"/>
      <c r="R163" s="168"/>
      <c r="S163" s="168"/>
      <c r="T163" s="174"/>
      <c r="AT163" s="175" t="s">
        <v>138</v>
      </c>
      <c r="AU163" s="175" t="s">
        <v>78</v>
      </c>
      <c r="AV163" s="176" t="s">
        <v>78</v>
      </c>
      <c r="AW163" s="176" t="s">
        <v>87</v>
      </c>
      <c r="AX163" s="176" t="s">
        <v>70</v>
      </c>
      <c r="AY163" s="175" t="s">
        <v>121</v>
      </c>
    </row>
    <row r="164" spans="2:51" s="6" customFormat="1" ht="13.5" customHeight="1">
      <c r="B164" s="167"/>
      <c r="C164" s="168"/>
      <c r="D164" s="177" t="s">
        <v>138</v>
      </c>
      <c r="E164" s="178"/>
      <c r="F164" s="170" t="s">
        <v>284</v>
      </c>
      <c r="G164" s="168"/>
      <c r="H164" s="171">
        <v>63.68</v>
      </c>
      <c r="J164" s="168"/>
      <c r="K164" s="168"/>
      <c r="L164" s="172"/>
      <c r="M164" s="173"/>
      <c r="N164" s="168"/>
      <c r="O164" s="168"/>
      <c r="P164" s="168"/>
      <c r="Q164" s="168"/>
      <c r="R164" s="168"/>
      <c r="S164" s="168"/>
      <c r="T164" s="174"/>
      <c r="AT164" s="175" t="s">
        <v>138</v>
      </c>
      <c r="AU164" s="175" t="s">
        <v>78</v>
      </c>
      <c r="AV164" s="176" t="s">
        <v>78</v>
      </c>
      <c r="AW164" s="176" t="s">
        <v>87</v>
      </c>
      <c r="AX164" s="176" t="s">
        <v>70</v>
      </c>
      <c r="AY164" s="175" t="s">
        <v>121</v>
      </c>
    </row>
    <row r="165" spans="2:51" s="6" customFormat="1" ht="13.5" customHeight="1">
      <c r="B165" s="167"/>
      <c r="C165" s="168"/>
      <c r="D165" s="177" t="s">
        <v>138</v>
      </c>
      <c r="E165" s="178"/>
      <c r="F165" s="170" t="s">
        <v>285</v>
      </c>
      <c r="G165" s="168"/>
      <c r="H165" s="171">
        <v>38.72</v>
      </c>
      <c r="J165" s="168"/>
      <c r="K165" s="168"/>
      <c r="L165" s="172"/>
      <c r="M165" s="173"/>
      <c r="N165" s="168"/>
      <c r="O165" s="168"/>
      <c r="P165" s="168"/>
      <c r="Q165" s="168"/>
      <c r="R165" s="168"/>
      <c r="S165" s="168"/>
      <c r="T165" s="174"/>
      <c r="AT165" s="175" t="s">
        <v>138</v>
      </c>
      <c r="AU165" s="175" t="s">
        <v>78</v>
      </c>
      <c r="AV165" s="176" t="s">
        <v>78</v>
      </c>
      <c r="AW165" s="176" t="s">
        <v>87</v>
      </c>
      <c r="AX165" s="176" t="s">
        <v>70</v>
      </c>
      <c r="AY165" s="175" t="s">
        <v>121</v>
      </c>
    </row>
    <row r="166" spans="2:51" s="6" customFormat="1" ht="13.5" customHeight="1">
      <c r="B166" s="167"/>
      <c r="C166" s="168"/>
      <c r="D166" s="177" t="s">
        <v>138</v>
      </c>
      <c r="E166" s="178"/>
      <c r="F166" s="170" t="s">
        <v>286</v>
      </c>
      <c r="G166" s="168"/>
      <c r="H166" s="171">
        <v>38.8</v>
      </c>
      <c r="J166" s="168"/>
      <c r="K166" s="168"/>
      <c r="L166" s="172"/>
      <c r="M166" s="173"/>
      <c r="N166" s="168"/>
      <c r="O166" s="168"/>
      <c r="P166" s="168"/>
      <c r="Q166" s="168"/>
      <c r="R166" s="168"/>
      <c r="S166" s="168"/>
      <c r="T166" s="174"/>
      <c r="AT166" s="175" t="s">
        <v>138</v>
      </c>
      <c r="AU166" s="175" t="s">
        <v>78</v>
      </c>
      <c r="AV166" s="176" t="s">
        <v>78</v>
      </c>
      <c r="AW166" s="176" t="s">
        <v>87</v>
      </c>
      <c r="AX166" s="176" t="s">
        <v>70</v>
      </c>
      <c r="AY166" s="175" t="s">
        <v>121</v>
      </c>
    </row>
    <row r="167" spans="2:51" s="6" customFormat="1" ht="13.5" customHeight="1">
      <c r="B167" s="167"/>
      <c r="C167" s="168"/>
      <c r="D167" s="177" t="s">
        <v>138</v>
      </c>
      <c r="E167" s="178"/>
      <c r="F167" s="170" t="s">
        <v>287</v>
      </c>
      <c r="G167" s="168"/>
      <c r="H167" s="171">
        <v>32.4</v>
      </c>
      <c r="J167" s="168"/>
      <c r="K167" s="168"/>
      <c r="L167" s="172"/>
      <c r="M167" s="173"/>
      <c r="N167" s="168"/>
      <c r="O167" s="168"/>
      <c r="P167" s="168"/>
      <c r="Q167" s="168"/>
      <c r="R167" s="168"/>
      <c r="S167" s="168"/>
      <c r="T167" s="174"/>
      <c r="AT167" s="175" t="s">
        <v>138</v>
      </c>
      <c r="AU167" s="175" t="s">
        <v>78</v>
      </c>
      <c r="AV167" s="176" t="s">
        <v>78</v>
      </c>
      <c r="AW167" s="176" t="s">
        <v>87</v>
      </c>
      <c r="AX167" s="176" t="s">
        <v>70</v>
      </c>
      <c r="AY167" s="175" t="s">
        <v>121</v>
      </c>
    </row>
    <row r="168" spans="2:51" s="6" customFormat="1" ht="13.5" customHeight="1">
      <c r="B168" s="167"/>
      <c r="C168" s="168"/>
      <c r="D168" s="177" t="s">
        <v>138</v>
      </c>
      <c r="E168" s="178"/>
      <c r="F168" s="170" t="s">
        <v>288</v>
      </c>
      <c r="G168" s="168"/>
      <c r="H168" s="171">
        <v>36.8</v>
      </c>
      <c r="J168" s="168"/>
      <c r="K168" s="168"/>
      <c r="L168" s="172"/>
      <c r="M168" s="173"/>
      <c r="N168" s="168"/>
      <c r="O168" s="168"/>
      <c r="P168" s="168"/>
      <c r="Q168" s="168"/>
      <c r="R168" s="168"/>
      <c r="S168" s="168"/>
      <c r="T168" s="174"/>
      <c r="AT168" s="175" t="s">
        <v>138</v>
      </c>
      <c r="AU168" s="175" t="s">
        <v>78</v>
      </c>
      <c r="AV168" s="176" t="s">
        <v>78</v>
      </c>
      <c r="AW168" s="176" t="s">
        <v>87</v>
      </c>
      <c r="AX168" s="176" t="s">
        <v>70</v>
      </c>
      <c r="AY168" s="175" t="s">
        <v>121</v>
      </c>
    </row>
    <row r="169" spans="2:51" s="6" customFormat="1" ht="13.5" customHeight="1">
      <c r="B169" s="167"/>
      <c r="C169" s="168"/>
      <c r="D169" s="177" t="s">
        <v>138</v>
      </c>
      <c r="E169" s="178"/>
      <c r="F169" s="170" t="s">
        <v>289</v>
      </c>
      <c r="G169" s="168"/>
      <c r="H169" s="171">
        <v>35.8</v>
      </c>
      <c r="J169" s="168"/>
      <c r="K169" s="168"/>
      <c r="L169" s="172"/>
      <c r="M169" s="173"/>
      <c r="N169" s="168"/>
      <c r="O169" s="168"/>
      <c r="P169" s="168"/>
      <c r="Q169" s="168"/>
      <c r="R169" s="168"/>
      <c r="S169" s="168"/>
      <c r="T169" s="174"/>
      <c r="AT169" s="175" t="s">
        <v>138</v>
      </c>
      <c r="AU169" s="175" t="s">
        <v>78</v>
      </c>
      <c r="AV169" s="176" t="s">
        <v>78</v>
      </c>
      <c r="AW169" s="176" t="s">
        <v>87</v>
      </c>
      <c r="AX169" s="176" t="s">
        <v>70</v>
      </c>
      <c r="AY169" s="175" t="s">
        <v>121</v>
      </c>
    </row>
    <row r="170" spans="2:51" s="6" customFormat="1" ht="13.5" customHeight="1">
      <c r="B170" s="167"/>
      <c r="C170" s="168"/>
      <c r="D170" s="177" t="s">
        <v>138</v>
      </c>
      <c r="E170" s="178"/>
      <c r="F170" s="170" t="s">
        <v>290</v>
      </c>
      <c r="G170" s="168"/>
      <c r="H170" s="171">
        <v>39.6</v>
      </c>
      <c r="J170" s="168"/>
      <c r="K170" s="168"/>
      <c r="L170" s="172"/>
      <c r="M170" s="173"/>
      <c r="N170" s="168"/>
      <c r="O170" s="168"/>
      <c r="P170" s="168"/>
      <c r="Q170" s="168"/>
      <c r="R170" s="168"/>
      <c r="S170" s="168"/>
      <c r="T170" s="174"/>
      <c r="AT170" s="175" t="s">
        <v>138</v>
      </c>
      <c r="AU170" s="175" t="s">
        <v>78</v>
      </c>
      <c r="AV170" s="176" t="s">
        <v>78</v>
      </c>
      <c r="AW170" s="176" t="s">
        <v>87</v>
      </c>
      <c r="AX170" s="176" t="s">
        <v>70</v>
      </c>
      <c r="AY170" s="175" t="s">
        <v>121</v>
      </c>
    </row>
    <row r="171" spans="2:51" s="6" customFormat="1" ht="13.5" customHeight="1">
      <c r="B171" s="167"/>
      <c r="C171" s="168"/>
      <c r="D171" s="177" t="s">
        <v>138</v>
      </c>
      <c r="E171" s="178"/>
      <c r="F171" s="170" t="s">
        <v>291</v>
      </c>
      <c r="G171" s="168"/>
      <c r="H171" s="171">
        <v>44.5</v>
      </c>
      <c r="J171" s="168"/>
      <c r="K171" s="168"/>
      <c r="L171" s="172"/>
      <c r="M171" s="173"/>
      <c r="N171" s="168"/>
      <c r="O171" s="168"/>
      <c r="P171" s="168"/>
      <c r="Q171" s="168"/>
      <c r="R171" s="168"/>
      <c r="S171" s="168"/>
      <c r="T171" s="174"/>
      <c r="AT171" s="175" t="s">
        <v>138</v>
      </c>
      <c r="AU171" s="175" t="s">
        <v>78</v>
      </c>
      <c r="AV171" s="176" t="s">
        <v>78</v>
      </c>
      <c r="AW171" s="176" t="s">
        <v>87</v>
      </c>
      <c r="AX171" s="176" t="s">
        <v>70</v>
      </c>
      <c r="AY171" s="175" t="s">
        <v>121</v>
      </c>
    </row>
    <row r="172" spans="2:51" s="6" customFormat="1" ht="13.5" customHeight="1">
      <c r="B172" s="179"/>
      <c r="C172" s="180"/>
      <c r="D172" s="177" t="s">
        <v>138</v>
      </c>
      <c r="E172" s="181"/>
      <c r="F172" s="182" t="s">
        <v>142</v>
      </c>
      <c r="G172" s="180"/>
      <c r="H172" s="183">
        <v>391.9</v>
      </c>
      <c r="J172" s="180"/>
      <c r="K172" s="180"/>
      <c r="L172" s="184"/>
      <c r="M172" s="185"/>
      <c r="N172" s="180"/>
      <c r="O172" s="180"/>
      <c r="P172" s="180"/>
      <c r="Q172" s="180"/>
      <c r="R172" s="180"/>
      <c r="S172" s="180"/>
      <c r="T172" s="186"/>
      <c r="AT172" s="187" t="s">
        <v>138</v>
      </c>
      <c r="AU172" s="187" t="s">
        <v>78</v>
      </c>
      <c r="AV172" s="188" t="s">
        <v>128</v>
      </c>
      <c r="AW172" s="188" t="s">
        <v>87</v>
      </c>
      <c r="AX172" s="188" t="s">
        <v>21</v>
      </c>
      <c r="AY172" s="187" t="s">
        <v>121</v>
      </c>
    </row>
    <row r="173" spans="2:65" s="6" customFormat="1" ht="13.5" customHeight="1">
      <c r="B173" s="82"/>
      <c r="C173" s="155" t="s">
        <v>292</v>
      </c>
      <c r="D173" s="155" t="s">
        <v>123</v>
      </c>
      <c r="E173" s="156" t="s">
        <v>293</v>
      </c>
      <c r="F173" s="157" t="s">
        <v>294</v>
      </c>
      <c r="G173" s="158" t="s">
        <v>126</v>
      </c>
      <c r="H173" s="159">
        <v>260.81</v>
      </c>
      <c r="I173" s="160"/>
      <c r="J173" s="161">
        <f>ROUND($I$173*$H$173,2)</f>
        <v>0</v>
      </c>
      <c r="K173" s="157" t="s">
        <v>127</v>
      </c>
      <c r="L173" s="128"/>
      <c r="M173" s="162"/>
      <c r="N173" s="163" t="s">
        <v>41</v>
      </c>
      <c r="O173" s="83"/>
      <c r="P173" s="164">
        <f>$O$173*$H$173</f>
        <v>0</v>
      </c>
      <c r="Q173" s="164">
        <v>0</v>
      </c>
      <c r="R173" s="164">
        <f>$Q$173*$H$173</f>
        <v>0</v>
      </c>
      <c r="S173" s="164">
        <v>0.063</v>
      </c>
      <c r="T173" s="165">
        <f>$S$173*$H$173</f>
        <v>16.43103</v>
      </c>
      <c r="AR173" s="86" t="s">
        <v>128</v>
      </c>
      <c r="AT173" s="86" t="s">
        <v>123</v>
      </c>
      <c r="AU173" s="86" t="s">
        <v>78</v>
      </c>
      <c r="AY173" s="6" t="s">
        <v>121</v>
      </c>
      <c r="BE173" s="166">
        <f>IF($N$173="základní",$J$173,0)</f>
        <v>0</v>
      </c>
      <c r="BF173" s="166">
        <f>IF($N$173="snížená",$J$173,0)</f>
        <v>0</v>
      </c>
      <c r="BG173" s="166">
        <f>IF($N$173="zákl. přenesená",$J$173,0)</f>
        <v>0</v>
      </c>
      <c r="BH173" s="166">
        <f>IF($N$173="sníž. přenesená",$J$173,0)</f>
        <v>0</v>
      </c>
      <c r="BI173" s="166">
        <f>IF($N$173="nulová",$J$173,0)</f>
        <v>0</v>
      </c>
      <c r="BJ173" s="86" t="s">
        <v>21</v>
      </c>
      <c r="BK173" s="166">
        <f>ROUND($I$173*$H$173,2)</f>
        <v>0</v>
      </c>
      <c r="BL173" s="86" t="s">
        <v>128</v>
      </c>
      <c r="BM173" s="86" t="s">
        <v>295</v>
      </c>
    </row>
    <row r="174" spans="2:51" s="6" customFormat="1" ht="13.5" customHeight="1">
      <c r="B174" s="167"/>
      <c r="C174" s="168"/>
      <c r="D174" s="169" t="s">
        <v>138</v>
      </c>
      <c r="E174" s="170"/>
      <c r="F174" s="170" t="s">
        <v>296</v>
      </c>
      <c r="G174" s="168"/>
      <c r="H174" s="171">
        <v>260.81</v>
      </c>
      <c r="J174" s="168"/>
      <c r="K174" s="168"/>
      <c r="L174" s="172"/>
      <c r="M174" s="173"/>
      <c r="N174" s="168"/>
      <c r="O174" s="168"/>
      <c r="P174" s="168"/>
      <c r="Q174" s="168"/>
      <c r="R174" s="168"/>
      <c r="S174" s="168"/>
      <c r="T174" s="174"/>
      <c r="AT174" s="175" t="s">
        <v>138</v>
      </c>
      <c r="AU174" s="175" t="s">
        <v>78</v>
      </c>
      <c r="AV174" s="176" t="s">
        <v>78</v>
      </c>
      <c r="AW174" s="176" t="s">
        <v>87</v>
      </c>
      <c r="AX174" s="176" t="s">
        <v>21</v>
      </c>
      <c r="AY174" s="175" t="s">
        <v>121</v>
      </c>
    </row>
    <row r="175" spans="2:63" s="141" customFormat="1" ht="30" customHeight="1">
      <c r="B175" s="142"/>
      <c r="C175" s="143"/>
      <c r="D175" s="144" t="s">
        <v>69</v>
      </c>
      <c r="E175" s="153" t="s">
        <v>297</v>
      </c>
      <c r="F175" s="153" t="s">
        <v>298</v>
      </c>
      <c r="G175" s="143"/>
      <c r="H175" s="143"/>
      <c r="J175" s="154">
        <f>$BK$175</f>
        <v>0</v>
      </c>
      <c r="K175" s="143"/>
      <c r="L175" s="147"/>
      <c r="M175" s="148"/>
      <c r="N175" s="143"/>
      <c r="O175" s="143"/>
      <c r="P175" s="149">
        <f>SUM($P$176:$P$181)</f>
        <v>0</v>
      </c>
      <c r="Q175" s="143"/>
      <c r="R175" s="149">
        <f>SUM($R$176:$R$181)</f>
        <v>0</v>
      </c>
      <c r="S175" s="143"/>
      <c r="T175" s="150">
        <f>SUM($T$176:$T$181)</f>
        <v>0</v>
      </c>
      <c r="AR175" s="151" t="s">
        <v>21</v>
      </c>
      <c r="AT175" s="151" t="s">
        <v>69</v>
      </c>
      <c r="AU175" s="151" t="s">
        <v>21</v>
      </c>
      <c r="AY175" s="151" t="s">
        <v>121</v>
      </c>
      <c r="BK175" s="152">
        <f>SUM($BK$176:$BK$181)</f>
        <v>0</v>
      </c>
    </row>
    <row r="176" spans="2:65" s="6" customFormat="1" ht="13.5" customHeight="1">
      <c r="B176" s="82"/>
      <c r="C176" s="155" t="s">
        <v>299</v>
      </c>
      <c r="D176" s="155" t="s">
        <v>123</v>
      </c>
      <c r="E176" s="156" t="s">
        <v>300</v>
      </c>
      <c r="F176" s="157" t="s">
        <v>301</v>
      </c>
      <c r="G176" s="158" t="s">
        <v>154</v>
      </c>
      <c r="H176" s="159">
        <v>83.433</v>
      </c>
      <c r="I176" s="160"/>
      <c r="J176" s="161">
        <f>ROUND($I$176*$H$176,2)</f>
        <v>0</v>
      </c>
      <c r="K176" s="157" t="s">
        <v>127</v>
      </c>
      <c r="L176" s="128"/>
      <c r="M176" s="162"/>
      <c r="N176" s="163" t="s">
        <v>41</v>
      </c>
      <c r="O176" s="83"/>
      <c r="P176" s="164">
        <f>$O$176*$H$176</f>
        <v>0</v>
      </c>
      <c r="Q176" s="164">
        <v>0</v>
      </c>
      <c r="R176" s="164">
        <f>$Q$176*$H$176</f>
        <v>0</v>
      </c>
      <c r="S176" s="164">
        <v>0</v>
      </c>
      <c r="T176" s="165">
        <f>$S$176*$H$176</f>
        <v>0</v>
      </c>
      <c r="AR176" s="86" t="s">
        <v>128</v>
      </c>
      <c r="AT176" s="86" t="s">
        <v>123</v>
      </c>
      <c r="AU176" s="86" t="s">
        <v>78</v>
      </c>
      <c r="AY176" s="6" t="s">
        <v>121</v>
      </c>
      <c r="BE176" s="166">
        <f>IF($N$176="základní",$J$176,0)</f>
        <v>0</v>
      </c>
      <c r="BF176" s="166">
        <f>IF($N$176="snížená",$J$176,0)</f>
        <v>0</v>
      </c>
      <c r="BG176" s="166">
        <f>IF($N$176="zákl. přenesená",$J$176,0)</f>
        <v>0</v>
      </c>
      <c r="BH176" s="166">
        <f>IF($N$176="sníž. přenesená",$J$176,0)</f>
        <v>0</v>
      </c>
      <c r="BI176" s="166">
        <f>IF($N$176="nulová",$J$176,0)</f>
        <v>0</v>
      </c>
      <c r="BJ176" s="86" t="s">
        <v>21</v>
      </c>
      <c r="BK176" s="166">
        <f>ROUND($I$176*$H$176,2)</f>
        <v>0</v>
      </c>
      <c r="BL176" s="86" t="s">
        <v>128</v>
      </c>
      <c r="BM176" s="86" t="s">
        <v>302</v>
      </c>
    </row>
    <row r="177" spans="2:65" s="6" customFormat="1" ht="13.5" customHeight="1">
      <c r="B177" s="82"/>
      <c r="C177" s="158" t="s">
        <v>303</v>
      </c>
      <c r="D177" s="158" t="s">
        <v>123</v>
      </c>
      <c r="E177" s="156" t="s">
        <v>304</v>
      </c>
      <c r="F177" s="157" t="s">
        <v>305</v>
      </c>
      <c r="G177" s="158" t="s">
        <v>154</v>
      </c>
      <c r="H177" s="159">
        <v>83.433</v>
      </c>
      <c r="I177" s="160"/>
      <c r="J177" s="161">
        <f>ROUND($I$177*$H$177,2)</f>
        <v>0</v>
      </c>
      <c r="K177" s="157" t="s">
        <v>127</v>
      </c>
      <c r="L177" s="128"/>
      <c r="M177" s="162"/>
      <c r="N177" s="163" t="s">
        <v>41</v>
      </c>
      <c r="O177" s="83"/>
      <c r="P177" s="164">
        <f>$O$177*$H$177</f>
        <v>0</v>
      </c>
      <c r="Q177" s="164">
        <v>0</v>
      </c>
      <c r="R177" s="164">
        <f>$Q$177*$H$177</f>
        <v>0</v>
      </c>
      <c r="S177" s="164">
        <v>0</v>
      </c>
      <c r="T177" s="165">
        <f>$S$177*$H$177</f>
        <v>0</v>
      </c>
      <c r="AR177" s="86" t="s">
        <v>128</v>
      </c>
      <c r="AT177" s="86" t="s">
        <v>123</v>
      </c>
      <c r="AU177" s="86" t="s">
        <v>78</v>
      </c>
      <c r="AY177" s="86" t="s">
        <v>121</v>
      </c>
      <c r="BE177" s="166">
        <f>IF($N$177="základní",$J$177,0)</f>
        <v>0</v>
      </c>
      <c r="BF177" s="166">
        <f>IF($N$177="snížená",$J$177,0)</f>
        <v>0</v>
      </c>
      <c r="BG177" s="166">
        <f>IF($N$177="zákl. přenesená",$J$177,0)</f>
        <v>0</v>
      </c>
      <c r="BH177" s="166">
        <f>IF($N$177="sníž. přenesená",$J$177,0)</f>
        <v>0</v>
      </c>
      <c r="BI177" s="166">
        <f>IF($N$177="nulová",$J$177,0)</f>
        <v>0</v>
      </c>
      <c r="BJ177" s="86" t="s">
        <v>21</v>
      </c>
      <c r="BK177" s="166">
        <f>ROUND($I$177*$H$177,2)</f>
        <v>0</v>
      </c>
      <c r="BL177" s="86" t="s">
        <v>128</v>
      </c>
      <c r="BM177" s="86" t="s">
        <v>306</v>
      </c>
    </row>
    <row r="178" spans="2:65" s="6" customFormat="1" ht="13.5" customHeight="1">
      <c r="B178" s="82"/>
      <c r="C178" s="158" t="s">
        <v>307</v>
      </c>
      <c r="D178" s="158" t="s">
        <v>123</v>
      </c>
      <c r="E178" s="156" t="s">
        <v>308</v>
      </c>
      <c r="F178" s="157" t="s">
        <v>309</v>
      </c>
      <c r="G178" s="158" t="s">
        <v>154</v>
      </c>
      <c r="H178" s="159">
        <v>83.433</v>
      </c>
      <c r="I178" s="160"/>
      <c r="J178" s="161">
        <f>ROUND($I$178*$H$178,2)</f>
        <v>0</v>
      </c>
      <c r="K178" s="157" t="s">
        <v>127</v>
      </c>
      <c r="L178" s="128"/>
      <c r="M178" s="162"/>
      <c r="N178" s="163" t="s">
        <v>41</v>
      </c>
      <c r="O178" s="83"/>
      <c r="P178" s="164">
        <f>$O$178*$H$178</f>
        <v>0</v>
      </c>
      <c r="Q178" s="164">
        <v>0</v>
      </c>
      <c r="R178" s="164">
        <f>$Q$178*$H$178</f>
        <v>0</v>
      </c>
      <c r="S178" s="164">
        <v>0</v>
      </c>
      <c r="T178" s="165">
        <f>$S$178*$H$178</f>
        <v>0</v>
      </c>
      <c r="AR178" s="86" t="s">
        <v>128</v>
      </c>
      <c r="AT178" s="86" t="s">
        <v>123</v>
      </c>
      <c r="AU178" s="86" t="s">
        <v>78</v>
      </c>
      <c r="AY178" s="86" t="s">
        <v>121</v>
      </c>
      <c r="BE178" s="166">
        <f>IF($N$178="základní",$J$178,0)</f>
        <v>0</v>
      </c>
      <c r="BF178" s="166">
        <f>IF($N$178="snížená",$J$178,0)</f>
        <v>0</v>
      </c>
      <c r="BG178" s="166">
        <f>IF($N$178="zákl. přenesená",$J$178,0)</f>
        <v>0</v>
      </c>
      <c r="BH178" s="166">
        <f>IF($N$178="sníž. přenesená",$J$178,0)</f>
        <v>0</v>
      </c>
      <c r="BI178" s="166">
        <f>IF($N$178="nulová",$J$178,0)</f>
        <v>0</v>
      </c>
      <c r="BJ178" s="86" t="s">
        <v>21</v>
      </c>
      <c r="BK178" s="166">
        <f>ROUND($I$178*$H$178,2)</f>
        <v>0</v>
      </c>
      <c r="BL178" s="86" t="s">
        <v>128</v>
      </c>
      <c r="BM178" s="86" t="s">
        <v>310</v>
      </c>
    </row>
    <row r="179" spans="2:65" s="6" customFormat="1" ht="13.5" customHeight="1">
      <c r="B179" s="82"/>
      <c r="C179" s="158" t="s">
        <v>311</v>
      </c>
      <c r="D179" s="158" t="s">
        <v>123</v>
      </c>
      <c r="E179" s="156" t="s">
        <v>312</v>
      </c>
      <c r="F179" s="157" t="s">
        <v>313</v>
      </c>
      <c r="G179" s="158" t="s">
        <v>154</v>
      </c>
      <c r="H179" s="159">
        <v>1251.495</v>
      </c>
      <c r="I179" s="160"/>
      <c r="J179" s="161">
        <f>ROUND($I$179*$H$179,2)</f>
        <v>0</v>
      </c>
      <c r="K179" s="157" t="s">
        <v>127</v>
      </c>
      <c r="L179" s="128"/>
      <c r="M179" s="162"/>
      <c r="N179" s="163" t="s">
        <v>41</v>
      </c>
      <c r="O179" s="83"/>
      <c r="P179" s="164">
        <f>$O$179*$H$179</f>
        <v>0</v>
      </c>
      <c r="Q179" s="164">
        <v>0</v>
      </c>
      <c r="R179" s="164">
        <f>$Q$179*$H$179</f>
        <v>0</v>
      </c>
      <c r="S179" s="164">
        <v>0</v>
      </c>
      <c r="T179" s="165">
        <f>$S$179*$H$179</f>
        <v>0</v>
      </c>
      <c r="AR179" s="86" t="s">
        <v>128</v>
      </c>
      <c r="AT179" s="86" t="s">
        <v>123</v>
      </c>
      <c r="AU179" s="86" t="s">
        <v>78</v>
      </c>
      <c r="AY179" s="86" t="s">
        <v>121</v>
      </c>
      <c r="BE179" s="166">
        <f>IF($N$179="základní",$J$179,0)</f>
        <v>0</v>
      </c>
      <c r="BF179" s="166">
        <f>IF($N$179="snížená",$J$179,0)</f>
        <v>0</v>
      </c>
      <c r="BG179" s="166">
        <f>IF($N$179="zákl. přenesená",$J$179,0)</f>
        <v>0</v>
      </c>
      <c r="BH179" s="166">
        <f>IF($N$179="sníž. přenesená",$J$179,0)</f>
        <v>0</v>
      </c>
      <c r="BI179" s="166">
        <f>IF($N$179="nulová",$J$179,0)</f>
        <v>0</v>
      </c>
      <c r="BJ179" s="86" t="s">
        <v>21</v>
      </c>
      <c r="BK179" s="166">
        <f>ROUND($I$179*$H$179,2)</f>
        <v>0</v>
      </c>
      <c r="BL179" s="86" t="s">
        <v>128</v>
      </c>
      <c r="BM179" s="86" t="s">
        <v>314</v>
      </c>
    </row>
    <row r="180" spans="2:51" s="6" customFormat="1" ht="13.5" customHeight="1">
      <c r="B180" s="167"/>
      <c r="C180" s="168"/>
      <c r="D180" s="177" t="s">
        <v>138</v>
      </c>
      <c r="E180" s="168"/>
      <c r="F180" s="170" t="s">
        <v>315</v>
      </c>
      <c r="G180" s="168"/>
      <c r="H180" s="171">
        <v>1251.495</v>
      </c>
      <c r="J180" s="168"/>
      <c r="K180" s="168"/>
      <c r="L180" s="172"/>
      <c r="M180" s="173"/>
      <c r="N180" s="168"/>
      <c r="O180" s="168"/>
      <c r="P180" s="168"/>
      <c r="Q180" s="168"/>
      <c r="R180" s="168"/>
      <c r="S180" s="168"/>
      <c r="T180" s="174"/>
      <c r="AT180" s="175" t="s">
        <v>138</v>
      </c>
      <c r="AU180" s="175" t="s">
        <v>78</v>
      </c>
      <c r="AV180" s="176" t="s">
        <v>78</v>
      </c>
      <c r="AW180" s="176" t="s">
        <v>70</v>
      </c>
      <c r="AX180" s="176" t="s">
        <v>21</v>
      </c>
      <c r="AY180" s="175" t="s">
        <v>121</v>
      </c>
    </row>
    <row r="181" spans="2:65" s="6" customFormat="1" ht="13.5" customHeight="1">
      <c r="B181" s="82"/>
      <c r="C181" s="155" t="s">
        <v>316</v>
      </c>
      <c r="D181" s="155" t="s">
        <v>123</v>
      </c>
      <c r="E181" s="156" t="s">
        <v>317</v>
      </c>
      <c r="F181" s="157" t="s">
        <v>318</v>
      </c>
      <c r="G181" s="158" t="s">
        <v>154</v>
      </c>
      <c r="H181" s="159">
        <v>83.433</v>
      </c>
      <c r="I181" s="160"/>
      <c r="J181" s="161">
        <f>ROUND($I$181*$H$181,2)</f>
        <v>0</v>
      </c>
      <c r="K181" s="157" t="s">
        <v>127</v>
      </c>
      <c r="L181" s="128"/>
      <c r="M181" s="162"/>
      <c r="N181" s="163" t="s">
        <v>41</v>
      </c>
      <c r="O181" s="83"/>
      <c r="P181" s="164">
        <f>$O$181*$H$181</f>
        <v>0</v>
      </c>
      <c r="Q181" s="164">
        <v>0</v>
      </c>
      <c r="R181" s="164">
        <f>$Q$181*$H$181</f>
        <v>0</v>
      </c>
      <c r="S181" s="164">
        <v>0</v>
      </c>
      <c r="T181" s="165">
        <f>$S$181*$H$181</f>
        <v>0</v>
      </c>
      <c r="AR181" s="86" t="s">
        <v>128</v>
      </c>
      <c r="AT181" s="86" t="s">
        <v>123</v>
      </c>
      <c r="AU181" s="86" t="s">
        <v>78</v>
      </c>
      <c r="AY181" s="6" t="s">
        <v>121</v>
      </c>
      <c r="BE181" s="166">
        <f>IF($N$181="základní",$J$181,0)</f>
        <v>0</v>
      </c>
      <c r="BF181" s="166">
        <f>IF($N$181="snížená",$J$181,0)</f>
        <v>0</v>
      </c>
      <c r="BG181" s="166">
        <f>IF($N$181="zákl. přenesená",$J$181,0)</f>
        <v>0</v>
      </c>
      <c r="BH181" s="166">
        <f>IF($N$181="sníž. přenesená",$J$181,0)</f>
        <v>0</v>
      </c>
      <c r="BI181" s="166">
        <f>IF($N$181="nulová",$J$181,0)</f>
        <v>0</v>
      </c>
      <c r="BJ181" s="86" t="s">
        <v>21</v>
      </c>
      <c r="BK181" s="166">
        <f>ROUND($I$181*$H$181,2)</f>
        <v>0</v>
      </c>
      <c r="BL181" s="86" t="s">
        <v>128</v>
      </c>
      <c r="BM181" s="86" t="s">
        <v>319</v>
      </c>
    </row>
    <row r="182" spans="2:63" s="141" customFormat="1" ht="30" customHeight="1">
      <c r="B182" s="142"/>
      <c r="C182" s="143"/>
      <c r="D182" s="144" t="s">
        <v>69</v>
      </c>
      <c r="E182" s="153" t="s">
        <v>320</v>
      </c>
      <c r="F182" s="153" t="s">
        <v>321</v>
      </c>
      <c r="G182" s="143"/>
      <c r="H182" s="143"/>
      <c r="J182" s="154">
        <f>$BK$182</f>
        <v>0</v>
      </c>
      <c r="K182" s="143"/>
      <c r="L182" s="147"/>
      <c r="M182" s="148"/>
      <c r="N182" s="143"/>
      <c r="O182" s="143"/>
      <c r="P182" s="149">
        <f>$P$183</f>
        <v>0</v>
      </c>
      <c r="Q182" s="143"/>
      <c r="R182" s="149">
        <f>$R$183</f>
        <v>0</v>
      </c>
      <c r="S182" s="143"/>
      <c r="T182" s="150">
        <f>$T$183</f>
        <v>0</v>
      </c>
      <c r="AR182" s="151" t="s">
        <v>21</v>
      </c>
      <c r="AT182" s="151" t="s">
        <v>69</v>
      </c>
      <c r="AU182" s="151" t="s">
        <v>21</v>
      </c>
      <c r="AY182" s="151" t="s">
        <v>121</v>
      </c>
      <c r="BK182" s="152">
        <f>$BK$183</f>
        <v>0</v>
      </c>
    </row>
    <row r="183" spans="2:65" s="6" customFormat="1" ht="13.5" customHeight="1">
      <c r="B183" s="82"/>
      <c r="C183" s="158" t="s">
        <v>322</v>
      </c>
      <c r="D183" s="158" t="s">
        <v>123</v>
      </c>
      <c r="E183" s="156" t="s">
        <v>323</v>
      </c>
      <c r="F183" s="157" t="s">
        <v>324</v>
      </c>
      <c r="G183" s="158" t="s">
        <v>154</v>
      </c>
      <c r="H183" s="159">
        <v>71.522</v>
      </c>
      <c r="I183" s="160"/>
      <c r="J183" s="161">
        <f>ROUND($I$183*$H$183,2)</f>
        <v>0</v>
      </c>
      <c r="K183" s="157" t="s">
        <v>127</v>
      </c>
      <c r="L183" s="128"/>
      <c r="M183" s="162"/>
      <c r="N183" s="163" t="s">
        <v>41</v>
      </c>
      <c r="O183" s="83"/>
      <c r="P183" s="164">
        <f>$O$183*$H$183</f>
        <v>0</v>
      </c>
      <c r="Q183" s="164">
        <v>0</v>
      </c>
      <c r="R183" s="164">
        <f>$Q$183*$H$183</f>
        <v>0</v>
      </c>
      <c r="S183" s="164">
        <v>0</v>
      </c>
      <c r="T183" s="165">
        <f>$S$183*$H$183</f>
        <v>0</v>
      </c>
      <c r="AR183" s="86" t="s">
        <v>128</v>
      </c>
      <c r="AT183" s="86" t="s">
        <v>123</v>
      </c>
      <c r="AU183" s="86" t="s">
        <v>78</v>
      </c>
      <c r="AY183" s="86" t="s">
        <v>121</v>
      </c>
      <c r="BE183" s="166">
        <f>IF($N$183="základní",$J$183,0)</f>
        <v>0</v>
      </c>
      <c r="BF183" s="166">
        <f>IF($N$183="snížená",$J$183,0)</f>
        <v>0</v>
      </c>
      <c r="BG183" s="166">
        <f>IF($N$183="zákl. přenesená",$J$183,0)</f>
        <v>0</v>
      </c>
      <c r="BH183" s="166">
        <f>IF($N$183="sníž. přenesená",$J$183,0)</f>
        <v>0</v>
      </c>
      <c r="BI183" s="166">
        <f>IF($N$183="nulová",$J$183,0)</f>
        <v>0</v>
      </c>
      <c r="BJ183" s="86" t="s">
        <v>21</v>
      </c>
      <c r="BK183" s="166">
        <f>ROUND($I$183*$H$183,2)</f>
        <v>0</v>
      </c>
      <c r="BL183" s="86" t="s">
        <v>128</v>
      </c>
      <c r="BM183" s="86" t="s">
        <v>325</v>
      </c>
    </row>
    <row r="184" spans="2:63" s="141" customFormat="1" ht="38.25" customHeight="1">
      <c r="B184" s="142"/>
      <c r="C184" s="143"/>
      <c r="D184" s="144" t="s">
        <v>69</v>
      </c>
      <c r="E184" s="145" t="s">
        <v>326</v>
      </c>
      <c r="F184" s="145" t="s">
        <v>327</v>
      </c>
      <c r="G184" s="143"/>
      <c r="H184" s="143"/>
      <c r="J184" s="146">
        <f>$BK$184</f>
        <v>0</v>
      </c>
      <c r="K184" s="143"/>
      <c r="L184" s="147"/>
      <c r="M184" s="148"/>
      <c r="N184" s="143"/>
      <c r="O184" s="143"/>
      <c r="P184" s="149">
        <f>$P$185+$P$188+$P$191</f>
        <v>0</v>
      </c>
      <c r="Q184" s="143"/>
      <c r="R184" s="149">
        <f>$R$185+$R$188+$R$191</f>
        <v>0.2258593</v>
      </c>
      <c r="S184" s="143"/>
      <c r="T184" s="150">
        <f>$T$185+$T$188+$T$191</f>
        <v>0.034875</v>
      </c>
      <c r="AR184" s="151" t="s">
        <v>78</v>
      </c>
      <c r="AT184" s="151" t="s">
        <v>69</v>
      </c>
      <c r="AU184" s="151" t="s">
        <v>70</v>
      </c>
      <c r="AY184" s="151" t="s">
        <v>121</v>
      </c>
      <c r="BK184" s="152">
        <f>$BK$185+$BK$188+$BK$191</f>
        <v>0</v>
      </c>
    </row>
    <row r="185" spans="2:63" s="141" customFormat="1" ht="20.25" customHeight="1">
      <c r="B185" s="142"/>
      <c r="C185" s="143"/>
      <c r="D185" s="144" t="s">
        <v>69</v>
      </c>
      <c r="E185" s="153" t="s">
        <v>328</v>
      </c>
      <c r="F185" s="153" t="s">
        <v>329</v>
      </c>
      <c r="G185" s="143"/>
      <c r="H185" s="143"/>
      <c r="J185" s="154">
        <f>$BK$185</f>
        <v>0</v>
      </c>
      <c r="K185" s="143"/>
      <c r="L185" s="147"/>
      <c r="M185" s="148"/>
      <c r="N185" s="143"/>
      <c r="O185" s="143"/>
      <c r="P185" s="149">
        <f>SUM($P$186:$P$187)</f>
        <v>0</v>
      </c>
      <c r="Q185" s="143"/>
      <c r="R185" s="149">
        <f>SUM($R$186:$R$187)</f>
        <v>0.010465</v>
      </c>
      <c r="S185" s="143"/>
      <c r="T185" s="150">
        <f>SUM($T$186:$T$187)</f>
        <v>0</v>
      </c>
      <c r="AR185" s="151" t="s">
        <v>78</v>
      </c>
      <c r="AT185" s="151" t="s">
        <v>69</v>
      </c>
      <c r="AU185" s="151" t="s">
        <v>21</v>
      </c>
      <c r="AY185" s="151" t="s">
        <v>121</v>
      </c>
      <c r="BK185" s="152">
        <f>SUM($BK$186:$BK$187)</f>
        <v>0</v>
      </c>
    </row>
    <row r="186" spans="2:65" s="6" customFormat="1" ht="13.5" customHeight="1">
      <c r="B186" s="82"/>
      <c r="C186" s="158" t="s">
        <v>330</v>
      </c>
      <c r="D186" s="158" t="s">
        <v>123</v>
      </c>
      <c r="E186" s="156" t="s">
        <v>331</v>
      </c>
      <c r="F186" s="157" t="s">
        <v>332</v>
      </c>
      <c r="G186" s="158" t="s">
        <v>126</v>
      </c>
      <c r="H186" s="159">
        <v>11.5</v>
      </c>
      <c r="I186" s="160"/>
      <c r="J186" s="161">
        <f>ROUND($I$186*$H$186,2)</f>
        <v>0</v>
      </c>
      <c r="K186" s="157" t="s">
        <v>127</v>
      </c>
      <c r="L186" s="128"/>
      <c r="M186" s="162"/>
      <c r="N186" s="163" t="s">
        <v>41</v>
      </c>
      <c r="O186" s="83"/>
      <c r="P186" s="164">
        <f>$O$186*$H$186</f>
        <v>0</v>
      </c>
      <c r="Q186" s="164">
        <v>0.00071</v>
      </c>
      <c r="R186" s="164">
        <f>$Q$186*$H$186</f>
        <v>0.008165</v>
      </c>
      <c r="S186" s="164">
        <v>0</v>
      </c>
      <c r="T186" s="165">
        <f>$S$186*$H$186</f>
        <v>0</v>
      </c>
      <c r="AR186" s="86" t="s">
        <v>205</v>
      </c>
      <c r="AT186" s="86" t="s">
        <v>123</v>
      </c>
      <c r="AU186" s="86" t="s">
        <v>78</v>
      </c>
      <c r="AY186" s="86" t="s">
        <v>121</v>
      </c>
      <c r="BE186" s="166">
        <f>IF($N$186="základní",$J$186,0)</f>
        <v>0</v>
      </c>
      <c r="BF186" s="166">
        <f>IF($N$186="snížená",$J$186,0)</f>
        <v>0</v>
      </c>
      <c r="BG186" s="166">
        <f>IF($N$186="zákl. přenesená",$J$186,0)</f>
        <v>0</v>
      </c>
      <c r="BH186" s="166">
        <f>IF($N$186="sníž. přenesená",$J$186,0)</f>
        <v>0</v>
      </c>
      <c r="BI186" s="166">
        <f>IF($N$186="nulová",$J$186,0)</f>
        <v>0</v>
      </c>
      <c r="BJ186" s="86" t="s">
        <v>21</v>
      </c>
      <c r="BK186" s="166">
        <f>ROUND($I$186*$H$186,2)</f>
        <v>0</v>
      </c>
      <c r="BL186" s="86" t="s">
        <v>205</v>
      </c>
      <c r="BM186" s="86" t="s">
        <v>333</v>
      </c>
    </row>
    <row r="187" spans="2:65" s="6" customFormat="1" ht="13.5" customHeight="1">
      <c r="B187" s="82"/>
      <c r="C187" s="158" t="s">
        <v>334</v>
      </c>
      <c r="D187" s="158" t="s">
        <v>123</v>
      </c>
      <c r="E187" s="156" t="s">
        <v>335</v>
      </c>
      <c r="F187" s="157" t="s">
        <v>336</v>
      </c>
      <c r="G187" s="158" t="s">
        <v>213</v>
      </c>
      <c r="H187" s="159">
        <v>11.5</v>
      </c>
      <c r="I187" s="160"/>
      <c r="J187" s="161">
        <f>ROUND($I$187*$H$187,2)</f>
        <v>0</v>
      </c>
      <c r="K187" s="157" t="s">
        <v>127</v>
      </c>
      <c r="L187" s="128"/>
      <c r="M187" s="162"/>
      <c r="N187" s="163" t="s">
        <v>41</v>
      </c>
      <c r="O187" s="83"/>
      <c r="P187" s="164">
        <f>$O$187*$H$187</f>
        <v>0</v>
      </c>
      <c r="Q187" s="164">
        <v>0.0002</v>
      </c>
      <c r="R187" s="164">
        <f>$Q$187*$H$187</f>
        <v>0.0023</v>
      </c>
      <c r="S187" s="164">
        <v>0</v>
      </c>
      <c r="T187" s="165">
        <f>$S$187*$H$187</f>
        <v>0</v>
      </c>
      <c r="AR187" s="86" t="s">
        <v>205</v>
      </c>
      <c r="AT187" s="86" t="s">
        <v>123</v>
      </c>
      <c r="AU187" s="86" t="s">
        <v>78</v>
      </c>
      <c r="AY187" s="86" t="s">
        <v>121</v>
      </c>
      <c r="BE187" s="166">
        <f>IF($N$187="základní",$J$187,0)</f>
        <v>0</v>
      </c>
      <c r="BF187" s="166">
        <f>IF($N$187="snížená",$J$187,0)</f>
        <v>0</v>
      </c>
      <c r="BG187" s="166">
        <f>IF($N$187="zákl. přenesená",$J$187,0)</f>
        <v>0</v>
      </c>
      <c r="BH187" s="166">
        <f>IF($N$187="sníž. přenesená",$J$187,0)</f>
        <v>0</v>
      </c>
      <c r="BI187" s="166">
        <f>IF($N$187="nulová",$J$187,0)</f>
        <v>0</v>
      </c>
      <c r="BJ187" s="86" t="s">
        <v>21</v>
      </c>
      <c r="BK187" s="166">
        <f>ROUND($I$187*$H$187,2)</f>
        <v>0</v>
      </c>
      <c r="BL187" s="86" t="s">
        <v>205</v>
      </c>
      <c r="BM187" s="86" t="s">
        <v>337</v>
      </c>
    </row>
    <row r="188" spans="2:63" s="141" customFormat="1" ht="30" customHeight="1">
      <c r="B188" s="142"/>
      <c r="C188" s="143"/>
      <c r="D188" s="144" t="s">
        <v>69</v>
      </c>
      <c r="E188" s="153" t="s">
        <v>338</v>
      </c>
      <c r="F188" s="153" t="s">
        <v>339</v>
      </c>
      <c r="G188" s="143"/>
      <c r="H188" s="143"/>
      <c r="J188" s="154">
        <f>$BK$188</f>
        <v>0</v>
      </c>
      <c r="K188" s="143"/>
      <c r="L188" s="147"/>
      <c r="M188" s="148"/>
      <c r="N188" s="143"/>
      <c r="O188" s="143"/>
      <c r="P188" s="149">
        <f>SUM($P$189:$P$190)</f>
        <v>0</v>
      </c>
      <c r="Q188" s="143"/>
      <c r="R188" s="149">
        <f>SUM($R$189:$R$190)</f>
        <v>0</v>
      </c>
      <c r="S188" s="143"/>
      <c r="T188" s="150">
        <f>SUM($T$189:$T$190)</f>
        <v>0.034875</v>
      </c>
      <c r="AR188" s="151" t="s">
        <v>78</v>
      </c>
      <c r="AT188" s="151" t="s">
        <v>69</v>
      </c>
      <c r="AU188" s="151" t="s">
        <v>21</v>
      </c>
      <c r="AY188" s="151" t="s">
        <v>121</v>
      </c>
      <c r="BK188" s="152">
        <f>SUM($BK$189:$BK$190)</f>
        <v>0</v>
      </c>
    </row>
    <row r="189" spans="2:65" s="6" customFormat="1" ht="13.5" customHeight="1">
      <c r="B189" s="82"/>
      <c r="C189" s="158" t="s">
        <v>340</v>
      </c>
      <c r="D189" s="158" t="s">
        <v>123</v>
      </c>
      <c r="E189" s="156" t="s">
        <v>341</v>
      </c>
      <c r="F189" s="157" t="s">
        <v>342</v>
      </c>
      <c r="G189" s="158" t="s">
        <v>126</v>
      </c>
      <c r="H189" s="159">
        <v>2.25</v>
      </c>
      <c r="I189" s="160"/>
      <c r="J189" s="161">
        <f>ROUND($I$189*$H$189,2)</f>
        <v>0</v>
      </c>
      <c r="K189" s="157"/>
      <c r="L189" s="128"/>
      <c r="M189" s="162"/>
      <c r="N189" s="163" t="s">
        <v>41</v>
      </c>
      <c r="O189" s="83"/>
      <c r="P189" s="164">
        <f>$O$189*$H$189</f>
        <v>0</v>
      </c>
      <c r="Q189" s="164">
        <v>0</v>
      </c>
      <c r="R189" s="164">
        <f>$Q$189*$H$189</f>
        <v>0</v>
      </c>
      <c r="S189" s="164">
        <v>0.0155</v>
      </c>
      <c r="T189" s="165">
        <f>$S$189*$H$189</f>
        <v>0.034875</v>
      </c>
      <c r="AR189" s="86" t="s">
        <v>205</v>
      </c>
      <c r="AT189" s="86" t="s">
        <v>123</v>
      </c>
      <c r="AU189" s="86" t="s">
        <v>78</v>
      </c>
      <c r="AY189" s="86" t="s">
        <v>121</v>
      </c>
      <c r="BE189" s="166">
        <f>IF($N$189="základní",$J$189,0)</f>
        <v>0</v>
      </c>
      <c r="BF189" s="166">
        <f>IF($N$189="snížená",$J$189,0)</f>
        <v>0</v>
      </c>
      <c r="BG189" s="166">
        <f>IF($N$189="zákl. přenesená",$J$189,0)</f>
        <v>0</v>
      </c>
      <c r="BH189" s="166">
        <f>IF($N$189="sníž. přenesená",$J$189,0)</f>
        <v>0</v>
      </c>
      <c r="BI189" s="166">
        <f>IF($N$189="nulová",$J$189,0)</f>
        <v>0</v>
      </c>
      <c r="BJ189" s="86" t="s">
        <v>21</v>
      </c>
      <c r="BK189" s="166">
        <f>ROUND($I$189*$H$189,2)</f>
        <v>0</v>
      </c>
      <c r="BL189" s="86" t="s">
        <v>205</v>
      </c>
      <c r="BM189" s="86" t="s">
        <v>343</v>
      </c>
    </row>
    <row r="190" spans="2:51" s="6" customFormat="1" ht="13.5" customHeight="1">
      <c r="B190" s="167"/>
      <c r="C190" s="168"/>
      <c r="D190" s="169" t="s">
        <v>138</v>
      </c>
      <c r="E190" s="170"/>
      <c r="F190" s="170" t="s">
        <v>344</v>
      </c>
      <c r="G190" s="168"/>
      <c r="H190" s="171">
        <v>2.25</v>
      </c>
      <c r="J190" s="168"/>
      <c r="K190" s="168"/>
      <c r="L190" s="172"/>
      <c r="M190" s="173"/>
      <c r="N190" s="168"/>
      <c r="O190" s="168"/>
      <c r="P190" s="168"/>
      <c r="Q190" s="168"/>
      <c r="R190" s="168"/>
      <c r="S190" s="168"/>
      <c r="T190" s="174"/>
      <c r="AT190" s="175" t="s">
        <v>138</v>
      </c>
      <c r="AU190" s="175" t="s">
        <v>78</v>
      </c>
      <c r="AV190" s="176" t="s">
        <v>78</v>
      </c>
      <c r="AW190" s="176" t="s">
        <v>87</v>
      </c>
      <c r="AX190" s="176" t="s">
        <v>21</v>
      </c>
      <c r="AY190" s="175" t="s">
        <v>121</v>
      </c>
    </row>
    <row r="191" spans="2:63" s="141" customFormat="1" ht="30" customHeight="1">
      <c r="B191" s="142"/>
      <c r="C191" s="143"/>
      <c r="D191" s="144" t="s">
        <v>69</v>
      </c>
      <c r="E191" s="153" t="s">
        <v>345</v>
      </c>
      <c r="F191" s="153" t="s">
        <v>346</v>
      </c>
      <c r="G191" s="143"/>
      <c r="H191" s="143"/>
      <c r="J191" s="154">
        <f>$BK$191</f>
        <v>0</v>
      </c>
      <c r="K191" s="143"/>
      <c r="L191" s="147"/>
      <c r="M191" s="148"/>
      <c r="N191" s="143"/>
      <c r="O191" s="143"/>
      <c r="P191" s="149">
        <f>SUM($P$192:$P$193)</f>
        <v>0</v>
      </c>
      <c r="Q191" s="143"/>
      <c r="R191" s="149">
        <f>SUM($R$192:$R$193)</f>
        <v>0.2153943</v>
      </c>
      <c r="S191" s="143"/>
      <c r="T191" s="150">
        <f>SUM($T$192:$T$193)</f>
        <v>0</v>
      </c>
      <c r="AR191" s="151" t="s">
        <v>78</v>
      </c>
      <c r="AT191" s="151" t="s">
        <v>69</v>
      </c>
      <c r="AU191" s="151" t="s">
        <v>21</v>
      </c>
      <c r="AY191" s="151" t="s">
        <v>121</v>
      </c>
      <c r="BK191" s="152">
        <f>SUM($BK$192:$BK$193)</f>
        <v>0</v>
      </c>
    </row>
    <row r="192" spans="2:65" s="6" customFormat="1" ht="13.5" customHeight="1">
      <c r="B192" s="82"/>
      <c r="C192" s="155" t="s">
        <v>347</v>
      </c>
      <c r="D192" s="155" t="s">
        <v>123</v>
      </c>
      <c r="E192" s="156" t="s">
        <v>348</v>
      </c>
      <c r="F192" s="157" t="s">
        <v>349</v>
      </c>
      <c r="G192" s="158" t="s">
        <v>126</v>
      </c>
      <c r="H192" s="159">
        <v>652.71</v>
      </c>
      <c r="I192" s="160"/>
      <c r="J192" s="161">
        <f>ROUND($I$192*$H$192,2)</f>
        <v>0</v>
      </c>
      <c r="K192" s="157" t="s">
        <v>127</v>
      </c>
      <c r="L192" s="128"/>
      <c r="M192" s="162"/>
      <c r="N192" s="163" t="s">
        <v>41</v>
      </c>
      <c r="O192" s="83"/>
      <c r="P192" s="164">
        <f>$O$192*$H$192</f>
        <v>0</v>
      </c>
      <c r="Q192" s="164">
        <v>0.00033</v>
      </c>
      <c r="R192" s="164">
        <f>$Q$192*$H$192</f>
        <v>0.2153943</v>
      </c>
      <c r="S192" s="164">
        <v>0</v>
      </c>
      <c r="T192" s="165">
        <f>$S$192*$H$192</f>
        <v>0</v>
      </c>
      <c r="AR192" s="86" t="s">
        <v>205</v>
      </c>
      <c r="AT192" s="86" t="s">
        <v>123</v>
      </c>
      <c r="AU192" s="86" t="s">
        <v>78</v>
      </c>
      <c r="AY192" s="6" t="s">
        <v>121</v>
      </c>
      <c r="BE192" s="166">
        <f>IF($N$192="základní",$J$192,0)</f>
        <v>0</v>
      </c>
      <c r="BF192" s="166">
        <f>IF($N$192="snížená",$J$192,0)</f>
        <v>0</v>
      </c>
      <c r="BG192" s="166">
        <f>IF($N$192="zákl. přenesená",$J$192,0)</f>
        <v>0</v>
      </c>
      <c r="BH192" s="166">
        <f>IF($N$192="sníž. přenesená",$J$192,0)</f>
        <v>0</v>
      </c>
      <c r="BI192" s="166">
        <f>IF($N$192="nulová",$J$192,0)</f>
        <v>0</v>
      </c>
      <c r="BJ192" s="86" t="s">
        <v>21</v>
      </c>
      <c r="BK192" s="166">
        <f>ROUND($I$192*$H$192,2)</f>
        <v>0</v>
      </c>
      <c r="BL192" s="86" t="s">
        <v>205</v>
      </c>
      <c r="BM192" s="86" t="s">
        <v>350</v>
      </c>
    </row>
    <row r="193" spans="2:51" s="6" customFormat="1" ht="13.5" customHeight="1">
      <c r="B193" s="167"/>
      <c r="C193" s="168"/>
      <c r="D193" s="169" t="s">
        <v>138</v>
      </c>
      <c r="E193" s="170"/>
      <c r="F193" s="170" t="s">
        <v>240</v>
      </c>
      <c r="G193" s="168"/>
      <c r="H193" s="171">
        <v>652.71</v>
      </c>
      <c r="J193" s="168"/>
      <c r="K193" s="168"/>
      <c r="L193" s="172"/>
      <c r="M193" s="173"/>
      <c r="N193" s="168"/>
      <c r="O193" s="168"/>
      <c r="P193" s="168"/>
      <c r="Q193" s="168"/>
      <c r="R193" s="168"/>
      <c r="S193" s="168"/>
      <c r="T193" s="174"/>
      <c r="AT193" s="175" t="s">
        <v>138</v>
      </c>
      <c r="AU193" s="175" t="s">
        <v>78</v>
      </c>
      <c r="AV193" s="176" t="s">
        <v>78</v>
      </c>
      <c r="AW193" s="176" t="s">
        <v>87</v>
      </c>
      <c r="AX193" s="176" t="s">
        <v>21</v>
      </c>
      <c r="AY193" s="175" t="s">
        <v>121</v>
      </c>
    </row>
    <row r="194" spans="2:63" s="141" customFormat="1" ht="38.25" customHeight="1">
      <c r="B194" s="142"/>
      <c r="C194" s="143"/>
      <c r="D194" s="144" t="s">
        <v>69</v>
      </c>
      <c r="E194" s="145" t="s">
        <v>351</v>
      </c>
      <c r="F194" s="145" t="s">
        <v>352</v>
      </c>
      <c r="G194" s="143"/>
      <c r="H194" s="143"/>
      <c r="J194" s="146">
        <f>$BK$194</f>
        <v>0</v>
      </c>
      <c r="K194" s="143"/>
      <c r="L194" s="147"/>
      <c r="M194" s="148"/>
      <c r="N194" s="143"/>
      <c r="O194" s="143"/>
      <c r="P194" s="149">
        <f>$P$195</f>
        <v>0</v>
      </c>
      <c r="Q194" s="143"/>
      <c r="R194" s="149">
        <f>$R$195</f>
        <v>0</v>
      </c>
      <c r="S194" s="143"/>
      <c r="T194" s="150">
        <f>$T$195</f>
        <v>0</v>
      </c>
      <c r="AR194" s="151" t="s">
        <v>147</v>
      </c>
      <c r="AT194" s="151" t="s">
        <v>69</v>
      </c>
      <c r="AU194" s="151" t="s">
        <v>70</v>
      </c>
      <c r="AY194" s="151" t="s">
        <v>121</v>
      </c>
      <c r="BK194" s="152">
        <f>$BK$195</f>
        <v>0</v>
      </c>
    </row>
    <row r="195" spans="2:63" s="141" customFormat="1" ht="20.25" customHeight="1">
      <c r="B195" s="142"/>
      <c r="C195" s="143"/>
      <c r="D195" s="144" t="s">
        <v>69</v>
      </c>
      <c r="E195" s="153" t="s">
        <v>353</v>
      </c>
      <c r="F195" s="153" t="s">
        <v>354</v>
      </c>
      <c r="G195" s="143"/>
      <c r="H195" s="143"/>
      <c r="J195" s="154">
        <f>$BK$195</f>
        <v>0</v>
      </c>
      <c r="K195" s="143"/>
      <c r="L195" s="147"/>
      <c r="M195" s="148"/>
      <c r="N195" s="143"/>
      <c r="O195" s="143"/>
      <c r="P195" s="149">
        <f>SUM($P$196:$P$197)</f>
        <v>0</v>
      </c>
      <c r="Q195" s="143"/>
      <c r="R195" s="149">
        <f>SUM($R$196:$R$197)</f>
        <v>0</v>
      </c>
      <c r="S195" s="143"/>
      <c r="T195" s="150">
        <f>SUM($T$196:$T$197)</f>
        <v>0</v>
      </c>
      <c r="AR195" s="151" t="s">
        <v>147</v>
      </c>
      <c r="AT195" s="151" t="s">
        <v>69</v>
      </c>
      <c r="AU195" s="151" t="s">
        <v>21</v>
      </c>
      <c r="AY195" s="151" t="s">
        <v>121</v>
      </c>
      <c r="BK195" s="152">
        <f>SUM($BK$196:$BK$197)</f>
        <v>0</v>
      </c>
    </row>
    <row r="196" spans="2:65" s="6" customFormat="1" ht="13.5" customHeight="1">
      <c r="B196" s="82"/>
      <c r="C196" s="155" t="s">
        <v>355</v>
      </c>
      <c r="D196" s="155" t="s">
        <v>123</v>
      </c>
      <c r="E196" s="156" t="s">
        <v>356</v>
      </c>
      <c r="F196" s="157" t="s">
        <v>357</v>
      </c>
      <c r="G196" s="158" t="s">
        <v>358</v>
      </c>
      <c r="H196" s="159">
        <v>1</v>
      </c>
      <c r="I196" s="160"/>
      <c r="J196" s="161">
        <f>ROUND($I$196*$H$196,2)</f>
        <v>0</v>
      </c>
      <c r="K196" s="157" t="s">
        <v>127</v>
      </c>
      <c r="L196" s="128"/>
      <c r="M196" s="162"/>
      <c r="N196" s="163" t="s">
        <v>41</v>
      </c>
      <c r="O196" s="83"/>
      <c r="P196" s="164">
        <f>$O$196*$H$196</f>
        <v>0</v>
      </c>
      <c r="Q196" s="164">
        <v>0</v>
      </c>
      <c r="R196" s="164">
        <f>$Q$196*$H$196</f>
        <v>0</v>
      </c>
      <c r="S196" s="164">
        <v>0</v>
      </c>
      <c r="T196" s="165">
        <f>$S$196*$H$196</f>
        <v>0</v>
      </c>
      <c r="AR196" s="86" t="s">
        <v>359</v>
      </c>
      <c r="AT196" s="86" t="s">
        <v>123</v>
      </c>
      <c r="AU196" s="86" t="s">
        <v>78</v>
      </c>
      <c r="AY196" s="6" t="s">
        <v>121</v>
      </c>
      <c r="BE196" s="166">
        <f>IF($N$196="základní",$J$196,0)</f>
        <v>0</v>
      </c>
      <c r="BF196" s="166">
        <f>IF($N$196="snížená",$J$196,0)</f>
        <v>0</v>
      </c>
      <c r="BG196" s="166">
        <f>IF($N$196="zákl. přenesená",$J$196,0)</f>
        <v>0</v>
      </c>
      <c r="BH196" s="166">
        <f>IF($N$196="sníž. přenesená",$J$196,0)</f>
        <v>0</v>
      </c>
      <c r="BI196" s="166">
        <f>IF($N$196="nulová",$J$196,0)</f>
        <v>0</v>
      </c>
      <c r="BJ196" s="86" t="s">
        <v>21</v>
      </c>
      <c r="BK196" s="166">
        <f>ROUND($I$196*$H$196,2)</f>
        <v>0</v>
      </c>
      <c r="BL196" s="86" t="s">
        <v>359</v>
      </c>
      <c r="BM196" s="86" t="s">
        <v>360</v>
      </c>
    </row>
    <row r="197" spans="2:65" s="6" customFormat="1" ht="13.5" customHeight="1">
      <c r="B197" s="82"/>
      <c r="C197" s="158" t="s">
        <v>361</v>
      </c>
      <c r="D197" s="158" t="s">
        <v>123</v>
      </c>
      <c r="E197" s="156" t="s">
        <v>362</v>
      </c>
      <c r="F197" s="157" t="s">
        <v>363</v>
      </c>
      <c r="G197" s="158" t="s">
        <v>358</v>
      </c>
      <c r="H197" s="159">
        <v>1</v>
      </c>
      <c r="I197" s="160"/>
      <c r="J197" s="161">
        <f>ROUND($I$197*$H$197,2)</f>
        <v>0</v>
      </c>
      <c r="K197" s="157" t="s">
        <v>127</v>
      </c>
      <c r="L197" s="128"/>
      <c r="M197" s="162"/>
      <c r="N197" s="199" t="s">
        <v>41</v>
      </c>
      <c r="O197" s="200"/>
      <c r="P197" s="201">
        <f>$O$197*$H$197</f>
        <v>0</v>
      </c>
      <c r="Q197" s="201">
        <v>0</v>
      </c>
      <c r="R197" s="201">
        <f>$Q$197*$H$197</f>
        <v>0</v>
      </c>
      <c r="S197" s="201">
        <v>0</v>
      </c>
      <c r="T197" s="202">
        <f>$S$197*$H$197</f>
        <v>0</v>
      </c>
      <c r="AR197" s="86" t="s">
        <v>359</v>
      </c>
      <c r="AT197" s="86" t="s">
        <v>123</v>
      </c>
      <c r="AU197" s="86" t="s">
        <v>78</v>
      </c>
      <c r="AY197" s="86" t="s">
        <v>121</v>
      </c>
      <c r="BE197" s="166">
        <f>IF($N$197="základní",$J$197,0)</f>
        <v>0</v>
      </c>
      <c r="BF197" s="166">
        <f>IF($N$197="snížená",$J$197,0)</f>
        <v>0</v>
      </c>
      <c r="BG197" s="166">
        <f>IF($N$197="zákl. přenesená",$J$197,0)</f>
        <v>0</v>
      </c>
      <c r="BH197" s="166">
        <f>IF($N$197="sníž. přenesená",$J$197,0)</f>
        <v>0</v>
      </c>
      <c r="BI197" s="166">
        <f>IF($N$197="nulová",$J$197,0)</f>
        <v>0</v>
      </c>
      <c r="BJ197" s="86" t="s">
        <v>21</v>
      </c>
      <c r="BK197" s="166">
        <f>ROUND($I$197*$H$197,2)</f>
        <v>0</v>
      </c>
      <c r="BL197" s="86" t="s">
        <v>359</v>
      </c>
      <c r="BM197" s="86" t="s">
        <v>364</v>
      </c>
    </row>
    <row r="198" spans="2:12" s="6" customFormat="1" ht="7.5" customHeight="1">
      <c r="B198" s="102"/>
      <c r="C198" s="103"/>
      <c r="D198" s="103"/>
      <c r="E198" s="103"/>
      <c r="F198" s="103"/>
      <c r="G198" s="103"/>
      <c r="H198" s="103"/>
      <c r="I198" s="104"/>
      <c r="J198" s="103"/>
      <c r="K198" s="103"/>
      <c r="L198" s="128"/>
    </row>
    <row r="199" s="2" customFormat="1" ht="12" customHeight="1"/>
  </sheetData>
  <sheetProtection password="CC35" sheet="1" objects="1" scenarios="1" formatColumns="0" formatRows="0" sort="0" autoFilter="0"/>
  <autoFilter ref="C91:K91"/>
  <mergeCells count="9">
    <mergeCell ref="L2:V2"/>
    <mergeCell ref="E47:H47"/>
    <mergeCell ref="E82:H82"/>
    <mergeCell ref="E84:H84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  <col min="12" max="16384" width="9.1601562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260" customFormat="1" ht="45" customHeight="1">
      <c r="B3" s="257"/>
      <c r="C3" s="258" t="s">
        <v>372</v>
      </c>
      <c r="D3" s="258"/>
      <c r="E3" s="258"/>
      <c r="F3" s="258"/>
      <c r="G3" s="258"/>
      <c r="H3" s="258"/>
      <c r="I3" s="258"/>
      <c r="J3" s="258"/>
      <c r="K3" s="259"/>
    </row>
    <row r="4" spans="2:11" ht="25.5" customHeight="1">
      <c r="B4" s="261"/>
      <c r="C4" s="262" t="s">
        <v>373</v>
      </c>
      <c r="D4" s="262"/>
      <c r="E4" s="262"/>
      <c r="F4" s="262"/>
      <c r="G4" s="262"/>
      <c r="H4" s="262"/>
      <c r="I4" s="262"/>
      <c r="J4" s="262"/>
      <c r="K4" s="263"/>
    </row>
    <row r="5" spans="2:1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>
      <c r="B6" s="261"/>
      <c r="C6" s="265" t="s">
        <v>374</v>
      </c>
      <c r="D6" s="265"/>
      <c r="E6" s="265"/>
      <c r="F6" s="265"/>
      <c r="G6" s="265"/>
      <c r="H6" s="265"/>
      <c r="I6" s="265"/>
      <c r="J6" s="265"/>
      <c r="K6" s="263"/>
    </row>
    <row r="7" spans="2:11" ht="15" customHeight="1">
      <c r="B7" s="266"/>
      <c r="C7" s="265" t="s">
        <v>375</v>
      </c>
      <c r="D7" s="265"/>
      <c r="E7" s="265"/>
      <c r="F7" s="265"/>
      <c r="G7" s="265"/>
      <c r="H7" s="265"/>
      <c r="I7" s="265"/>
      <c r="J7" s="265"/>
      <c r="K7" s="263"/>
    </row>
    <row r="8" spans="2:11" ht="12.75" customHeight="1">
      <c r="B8" s="266"/>
      <c r="C8" s="267"/>
      <c r="D8" s="267"/>
      <c r="E8" s="267"/>
      <c r="F8" s="267"/>
      <c r="G8" s="267"/>
      <c r="H8" s="267"/>
      <c r="I8" s="267"/>
      <c r="J8" s="267"/>
      <c r="K8" s="263"/>
    </row>
    <row r="9" spans="2:11" ht="15" customHeight="1">
      <c r="B9" s="266"/>
      <c r="C9" s="265" t="s">
        <v>530</v>
      </c>
      <c r="D9" s="265"/>
      <c r="E9" s="265"/>
      <c r="F9" s="265"/>
      <c r="G9" s="265"/>
      <c r="H9" s="265"/>
      <c r="I9" s="265"/>
      <c r="J9" s="265"/>
      <c r="K9" s="263"/>
    </row>
    <row r="10" spans="2:11" ht="15" customHeight="1">
      <c r="B10" s="266"/>
      <c r="C10" s="267"/>
      <c r="D10" s="265" t="s">
        <v>531</v>
      </c>
      <c r="E10" s="265"/>
      <c r="F10" s="265"/>
      <c r="G10" s="265"/>
      <c r="H10" s="265"/>
      <c r="I10" s="265"/>
      <c r="J10" s="265"/>
      <c r="K10" s="263"/>
    </row>
    <row r="11" spans="2:11" ht="15" customHeight="1">
      <c r="B11" s="266"/>
      <c r="C11" s="268"/>
      <c r="D11" s="265" t="s">
        <v>376</v>
      </c>
      <c r="E11" s="265"/>
      <c r="F11" s="265"/>
      <c r="G11" s="265"/>
      <c r="H11" s="265"/>
      <c r="I11" s="265"/>
      <c r="J11" s="265"/>
      <c r="K11" s="263"/>
    </row>
    <row r="12" spans="2:11" ht="12.75" customHeight="1">
      <c r="B12" s="266"/>
      <c r="C12" s="268"/>
      <c r="D12" s="268"/>
      <c r="E12" s="268"/>
      <c r="F12" s="268"/>
      <c r="G12" s="268"/>
      <c r="H12" s="268"/>
      <c r="I12" s="268"/>
      <c r="J12" s="268"/>
      <c r="K12" s="263"/>
    </row>
    <row r="13" spans="2:11" ht="15" customHeight="1">
      <c r="B13" s="266"/>
      <c r="C13" s="268"/>
      <c r="D13" s="265" t="s">
        <v>532</v>
      </c>
      <c r="E13" s="265"/>
      <c r="F13" s="265"/>
      <c r="G13" s="265"/>
      <c r="H13" s="265"/>
      <c r="I13" s="265"/>
      <c r="J13" s="265"/>
      <c r="K13" s="263"/>
    </row>
    <row r="14" spans="2:11" ht="15" customHeight="1">
      <c r="B14" s="266"/>
      <c r="C14" s="268"/>
      <c r="D14" s="265" t="s">
        <v>377</v>
      </c>
      <c r="E14" s="265"/>
      <c r="F14" s="265"/>
      <c r="G14" s="265"/>
      <c r="H14" s="265"/>
      <c r="I14" s="265"/>
      <c r="J14" s="265"/>
      <c r="K14" s="263"/>
    </row>
    <row r="15" spans="2:11" ht="15" customHeight="1">
      <c r="B15" s="266"/>
      <c r="C15" s="268"/>
      <c r="D15" s="265" t="s">
        <v>378</v>
      </c>
      <c r="E15" s="265"/>
      <c r="F15" s="265"/>
      <c r="G15" s="265"/>
      <c r="H15" s="265"/>
      <c r="I15" s="265"/>
      <c r="J15" s="265"/>
      <c r="K15" s="263"/>
    </row>
    <row r="16" spans="2:11" ht="15" customHeight="1">
      <c r="B16" s="266"/>
      <c r="C16" s="268"/>
      <c r="D16" s="268"/>
      <c r="E16" s="269" t="s">
        <v>76</v>
      </c>
      <c r="F16" s="265" t="s">
        <v>379</v>
      </c>
      <c r="G16" s="265"/>
      <c r="H16" s="265"/>
      <c r="I16" s="265"/>
      <c r="J16" s="265"/>
      <c r="K16" s="263"/>
    </row>
    <row r="17" spans="2:11" ht="15" customHeight="1">
      <c r="B17" s="266"/>
      <c r="C17" s="268"/>
      <c r="D17" s="268"/>
      <c r="E17" s="269" t="s">
        <v>380</v>
      </c>
      <c r="F17" s="265" t="s">
        <v>381</v>
      </c>
      <c r="G17" s="265"/>
      <c r="H17" s="265"/>
      <c r="I17" s="265"/>
      <c r="J17" s="265"/>
      <c r="K17" s="263"/>
    </row>
    <row r="18" spans="2:11" ht="15" customHeight="1">
      <c r="B18" s="266"/>
      <c r="C18" s="268"/>
      <c r="D18" s="268"/>
      <c r="E18" s="269" t="s">
        <v>382</v>
      </c>
      <c r="F18" s="265" t="s">
        <v>383</v>
      </c>
      <c r="G18" s="265"/>
      <c r="H18" s="265"/>
      <c r="I18" s="265"/>
      <c r="J18" s="265"/>
      <c r="K18" s="263"/>
    </row>
    <row r="19" spans="2:11" ht="15" customHeight="1">
      <c r="B19" s="266"/>
      <c r="C19" s="268"/>
      <c r="D19" s="268"/>
      <c r="E19" s="269" t="s">
        <v>384</v>
      </c>
      <c r="F19" s="265" t="s">
        <v>385</v>
      </c>
      <c r="G19" s="265"/>
      <c r="H19" s="265"/>
      <c r="I19" s="265"/>
      <c r="J19" s="265"/>
      <c r="K19" s="263"/>
    </row>
    <row r="20" spans="2:11" ht="15" customHeight="1">
      <c r="B20" s="266"/>
      <c r="C20" s="268"/>
      <c r="D20" s="268"/>
      <c r="E20" s="269" t="s">
        <v>386</v>
      </c>
      <c r="F20" s="265" t="s">
        <v>387</v>
      </c>
      <c r="G20" s="265"/>
      <c r="H20" s="265"/>
      <c r="I20" s="265"/>
      <c r="J20" s="265"/>
      <c r="K20" s="263"/>
    </row>
    <row r="21" spans="2:11" ht="15" customHeight="1">
      <c r="B21" s="266"/>
      <c r="C21" s="268"/>
      <c r="D21" s="268"/>
      <c r="E21" s="269" t="s">
        <v>388</v>
      </c>
      <c r="F21" s="265" t="s">
        <v>389</v>
      </c>
      <c r="G21" s="265"/>
      <c r="H21" s="265"/>
      <c r="I21" s="265"/>
      <c r="J21" s="265"/>
      <c r="K21" s="263"/>
    </row>
    <row r="22" spans="2:11" ht="12.75" customHeight="1">
      <c r="B22" s="266"/>
      <c r="C22" s="268"/>
      <c r="D22" s="268"/>
      <c r="E22" s="268"/>
      <c r="F22" s="268"/>
      <c r="G22" s="268"/>
      <c r="H22" s="268"/>
      <c r="I22" s="268"/>
      <c r="J22" s="268"/>
      <c r="K22" s="263"/>
    </row>
    <row r="23" spans="2:11" ht="15" customHeight="1">
      <c r="B23" s="266"/>
      <c r="C23" s="265" t="s">
        <v>533</v>
      </c>
      <c r="D23" s="265"/>
      <c r="E23" s="265"/>
      <c r="F23" s="265"/>
      <c r="G23" s="265"/>
      <c r="H23" s="265"/>
      <c r="I23" s="265"/>
      <c r="J23" s="265"/>
      <c r="K23" s="263"/>
    </row>
    <row r="24" spans="2:11" ht="15" customHeight="1">
      <c r="B24" s="266"/>
      <c r="C24" s="265" t="s">
        <v>390</v>
      </c>
      <c r="D24" s="265"/>
      <c r="E24" s="265"/>
      <c r="F24" s="265"/>
      <c r="G24" s="265"/>
      <c r="H24" s="265"/>
      <c r="I24" s="265"/>
      <c r="J24" s="265"/>
      <c r="K24" s="263"/>
    </row>
    <row r="25" spans="2:11" ht="15" customHeight="1">
      <c r="B25" s="266"/>
      <c r="C25" s="267"/>
      <c r="D25" s="265" t="s">
        <v>534</v>
      </c>
      <c r="E25" s="265"/>
      <c r="F25" s="265"/>
      <c r="G25" s="265"/>
      <c r="H25" s="265"/>
      <c r="I25" s="265"/>
      <c r="J25" s="265"/>
      <c r="K25" s="263"/>
    </row>
    <row r="26" spans="2:11" ht="15" customHeight="1">
      <c r="B26" s="266"/>
      <c r="C26" s="268"/>
      <c r="D26" s="265" t="s">
        <v>391</v>
      </c>
      <c r="E26" s="265"/>
      <c r="F26" s="265"/>
      <c r="G26" s="265"/>
      <c r="H26" s="265"/>
      <c r="I26" s="265"/>
      <c r="J26" s="265"/>
      <c r="K26" s="263"/>
    </row>
    <row r="27" spans="2:11" ht="12.75" customHeight="1">
      <c r="B27" s="266"/>
      <c r="C27" s="268"/>
      <c r="D27" s="268"/>
      <c r="E27" s="268"/>
      <c r="F27" s="268"/>
      <c r="G27" s="268"/>
      <c r="H27" s="268"/>
      <c r="I27" s="268"/>
      <c r="J27" s="268"/>
      <c r="K27" s="263"/>
    </row>
    <row r="28" spans="2:11" ht="15" customHeight="1">
      <c r="B28" s="266"/>
      <c r="C28" s="268"/>
      <c r="D28" s="265" t="s">
        <v>535</v>
      </c>
      <c r="E28" s="265"/>
      <c r="F28" s="265"/>
      <c r="G28" s="265"/>
      <c r="H28" s="265"/>
      <c r="I28" s="265"/>
      <c r="J28" s="265"/>
      <c r="K28" s="263"/>
    </row>
    <row r="29" spans="2:11" ht="15" customHeight="1">
      <c r="B29" s="266"/>
      <c r="C29" s="268"/>
      <c r="D29" s="265" t="s">
        <v>392</v>
      </c>
      <c r="E29" s="265"/>
      <c r="F29" s="265"/>
      <c r="G29" s="265"/>
      <c r="H29" s="265"/>
      <c r="I29" s="265"/>
      <c r="J29" s="265"/>
      <c r="K29" s="263"/>
    </row>
    <row r="30" spans="2:11" ht="12.75" customHeight="1">
      <c r="B30" s="266"/>
      <c r="C30" s="268"/>
      <c r="D30" s="268"/>
      <c r="E30" s="268"/>
      <c r="F30" s="268"/>
      <c r="G30" s="268"/>
      <c r="H30" s="268"/>
      <c r="I30" s="268"/>
      <c r="J30" s="268"/>
      <c r="K30" s="263"/>
    </row>
    <row r="31" spans="2:11" ht="15" customHeight="1">
      <c r="B31" s="266"/>
      <c r="C31" s="268"/>
      <c r="D31" s="265" t="s">
        <v>536</v>
      </c>
      <c r="E31" s="265"/>
      <c r="F31" s="265"/>
      <c r="G31" s="265"/>
      <c r="H31" s="265"/>
      <c r="I31" s="265"/>
      <c r="J31" s="265"/>
      <c r="K31" s="263"/>
    </row>
    <row r="32" spans="2:11" ht="15" customHeight="1">
      <c r="B32" s="266"/>
      <c r="C32" s="268"/>
      <c r="D32" s="265" t="s">
        <v>393</v>
      </c>
      <c r="E32" s="265"/>
      <c r="F32" s="265"/>
      <c r="G32" s="265"/>
      <c r="H32" s="265"/>
      <c r="I32" s="265"/>
      <c r="J32" s="265"/>
      <c r="K32" s="263"/>
    </row>
    <row r="33" spans="2:11" ht="15" customHeight="1">
      <c r="B33" s="266"/>
      <c r="C33" s="268"/>
      <c r="D33" s="265" t="s">
        <v>394</v>
      </c>
      <c r="E33" s="265"/>
      <c r="F33" s="265"/>
      <c r="G33" s="265"/>
      <c r="H33" s="265"/>
      <c r="I33" s="265"/>
      <c r="J33" s="265"/>
      <c r="K33" s="263"/>
    </row>
    <row r="34" spans="2:11" ht="15" customHeight="1">
      <c r="B34" s="266"/>
      <c r="C34" s="268"/>
      <c r="D34" s="267"/>
      <c r="E34" s="270" t="s">
        <v>105</v>
      </c>
      <c r="F34" s="267"/>
      <c r="G34" s="265" t="s">
        <v>395</v>
      </c>
      <c r="H34" s="265"/>
      <c r="I34" s="265"/>
      <c r="J34" s="265"/>
      <c r="K34" s="263"/>
    </row>
    <row r="35" spans="2:11" ht="30.75" customHeight="1">
      <c r="B35" s="266"/>
      <c r="C35" s="268"/>
      <c r="D35" s="267"/>
      <c r="E35" s="270" t="s">
        <v>396</v>
      </c>
      <c r="F35" s="267"/>
      <c r="G35" s="265" t="s">
        <v>397</v>
      </c>
      <c r="H35" s="265"/>
      <c r="I35" s="265"/>
      <c r="J35" s="265"/>
      <c r="K35" s="263"/>
    </row>
    <row r="36" spans="2:11" ht="15" customHeight="1">
      <c r="B36" s="266"/>
      <c r="C36" s="268"/>
      <c r="D36" s="267"/>
      <c r="E36" s="270" t="s">
        <v>51</v>
      </c>
      <c r="F36" s="267"/>
      <c r="G36" s="265" t="s">
        <v>398</v>
      </c>
      <c r="H36" s="265"/>
      <c r="I36" s="265"/>
      <c r="J36" s="265"/>
      <c r="K36" s="263"/>
    </row>
    <row r="37" spans="2:11" ht="15" customHeight="1">
      <c r="B37" s="266"/>
      <c r="C37" s="268"/>
      <c r="D37" s="267"/>
      <c r="E37" s="270" t="s">
        <v>106</v>
      </c>
      <c r="F37" s="267"/>
      <c r="G37" s="265" t="s">
        <v>399</v>
      </c>
      <c r="H37" s="265"/>
      <c r="I37" s="265"/>
      <c r="J37" s="265"/>
      <c r="K37" s="263"/>
    </row>
    <row r="38" spans="2:11" ht="15" customHeight="1">
      <c r="B38" s="266"/>
      <c r="C38" s="268"/>
      <c r="D38" s="267"/>
      <c r="E38" s="270" t="s">
        <v>107</v>
      </c>
      <c r="F38" s="267"/>
      <c r="G38" s="265" t="s">
        <v>400</v>
      </c>
      <c r="H38" s="265"/>
      <c r="I38" s="265"/>
      <c r="J38" s="265"/>
      <c r="K38" s="263"/>
    </row>
    <row r="39" spans="2:11" ht="15" customHeight="1">
      <c r="B39" s="266"/>
      <c r="C39" s="268"/>
      <c r="D39" s="267"/>
      <c r="E39" s="270" t="s">
        <v>108</v>
      </c>
      <c r="F39" s="267"/>
      <c r="G39" s="265" t="s">
        <v>401</v>
      </c>
      <c r="H39" s="265"/>
      <c r="I39" s="265"/>
      <c r="J39" s="265"/>
      <c r="K39" s="263"/>
    </row>
    <row r="40" spans="2:11" ht="15" customHeight="1">
      <c r="B40" s="266"/>
      <c r="C40" s="268"/>
      <c r="D40" s="267"/>
      <c r="E40" s="270" t="s">
        <v>402</v>
      </c>
      <c r="F40" s="267"/>
      <c r="G40" s="265" t="s">
        <v>403</v>
      </c>
      <c r="H40" s="265"/>
      <c r="I40" s="265"/>
      <c r="J40" s="265"/>
      <c r="K40" s="263"/>
    </row>
    <row r="41" spans="2:11" ht="15" customHeight="1">
      <c r="B41" s="266"/>
      <c r="C41" s="268"/>
      <c r="D41" s="267"/>
      <c r="E41" s="270"/>
      <c r="F41" s="267"/>
      <c r="G41" s="265" t="s">
        <v>404</v>
      </c>
      <c r="H41" s="265"/>
      <c r="I41" s="265"/>
      <c r="J41" s="265"/>
      <c r="K41" s="263"/>
    </row>
    <row r="42" spans="2:11" ht="15" customHeight="1">
      <c r="B42" s="266"/>
      <c r="C42" s="268"/>
      <c r="D42" s="267"/>
      <c r="E42" s="270" t="s">
        <v>405</v>
      </c>
      <c r="F42" s="267"/>
      <c r="G42" s="265" t="s">
        <v>406</v>
      </c>
      <c r="H42" s="265"/>
      <c r="I42" s="265"/>
      <c r="J42" s="265"/>
      <c r="K42" s="263"/>
    </row>
    <row r="43" spans="2:11" ht="15" customHeight="1">
      <c r="B43" s="266"/>
      <c r="C43" s="268"/>
      <c r="D43" s="267"/>
      <c r="E43" s="270" t="s">
        <v>111</v>
      </c>
      <c r="F43" s="267"/>
      <c r="G43" s="265" t="s">
        <v>407</v>
      </c>
      <c r="H43" s="265"/>
      <c r="I43" s="265"/>
      <c r="J43" s="265"/>
      <c r="K43" s="263"/>
    </row>
    <row r="44" spans="2:11" ht="12.75" customHeight="1">
      <c r="B44" s="266"/>
      <c r="C44" s="268"/>
      <c r="D44" s="267"/>
      <c r="E44" s="267"/>
      <c r="F44" s="267"/>
      <c r="G44" s="267"/>
      <c r="H44" s="267"/>
      <c r="I44" s="267"/>
      <c r="J44" s="267"/>
      <c r="K44" s="263"/>
    </row>
    <row r="45" spans="2:11" ht="15" customHeight="1">
      <c r="B45" s="266"/>
      <c r="C45" s="268"/>
      <c r="D45" s="265" t="s">
        <v>408</v>
      </c>
      <c r="E45" s="265"/>
      <c r="F45" s="265"/>
      <c r="G45" s="265"/>
      <c r="H45" s="265"/>
      <c r="I45" s="265"/>
      <c r="J45" s="265"/>
      <c r="K45" s="263"/>
    </row>
    <row r="46" spans="2:11" ht="15" customHeight="1">
      <c r="B46" s="266"/>
      <c r="C46" s="268"/>
      <c r="D46" s="268"/>
      <c r="E46" s="265" t="s">
        <v>409</v>
      </c>
      <c r="F46" s="265"/>
      <c r="G46" s="265"/>
      <c r="H46" s="265"/>
      <c r="I46" s="265"/>
      <c r="J46" s="265"/>
      <c r="K46" s="263"/>
    </row>
    <row r="47" spans="2:11" ht="15" customHeight="1">
      <c r="B47" s="266"/>
      <c r="C47" s="268"/>
      <c r="D47" s="268"/>
      <c r="E47" s="265" t="s">
        <v>410</v>
      </c>
      <c r="F47" s="265"/>
      <c r="G47" s="265"/>
      <c r="H47" s="265"/>
      <c r="I47" s="265"/>
      <c r="J47" s="265"/>
      <c r="K47" s="263"/>
    </row>
    <row r="48" spans="2:11" ht="15" customHeight="1">
      <c r="B48" s="266"/>
      <c r="C48" s="268"/>
      <c r="D48" s="268"/>
      <c r="E48" s="265" t="s">
        <v>411</v>
      </c>
      <c r="F48" s="265"/>
      <c r="G48" s="265"/>
      <c r="H48" s="265"/>
      <c r="I48" s="265"/>
      <c r="J48" s="265"/>
      <c r="K48" s="263"/>
    </row>
    <row r="49" spans="2:11" ht="15" customHeight="1">
      <c r="B49" s="266"/>
      <c r="C49" s="268"/>
      <c r="D49" s="265" t="s">
        <v>412</v>
      </c>
      <c r="E49" s="265"/>
      <c r="F49" s="265"/>
      <c r="G49" s="265"/>
      <c r="H49" s="265"/>
      <c r="I49" s="265"/>
      <c r="J49" s="265"/>
      <c r="K49" s="263"/>
    </row>
    <row r="50" spans="2:11" ht="25.5" customHeight="1">
      <c r="B50" s="261"/>
      <c r="C50" s="262" t="s">
        <v>413</v>
      </c>
      <c r="D50" s="262"/>
      <c r="E50" s="262"/>
      <c r="F50" s="262"/>
      <c r="G50" s="262"/>
      <c r="H50" s="262"/>
      <c r="I50" s="262"/>
      <c r="J50" s="262"/>
      <c r="K50" s="263"/>
    </row>
    <row r="51" spans="2:11" ht="5.25" customHeight="1">
      <c r="B51" s="261"/>
      <c r="C51" s="264"/>
      <c r="D51" s="264"/>
      <c r="E51" s="264"/>
      <c r="F51" s="264"/>
      <c r="G51" s="264"/>
      <c r="H51" s="264"/>
      <c r="I51" s="264"/>
      <c r="J51" s="264"/>
      <c r="K51" s="263"/>
    </row>
    <row r="52" spans="2:11" ht="15" customHeight="1">
      <c r="B52" s="261"/>
      <c r="C52" s="265" t="s">
        <v>414</v>
      </c>
      <c r="D52" s="265"/>
      <c r="E52" s="265"/>
      <c r="F52" s="265"/>
      <c r="G52" s="265"/>
      <c r="H52" s="265"/>
      <c r="I52" s="265"/>
      <c r="J52" s="265"/>
      <c r="K52" s="263"/>
    </row>
    <row r="53" spans="2:11" ht="15" customHeight="1">
      <c r="B53" s="261"/>
      <c r="C53" s="265" t="s">
        <v>415</v>
      </c>
      <c r="D53" s="265"/>
      <c r="E53" s="265"/>
      <c r="F53" s="265"/>
      <c r="G53" s="265"/>
      <c r="H53" s="265"/>
      <c r="I53" s="265"/>
      <c r="J53" s="265"/>
      <c r="K53" s="263"/>
    </row>
    <row r="54" spans="2:11" ht="12.75" customHeight="1">
      <c r="B54" s="261"/>
      <c r="C54" s="267"/>
      <c r="D54" s="267"/>
      <c r="E54" s="267"/>
      <c r="F54" s="267"/>
      <c r="G54" s="267"/>
      <c r="H54" s="267"/>
      <c r="I54" s="267"/>
      <c r="J54" s="267"/>
      <c r="K54" s="263"/>
    </row>
    <row r="55" spans="2:11" ht="15" customHeight="1">
      <c r="B55" s="261"/>
      <c r="C55" s="265" t="s">
        <v>416</v>
      </c>
      <c r="D55" s="265"/>
      <c r="E55" s="265"/>
      <c r="F55" s="265"/>
      <c r="G55" s="265"/>
      <c r="H55" s="265"/>
      <c r="I55" s="265"/>
      <c r="J55" s="265"/>
      <c r="K55" s="263"/>
    </row>
    <row r="56" spans="2:11" ht="15" customHeight="1">
      <c r="B56" s="261"/>
      <c r="C56" s="268"/>
      <c r="D56" s="265" t="s">
        <v>417</v>
      </c>
      <c r="E56" s="265"/>
      <c r="F56" s="265"/>
      <c r="G56" s="265"/>
      <c r="H56" s="265"/>
      <c r="I56" s="265"/>
      <c r="J56" s="265"/>
      <c r="K56" s="263"/>
    </row>
    <row r="57" spans="2:11" ht="15" customHeight="1">
      <c r="B57" s="261"/>
      <c r="C57" s="268"/>
      <c r="D57" s="265" t="s">
        <v>418</v>
      </c>
      <c r="E57" s="265"/>
      <c r="F57" s="265"/>
      <c r="G57" s="265"/>
      <c r="H57" s="265"/>
      <c r="I57" s="265"/>
      <c r="J57" s="265"/>
      <c r="K57" s="263"/>
    </row>
    <row r="58" spans="2:11" ht="15" customHeight="1">
      <c r="B58" s="261"/>
      <c r="C58" s="268"/>
      <c r="D58" s="265" t="s">
        <v>419</v>
      </c>
      <c r="E58" s="265"/>
      <c r="F58" s="265"/>
      <c r="G58" s="265"/>
      <c r="H58" s="265"/>
      <c r="I58" s="265"/>
      <c r="J58" s="265"/>
      <c r="K58" s="263"/>
    </row>
    <row r="59" spans="2:11" ht="15" customHeight="1">
      <c r="B59" s="261"/>
      <c r="C59" s="268"/>
      <c r="D59" s="265" t="s">
        <v>420</v>
      </c>
      <c r="E59" s="265"/>
      <c r="F59" s="265"/>
      <c r="G59" s="265"/>
      <c r="H59" s="265"/>
      <c r="I59" s="265"/>
      <c r="J59" s="265"/>
      <c r="K59" s="263"/>
    </row>
    <row r="60" spans="2:11" ht="15" customHeight="1">
      <c r="B60" s="261"/>
      <c r="C60" s="268"/>
      <c r="D60" s="271" t="s">
        <v>421</v>
      </c>
      <c r="E60" s="271"/>
      <c r="F60" s="271"/>
      <c r="G60" s="271"/>
      <c r="H60" s="271"/>
      <c r="I60" s="271"/>
      <c r="J60" s="271"/>
      <c r="K60" s="263"/>
    </row>
    <row r="61" spans="2:11" ht="15" customHeight="1">
      <c r="B61" s="261"/>
      <c r="C61" s="268"/>
      <c r="D61" s="265" t="s">
        <v>422</v>
      </c>
      <c r="E61" s="265"/>
      <c r="F61" s="265"/>
      <c r="G61" s="265"/>
      <c r="H61" s="265"/>
      <c r="I61" s="265"/>
      <c r="J61" s="265"/>
      <c r="K61" s="263"/>
    </row>
    <row r="62" spans="2:11" ht="12.75" customHeight="1">
      <c r="B62" s="261"/>
      <c r="C62" s="268"/>
      <c r="D62" s="268"/>
      <c r="E62" s="272"/>
      <c r="F62" s="268"/>
      <c r="G62" s="268"/>
      <c r="H62" s="268"/>
      <c r="I62" s="268"/>
      <c r="J62" s="268"/>
      <c r="K62" s="263"/>
    </row>
    <row r="63" spans="2:11" ht="15" customHeight="1">
      <c r="B63" s="261"/>
      <c r="C63" s="268"/>
      <c r="D63" s="265" t="s">
        <v>423</v>
      </c>
      <c r="E63" s="265"/>
      <c r="F63" s="265"/>
      <c r="G63" s="265"/>
      <c r="H63" s="265"/>
      <c r="I63" s="265"/>
      <c r="J63" s="265"/>
      <c r="K63" s="263"/>
    </row>
    <row r="64" spans="2:11" ht="15" customHeight="1">
      <c r="B64" s="261"/>
      <c r="C64" s="268"/>
      <c r="D64" s="271" t="s">
        <v>424</v>
      </c>
      <c r="E64" s="271"/>
      <c r="F64" s="271"/>
      <c r="G64" s="271"/>
      <c r="H64" s="271"/>
      <c r="I64" s="271"/>
      <c r="J64" s="271"/>
      <c r="K64" s="263"/>
    </row>
    <row r="65" spans="2:11" ht="15" customHeight="1">
      <c r="B65" s="261"/>
      <c r="C65" s="268"/>
      <c r="D65" s="265" t="s">
        <v>425</v>
      </c>
      <c r="E65" s="265"/>
      <c r="F65" s="265"/>
      <c r="G65" s="265"/>
      <c r="H65" s="265"/>
      <c r="I65" s="265"/>
      <c r="J65" s="265"/>
      <c r="K65" s="263"/>
    </row>
    <row r="66" spans="2:11" ht="15" customHeight="1">
      <c r="B66" s="261"/>
      <c r="C66" s="268"/>
      <c r="D66" s="265" t="s">
        <v>426</v>
      </c>
      <c r="E66" s="265"/>
      <c r="F66" s="265"/>
      <c r="G66" s="265"/>
      <c r="H66" s="265"/>
      <c r="I66" s="265"/>
      <c r="J66" s="265"/>
      <c r="K66" s="263"/>
    </row>
    <row r="67" spans="2:11" ht="15" customHeight="1">
      <c r="B67" s="261"/>
      <c r="C67" s="268"/>
      <c r="D67" s="265" t="s">
        <v>427</v>
      </c>
      <c r="E67" s="265"/>
      <c r="F67" s="265"/>
      <c r="G67" s="265"/>
      <c r="H67" s="265"/>
      <c r="I67" s="265"/>
      <c r="J67" s="265"/>
      <c r="K67" s="263"/>
    </row>
    <row r="68" spans="2:11" ht="15" customHeight="1">
      <c r="B68" s="261"/>
      <c r="C68" s="268"/>
      <c r="D68" s="265" t="s">
        <v>428</v>
      </c>
      <c r="E68" s="265"/>
      <c r="F68" s="265"/>
      <c r="G68" s="265"/>
      <c r="H68" s="265"/>
      <c r="I68" s="265"/>
      <c r="J68" s="265"/>
      <c r="K68" s="263"/>
    </row>
    <row r="69" spans="2:11" ht="12.75" customHeight="1">
      <c r="B69" s="273"/>
      <c r="C69" s="274"/>
      <c r="D69" s="274"/>
      <c r="E69" s="274"/>
      <c r="F69" s="274"/>
      <c r="G69" s="274"/>
      <c r="H69" s="274"/>
      <c r="I69" s="274"/>
      <c r="J69" s="274"/>
      <c r="K69" s="275"/>
    </row>
    <row r="70" spans="2:11" ht="18.75" customHeight="1">
      <c r="B70" s="276"/>
      <c r="C70" s="276"/>
      <c r="D70" s="276"/>
      <c r="E70" s="276"/>
      <c r="F70" s="276"/>
      <c r="G70" s="276"/>
      <c r="H70" s="276"/>
      <c r="I70" s="276"/>
      <c r="J70" s="276"/>
      <c r="K70" s="277"/>
    </row>
    <row r="71" spans="2:11" ht="18.75" customHeight="1">
      <c r="B71" s="277"/>
      <c r="C71" s="277"/>
      <c r="D71" s="277"/>
      <c r="E71" s="277"/>
      <c r="F71" s="277"/>
      <c r="G71" s="277"/>
      <c r="H71" s="277"/>
      <c r="I71" s="277"/>
      <c r="J71" s="277"/>
      <c r="K71" s="277"/>
    </row>
    <row r="72" spans="2:11" ht="7.5" customHeight="1">
      <c r="B72" s="278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ht="45" customHeight="1">
      <c r="B73" s="281"/>
      <c r="C73" s="282" t="s">
        <v>371</v>
      </c>
      <c r="D73" s="282"/>
      <c r="E73" s="282"/>
      <c r="F73" s="282"/>
      <c r="G73" s="282"/>
      <c r="H73" s="282"/>
      <c r="I73" s="282"/>
      <c r="J73" s="282"/>
      <c r="K73" s="283"/>
    </row>
    <row r="74" spans="2:11" ht="17.25" customHeight="1">
      <c r="B74" s="281"/>
      <c r="C74" s="284" t="s">
        <v>429</v>
      </c>
      <c r="D74" s="284"/>
      <c r="E74" s="284"/>
      <c r="F74" s="284" t="s">
        <v>430</v>
      </c>
      <c r="G74" s="285"/>
      <c r="H74" s="284" t="s">
        <v>106</v>
      </c>
      <c r="I74" s="284" t="s">
        <v>55</v>
      </c>
      <c r="J74" s="284" t="s">
        <v>431</v>
      </c>
      <c r="K74" s="283"/>
    </row>
    <row r="75" spans="2:11" ht="17.25" customHeight="1">
      <c r="B75" s="281"/>
      <c r="C75" s="286" t="s">
        <v>432</v>
      </c>
      <c r="D75" s="286"/>
      <c r="E75" s="286"/>
      <c r="F75" s="287" t="s">
        <v>433</v>
      </c>
      <c r="G75" s="288"/>
      <c r="H75" s="286"/>
      <c r="I75" s="286"/>
      <c r="J75" s="286" t="s">
        <v>434</v>
      </c>
      <c r="K75" s="283"/>
    </row>
    <row r="76" spans="2:11" ht="5.25" customHeight="1">
      <c r="B76" s="281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1"/>
      <c r="C77" s="270" t="s">
        <v>51</v>
      </c>
      <c r="D77" s="289"/>
      <c r="E77" s="289"/>
      <c r="F77" s="291" t="s">
        <v>435</v>
      </c>
      <c r="G77" s="290"/>
      <c r="H77" s="270" t="s">
        <v>436</v>
      </c>
      <c r="I77" s="270" t="s">
        <v>437</v>
      </c>
      <c r="J77" s="270">
        <v>20</v>
      </c>
      <c r="K77" s="283"/>
    </row>
    <row r="78" spans="2:11" ht="15" customHeight="1">
      <c r="B78" s="281"/>
      <c r="C78" s="270" t="s">
        <v>438</v>
      </c>
      <c r="D78" s="270"/>
      <c r="E78" s="270"/>
      <c r="F78" s="291" t="s">
        <v>435</v>
      </c>
      <c r="G78" s="290"/>
      <c r="H78" s="270" t="s">
        <v>439</v>
      </c>
      <c r="I78" s="270" t="s">
        <v>437</v>
      </c>
      <c r="J78" s="270">
        <v>120</v>
      </c>
      <c r="K78" s="283"/>
    </row>
    <row r="79" spans="2:11" ht="15" customHeight="1">
      <c r="B79" s="292"/>
      <c r="C79" s="270" t="s">
        <v>440</v>
      </c>
      <c r="D79" s="270"/>
      <c r="E79" s="270"/>
      <c r="F79" s="291" t="s">
        <v>441</v>
      </c>
      <c r="G79" s="290"/>
      <c r="H79" s="270" t="s">
        <v>442</v>
      </c>
      <c r="I79" s="270" t="s">
        <v>437</v>
      </c>
      <c r="J79" s="270">
        <v>50</v>
      </c>
      <c r="K79" s="283"/>
    </row>
    <row r="80" spans="2:11" ht="15" customHeight="1">
      <c r="B80" s="292"/>
      <c r="C80" s="270" t="s">
        <v>443</v>
      </c>
      <c r="D80" s="270"/>
      <c r="E80" s="270"/>
      <c r="F80" s="291" t="s">
        <v>435</v>
      </c>
      <c r="G80" s="290"/>
      <c r="H80" s="270" t="s">
        <v>444</v>
      </c>
      <c r="I80" s="270" t="s">
        <v>445</v>
      </c>
      <c r="J80" s="270"/>
      <c r="K80" s="283"/>
    </row>
    <row r="81" spans="2:11" ht="15" customHeight="1">
      <c r="B81" s="292"/>
      <c r="C81" s="293" t="s">
        <v>446</v>
      </c>
      <c r="D81" s="293"/>
      <c r="E81" s="293"/>
      <c r="F81" s="294" t="s">
        <v>441</v>
      </c>
      <c r="G81" s="293"/>
      <c r="H81" s="293" t="s">
        <v>447</v>
      </c>
      <c r="I81" s="293" t="s">
        <v>437</v>
      </c>
      <c r="J81" s="293">
        <v>15</v>
      </c>
      <c r="K81" s="283"/>
    </row>
    <row r="82" spans="2:11" ht="15" customHeight="1">
      <c r="B82" s="292"/>
      <c r="C82" s="293" t="s">
        <v>448</v>
      </c>
      <c r="D82" s="293"/>
      <c r="E82" s="293"/>
      <c r="F82" s="294" t="s">
        <v>441</v>
      </c>
      <c r="G82" s="293"/>
      <c r="H82" s="293" t="s">
        <v>449</v>
      </c>
      <c r="I82" s="293" t="s">
        <v>437</v>
      </c>
      <c r="J82" s="293">
        <v>15</v>
      </c>
      <c r="K82" s="283"/>
    </row>
    <row r="83" spans="2:11" ht="15" customHeight="1">
      <c r="B83" s="292"/>
      <c r="C83" s="293" t="s">
        <v>450</v>
      </c>
      <c r="D83" s="293"/>
      <c r="E83" s="293"/>
      <c r="F83" s="294" t="s">
        <v>441</v>
      </c>
      <c r="G83" s="293"/>
      <c r="H83" s="293" t="s">
        <v>451</v>
      </c>
      <c r="I83" s="293" t="s">
        <v>437</v>
      </c>
      <c r="J83" s="293">
        <v>20</v>
      </c>
      <c r="K83" s="283"/>
    </row>
    <row r="84" spans="2:11" ht="15" customHeight="1">
      <c r="B84" s="292"/>
      <c r="C84" s="293" t="s">
        <v>452</v>
      </c>
      <c r="D84" s="293"/>
      <c r="E84" s="293"/>
      <c r="F84" s="294" t="s">
        <v>441</v>
      </c>
      <c r="G84" s="293"/>
      <c r="H84" s="293" t="s">
        <v>453</v>
      </c>
      <c r="I84" s="293" t="s">
        <v>437</v>
      </c>
      <c r="J84" s="293">
        <v>20</v>
      </c>
      <c r="K84" s="283"/>
    </row>
    <row r="85" spans="2:11" ht="15" customHeight="1">
      <c r="B85" s="292"/>
      <c r="C85" s="270" t="s">
        <v>454</v>
      </c>
      <c r="D85" s="270"/>
      <c r="E85" s="270"/>
      <c r="F85" s="291" t="s">
        <v>441</v>
      </c>
      <c r="G85" s="290"/>
      <c r="H85" s="270" t="s">
        <v>455</v>
      </c>
      <c r="I85" s="270" t="s">
        <v>437</v>
      </c>
      <c r="J85" s="270">
        <v>50</v>
      </c>
      <c r="K85" s="283"/>
    </row>
    <row r="86" spans="2:11" ht="15" customHeight="1">
      <c r="B86" s="292"/>
      <c r="C86" s="270" t="s">
        <v>456</v>
      </c>
      <c r="D86" s="270"/>
      <c r="E86" s="270"/>
      <c r="F86" s="291" t="s">
        <v>441</v>
      </c>
      <c r="G86" s="290"/>
      <c r="H86" s="270" t="s">
        <v>457</v>
      </c>
      <c r="I86" s="270" t="s">
        <v>437</v>
      </c>
      <c r="J86" s="270">
        <v>20</v>
      </c>
      <c r="K86" s="283"/>
    </row>
    <row r="87" spans="2:11" ht="15" customHeight="1">
      <c r="B87" s="292"/>
      <c r="C87" s="270" t="s">
        <v>458</v>
      </c>
      <c r="D87" s="270"/>
      <c r="E87" s="270"/>
      <c r="F87" s="291" t="s">
        <v>441</v>
      </c>
      <c r="G87" s="290"/>
      <c r="H87" s="270" t="s">
        <v>459</v>
      </c>
      <c r="I87" s="270" t="s">
        <v>437</v>
      </c>
      <c r="J87" s="270">
        <v>20</v>
      </c>
      <c r="K87" s="283"/>
    </row>
    <row r="88" spans="2:11" ht="15" customHeight="1">
      <c r="B88" s="292"/>
      <c r="C88" s="270" t="s">
        <v>460</v>
      </c>
      <c r="D88" s="270"/>
      <c r="E88" s="270"/>
      <c r="F88" s="291" t="s">
        <v>441</v>
      </c>
      <c r="G88" s="290"/>
      <c r="H88" s="270" t="s">
        <v>461</v>
      </c>
      <c r="I88" s="270" t="s">
        <v>437</v>
      </c>
      <c r="J88" s="270">
        <v>50</v>
      </c>
      <c r="K88" s="283"/>
    </row>
    <row r="89" spans="2:11" ht="15" customHeight="1">
      <c r="B89" s="292"/>
      <c r="C89" s="270" t="s">
        <v>462</v>
      </c>
      <c r="D89" s="270"/>
      <c r="E89" s="270"/>
      <c r="F89" s="291" t="s">
        <v>441</v>
      </c>
      <c r="G89" s="290"/>
      <c r="H89" s="270" t="s">
        <v>462</v>
      </c>
      <c r="I89" s="270" t="s">
        <v>437</v>
      </c>
      <c r="J89" s="270">
        <v>50</v>
      </c>
      <c r="K89" s="283"/>
    </row>
    <row r="90" spans="2:11" ht="15" customHeight="1">
      <c r="B90" s="292"/>
      <c r="C90" s="270" t="s">
        <v>112</v>
      </c>
      <c r="D90" s="270"/>
      <c r="E90" s="270"/>
      <c r="F90" s="291" t="s">
        <v>441</v>
      </c>
      <c r="G90" s="290"/>
      <c r="H90" s="270" t="s">
        <v>463</v>
      </c>
      <c r="I90" s="270" t="s">
        <v>437</v>
      </c>
      <c r="J90" s="270">
        <v>255</v>
      </c>
      <c r="K90" s="283"/>
    </row>
    <row r="91" spans="2:11" ht="15" customHeight="1">
      <c r="B91" s="292"/>
      <c r="C91" s="270" t="s">
        <v>464</v>
      </c>
      <c r="D91" s="270"/>
      <c r="E91" s="270"/>
      <c r="F91" s="291" t="s">
        <v>435</v>
      </c>
      <c r="G91" s="290"/>
      <c r="H91" s="270" t="s">
        <v>465</v>
      </c>
      <c r="I91" s="270" t="s">
        <v>466</v>
      </c>
      <c r="J91" s="270"/>
      <c r="K91" s="283"/>
    </row>
    <row r="92" spans="2:11" ht="15" customHeight="1">
      <c r="B92" s="292"/>
      <c r="C92" s="270" t="s">
        <v>467</v>
      </c>
      <c r="D92" s="270"/>
      <c r="E92" s="270"/>
      <c r="F92" s="291" t="s">
        <v>435</v>
      </c>
      <c r="G92" s="290"/>
      <c r="H92" s="270" t="s">
        <v>468</v>
      </c>
      <c r="I92" s="270" t="s">
        <v>469</v>
      </c>
      <c r="J92" s="270"/>
      <c r="K92" s="283"/>
    </row>
    <row r="93" spans="2:11" ht="15" customHeight="1">
      <c r="B93" s="292"/>
      <c r="C93" s="270" t="s">
        <v>470</v>
      </c>
      <c r="D93" s="270"/>
      <c r="E93" s="270"/>
      <c r="F93" s="291" t="s">
        <v>435</v>
      </c>
      <c r="G93" s="290"/>
      <c r="H93" s="270" t="s">
        <v>470</v>
      </c>
      <c r="I93" s="270" t="s">
        <v>469</v>
      </c>
      <c r="J93" s="270"/>
      <c r="K93" s="283"/>
    </row>
    <row r="94" spans="2:11" ht="15" customHeight="1">
      <c r="B94" s="292"/>
      <c r="C94" s="270" t="s">
        <v>36</v>
      </c>
      <c r="D94" s="270"/>
      <c r="E94" s="270"/>
      <c r="F94" s="291" t="s">
        <v>435</v>
      </c>
      <c r="G94" s="290"/>
      <c r="H94" s="270" t="s">
        <v>471</v>
      </c>
      <c r="I94" s="270" t="s">
        <v>469</v>
      </c>
      <c r="J94" s="270"/>
      <c r="K94" s="283"/>
    </row>
    <row r="95" spans="2:11" ht="15" customHeight="1">
      <c r="B95" s="292"/>
      <c r="C95" s="270" t="s">
        <v>46</v>
      </c>
      <c r="D95" s="270"/>
      <c r="E95" s="270"/>
      <c r="F95" s="291" t="s">
        <v>435</v>
      </c>
      <c r="G95" s="290"/>
      <c r="H95" s="270" t="s">
        <v>472</v>
      </c>
      <c r="I95" s="270" t="s">
        <v>469</v>
      </c>
      <c r="J95" s="270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7"/>
      <c r="C98" s="277"/>
      <c r="D98" s="277"/>
      <c r="E98" s="277"/>
      <c r="F98" s="277"/>
      <c r="G98" s="277"/>
      <c r="H98" s="277"/>
      <c r="I98" s="277"/>
      <c r="J98" s="277"/>
      <c r="K98" s="277"/>
    </row>
    <row r="99" spans="2:11" ht="7.5" customHeight="1">
      <c r="B99" s="278"/>
      <c r="C99" s="279"/>
      <c r="D99" s="279"/>
      <c r="E99" s="279"/>
      <c r="F99" s="279"/>
      <c r="G99" s="279"/>
      <c r="H99" s="279"/>
      <c r="I99" s="279"/>
      <c r="J99" s="279"/>
      <c r="K99" s="280"/>
    </row>
    <row r="100" spans="2:11" ht="45" customHeight="1">
      <c r="B100" s="281"/>
      <c r="C100" s="282" t="s">
        <v>473</v>
      </c>
      <c r="D100" s="282"/>
      <c r="E100" s="282"/>
      <c r="F100" s="282"/>
      <c r="G100" s="282"/>
      <c r="H100" s="282"/>
      <c r="I100" s="282"/>
      <c r="J100" s="282"/>
      <c r="K100" s="283"/>
    </row>
    <row r="101" spans="2:11" ht="17.25" customHeight="1">
      <c r="B101" s="281"/>
      <c r="C101" s="284" t="s">
        <v>429</v>
      </c>
      <c r="D101" s="284"/>
      <c r="E101" s="284"/>
      <c r="F101" s="284" t="s">
        <v>430</v>
      </c>
      <c r="G101" s="285"/>
      <c r="H101" s="284" t="s">
        <v>106</v>
      </c>
      <c r="I101" s="284" t="s">
        <v>55</v>
      </c>
      <c r="J101" s="284" t="s">
        <v>431</v>
      </c>
      <c r="K101" s="283"/>
    </row>
    <row r="102" spans="2:11" ht="17.25" customHeight="1">
      <c r="B102" s="281"/>
      <c r="C102" s="286" t="s">
        <v>432</v>
      </c>
      <c r="D102" s="286"/>
      <c r="E102" s="286"/>
      <c r="F102" s="287" t="s">
        <v>433</v>
      </c>
      <c r="G102" s="288"/>
      <c r="H102" s="286"/>
      <c r="I102" s="286"/>
      <c r="J102" s="286" t="s">
        <v>434</v>
      </c>
      <c r="K102" s="283"/>
    </row>
    <row r="103" spans="2:11" ht="5.25" customHeight="1">
      <c r="B103" s="281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1"/>
      <c r="C104" s="270" t="s">
        <v>51</v>
      </c>
      <c r="D104" s="289"/>
      <c r="E104" s="289"/>
      <c r="F104" s="291" t="s">
        <v>435</v>
      </c>
      <c r="G104" s="300"/>
      <c r="H104" s="270" t="s">
        <v>474</v>
      </c>
      <c r="I104" s="270" t="s">
        <v>437</v>
      </c>
      <c r="J104" s="270">
        <v>20</v>
      </c>
      <c r="K104" s="283"/>
    </row>
    <row r="105" spans="2:11" ht="15" customHeight="1">
      <c r="B105" s="281"/>
      <c r="C105" s="270" t="s">
        <v>438</v>
      </c>
      <c r="D105" s="270"/>
      <c r="E105" s="270"/>
      <c r="F105" s="291" t="s">
        <v>435</v>
      </c>
      <c r="G105" s="270"/>
      <c r="H105" s="270" t="s">
        <v>474</v>
      </c>
      <c r="I105" s="270" t="s">
        <v>437</v>
      </c>
      <c r="J105" s="270">
        <v>120</v>
      </c>
      <c r="K105" s="283"/>
    </row>
    <row r="106" spans="2:11" ht="15" customHeight="1">
      <c r="B106" s="292"/>
      <c r="C106" s="270" t="s">
        <v>440</v>
      </c>
      <c r="D106" s="270"/>
      <c r="E106" s="270"/>
      <c r="F106" s="291" t="s">
        <v>441</v>
      </c>
      <c r="G106" s="270"/>
      <c r="H106" s="270" t="s">
        <v>474</v>
      </c>
      <c r="I106" s="270" t="s">
        <v>437</v>
      </c>
      <c r="J106" s="270">
        <v>50</v>
      </c>
      <c r="K106" s="283"/>
    </row>
    <row r="107" spans="2:11" ht="15" customHeight="1">
      <c r="B107" s="292"/>
      <c r="C107" s="270" t="s">
        <v>443</v>
      </c>
      <c r="D107" s="270"/>
      <c r="E107" s="270"/>
      <c r="F107" s="291" t="s">
        <v>435</v>
      </c>
      <c r="G107" s="270"/>
      <c r="H107" s="270" t="s">
        <v>474</v>
      </c>
      <c r="I107" s="270" t="s">
        <v>445</v>
      </c>
      <c r="J107" s="270"/>
      <c r="K107" s="283"/>
    </row>
    <row r="108" spans="2:11" ht="15" customHeight="1">
      <c r="B108" s="292"/>
      <c r="C108" s="270" t="s">
        <v>454</v>
      </c>
      <c r="D108" s="270"/>
      <c r="E108" s="270"/>
      <c r="F108" s="291" t="s">
        <v>441</v>
      </c>
      <c r="G108" s="270"/>
      <c r="H108" s="270" t="s">
        <v>474</v>
      </c>
      <c r="I108" s="270" t="s">
        <v>437</v>
      </c>
      <c r="J108" s="270">
        <v>50</v>
      </c>
      <c r="K108" s="283"/>
    </row>
    <row r="109" spans="2:11" ht="15" customHeight="1">
      <c r="B109" s="292"/>
      <c r="C109" s="270" t="s">
        <v>462</v>
      </c>
      <c r="D109" s="270"/>
      <c r="E109" s="270"/>
      <c r="F109" s="291" t="s">
        <v>441</v>
      </c>
      <c r="G109" s="270"/>
      <c r="H109" s="270" t="s">
        <v>474</v>
      </c>
      <c r="I109" s="270" t="s">
        <v>437</v>
      </c>
      <c r="J109" s="270">
        <v>50</v>
      </c>
      <c r="K109" s="283"/>
    </row>
    <row r="110" spans="2:11" ht="15" customHeight="1">
      <c r="B110" s="292"/>
      <c r="C110" s="270" t="s">
        <v>460</v>
      </c>
      <c r="D110" s="270"/>
      <c r="E110" s="270"/>
      <c r="F110" s="291" t="s">
        <v>441</v>
      </c>
      <c r="G110" s="270"/>
      <c r="H110" s="270" t="s">
        <v>474</v>
      </c>
      <c r="I110" s="270" t="s">
        <v>437</v>
      </c>
      <c r="J110" s="270">
        <v>50</v>
      </c>
      <c r="K110" s="283"/>
    </row>
    <row r="111" spans="2:11" ht="15" customHeight="1">
      <c r="B111" s="292"/>
      <c r="C111" s="270" t="s">
        <v>51</v>
      </c>
      <c r="D111" s="270"/>
      <c r="E111" s="270"/>
      <c r="F111" s="291" t="s">
        <v>435</v>
      </c>
      <c r="G111" s="270"/>
      <c r="H111" s="270" t="s">
        <v>475</v>
      </c>
      <c r="I111" s="270" t="s">
        <v>437</v>
      </c>
      <c r="J111" s="270">
        <v>20</v>
      </c>
      <c r="K111" s="283"/>
    </row>
    <row r="112" spans="2:11" ht="15" customHeight="1">
      <c r="B112" s="292"/>
      <c r="C112" s="270" t="s">
        <v>476</v>
      </c>
      <c r="D112" s="270"/>
      <c r="E112" s="270"/>
      <c r="F112" s="291" t="s">
        <v>435</v>
      </c>
      <c r="G112" s="270"/>
      <c r="H112" s="270" t="s">
        <v>477</v>
      </c>
      <c r="I112" s="270" t="s">
        <v>437</v>
      </c>
      <c r="J112" s="270">
        <v>120</v>
      </c>
      <c r="K112" s="283"/>
    </row>
    <row r="113" spans="2:11" ht="15" customHeight="1">
      <c r="B113" s="292"/>
      <c r="C113" s="270" t="s">
        <v>36</v>
      </c>
      <c r="D113" s="270"/>
      <c r="E113" s="270"/>
      <c r="F113" s="291" t="s">
        <v>435</v>
      </c>
      <c r="G113" s="270"/>
      <c r="H113" s="270" t="s">
        <v>478</v>
      </c>
      <c r="I113" s="270" t="s">
        <v>469</v>
      </c>
      <c r="J113" s="270"/>
      <c r="K113" s="283"/>
    </row>
    <row r="114" spans="2:11" ht="15" customHeight="1">
      <c r="B114" s="292"/>
      <c r="C114" s="270" t="s">
        <v>46</v>
      </c>
      <c r="D114" s="270"/>
      <c r="E114" s="270"/>
      <c r="F114" s="291" t="s">
        <v>435</v>
      </c>
      <c r="G114" s="270"/>
      <c r="H114" s="270" t="s">
        <v>479</v>
      </c>
      <c r="I114" s="270" t="s">
        <v>469</v>
      </c>
      <c r="J114" s="270"/>
      <c r="K114" s="283"/>
    </row>
    <row r="115" spans="2:11" ht="15" customHeight="1">
      <c r="B115" s="292"/>
      <c r="C115" s="270" t="s">
        <v>55</v>
      </c>
      <c r="D115" s="270"/>
      <c r="E115" s="270"/>
      <c r="F115" s="291" t="s">
        <v>435</v>
      </c>
      <c r="G115" s="270"/>
      <c r="H115" s="270" t="s">
        <v>480</v>
      </c>
      <c r="I115" s="270" t="s">
        <v>481</v>
      </c>
      <c r="J115" s="270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67"/>
      <c r="D117" s="267"/>
      <c r="E117" s="267"/>
      <c r="F117" s="303"/>
      <c r="G117" s="267"/>
      <c r="H117" s="267"/>
      <c r="I117" s="267"/>
      <c r="J117" s="267"/>
      <c r="K117" s="302"/>
    </row>
    <row r="118" spans="2:11" ht="18.75" customHeight="1"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</row>
    <row r="119" spans="2:11" ht="7.5" customHeight="1">
      <c r="B119" s="304"/>
      <c r="C119" s="305"/>
      <c r="D119" s="305"/>
      <c r="E119" s="305"/>
      <c r="F119" s="305"/>
      <c r="G119" s="305"/>
      <c r="H119" s="305"/>
      <c r="I119" s="305"/>
      <c r="J119" s="305"/>
      <c r="K119" s="306"/>
    </row>
    <row r="120" spans="2:11" ht="45" customHeight="1">
      <c r="B120" s="307"/>
      <c r="C120" s="258" t="s">
        <v>482</v>
      </c>
      <c r="D120" s="258"/>
      <c r="E120" s="258"/>
      <c r="F120" s="258"/>
      <c r="G120" s="258"/>
      <c r="H120" s="258"/>
      <c r="I120" s="258"/>
      <c r="J120" s="258"/>
      <c r="K120" s="308"/>
    </row>
    <row r="121" spans="2:11" ht="17.25" customHeight="1">
      <c r="B121" s="309"/>
      <c r="C121" s="284" t="s">
        <v>429</v>
      </c>
      <c r="D121" s="284"/>
      <c r="E121" s="284"/>
      <c r="F121" s="284" t="s">
        <v>430</v>
      </c>
      <c r="G121" s="285"/>
      <c r="H121" s="284" t="s">
        <v>106</v>
      </c>
      <c r="I121" s="284" t="s">
        <v>55</v>
      </c>
      <c r="J121" s="284" t="s">
        <v>431</v>
      </c>
      <c r="K121" s="310"/>
    </row>
    <row r="122" spans="2:11" ht="17.25" customHeight="1">
      <c r="B122" s="309"/>
      <c r="C122" s="286" t="s">
        <v>432</v>
      </c>
      <c r="D122" s="286"/>
      <c r="E122" s="286"/>
      <c r="F122" s="287" t="s">
        <v>433</v>
      </c>
      <c r="G122" s="288"/>
      <c r="H122" s="286"/>
      <c r="I122" s="286"/>
      <c r="J122" s="286" t="s">
        <v>434</v>
      </c>
      <c r="K122" s="310"/>
    </row>
    <row r="123" spans="2:11" ht="5.25" customHeight="1">
      <c r="B123" s="311"/>
      <c r="C123" s="289"/>
      <c r="D123" s="289"/>
      <c r="E123" s="289"/>
      <c r="F123" s="289"/>
      <c r="G123" s="270"/>
      <c r="H123" s="289"/>
      <c r="I123" s="289"/>
      <c r="J123" s="289"/>
      <c r="K123" s="312"/>
    </row>
    <row r="124" spans="2:11" ht="15" customHeight="1">
      <c r="B124" s="311"/>
      <c r="C124" s="270" t="s">
        <v>438</v>
      </c>
      <c r="D124" s="289"/>
      <c r="E124" s="289"/>
      <c r="F124" s="291" t="s">
        <v>435</v>
      </c>
      <c r="G124" s="270"/>
      <c r="H124" s="270" t="s">
        <v>474</v>
      </c>
      <c r="I124" s="270" t="s">
        <v>437</v>
      </c>
      <c r="J124" s="270">
        <v>120</v>
      </c>
      <c r="K124" s="313"/>
    </row>
    <row r="125" spans="2:11" ht="15" customHeight="1">
      <c r="B125" s="311"/>
      <c r="C125" s="270" t="s">
        <v>483</v>
      </c>
      <c r="D125" s="270"/>
      <c r="E125" s="270"/>
      <c r="F125" s="291" t="s">
        <v>435</v>
      </c>
      <c r="G125" s="270"/>
      <c r="H125" s="270" t="s">
        <v>484</v>
      </c>
      <c r="I125" s="270" t="s">
        <v>437</v>
      </c>
      <c r="J125" s="270" t="s">
        <v>485</v>
      </c>
      <c r="K125" s="313"/>
    </row>
    <row r="126" spans="2:11" ht="15" customHeight="1">
      <c r="B126" s="311"/>
      <c r="C126" s="270" t="s">
        <v>388</v>
      </c>
      <c r="D126" s="270"/>
      <c r="E126" s="270"/>
      <c r="F126" s="291" t="s">
        <v>435</v>
      </c>
      <c r="G126" s="270"/>
      <c r="H126" s="270" t="s">
        <v>486</v>
      </c>
      <c r="I126" s="270" t="s">
        <v>437</v>
      </c>
      <c r="J126" s="270" t="s">
        <v>485</v>
      </c>
      <c r="K126" s="313"/>
    </row>
    <row r="127" spans="2:11" ht="15" customHeight="1">
      <c r="B127" s="311"/>
      <c r="C127" s="270" t="s">
        <v>446</v>
      </c>
      <c r="D127" s="270"/>
      <c r="E127" s="270"/>
      <c r="F127" s="291" t="s">
        <v>441</v>
      </c>
      <c r="G127" s="270"/>
      <c r="H127" s="270" t="s">
        <v>447</v>
      </c>
      <c r="I127" s="270" t="s">
        <v>437</v>
      </c>
      <c r="J127" s="270">
        <v>15</v>
      </c>
      <c r="K127" s="313"/>
    </row>
    <row r="128" spans="2:11" ht="15" customHeight="1">
      <c r="B128" s="311"/>
      <c r="C128" s="293" t="s">
        <v>448</v>
      </c>
      <c r="D128" s="293"/>
      <c r="E128" s="293"/>
      <c r="F128" s="294" t="s">
        <v>441</v>
      </c>
      <c r="G128" s="293"/>
      <c r="H128" s="293" t="s">
        <v>449</v>
      </c>
      <c r="I128" s="293" t="s">
        <v>437</v>
      </c>
      <c r="J128" s="293">
        <v>15</v>
      </c>
      <c r="K128" s="313"/>
    </row>
    <row r="129" spans="2:11" ht="15" customHeight="1">
      <c r="B129" s="311"/>
      <c r="C129" s="293" t="s">
        <v>450</v>
      </c>
      <c r="D129" s="293"/>
      <c r="E129" s="293"/>
      <c r="F129" s="294" t="s">
        <v>441</v>
      </c>
      <c r="G129" s="293"/>
      <c r="H129" s="293" t="s">
        <v>451</v>
      </c>
      <c r="I129" s="293" t="s">
        <v>437</v>
      </c>
      <c r="J129" s="293">
        <v>20</v>
      </c>
      <c r="K129" s="313"/>
    </row>
    <row r="130" spans="2:11" ht="15" customHeight="1">
      <c r="B130" s="311"/>
      <c r="C130" s="293" t="s">
        <v>452</v>
      </c>
      <c r="D130" s="293"/>
      <c r="E130" s="293"/>
      <c r="F130" s="294" t="s">
        <v>441</v>
      </c>
      <c r="G130" s="293"/>
      <c r="H130" s="293" t="s">
        <v>453</v>
      </c>
      <c r="I130" s="293" t="s">
        <v>437</v>
      </c>
      <c r="J130" s="293">
        <v>20</v>
      </c>
      <c r="K130" s="313"/>
    </row>
    <row r="131" spans="2:11" ht="15" customHeight="1">
      <c r="B131" s="311"/>
      <c r="C131" s="270" t="s">
        <v>440</v>
      </c>
      <c r="D131" s="270"/>
      <c r="E131" s="270"/>
      <c r="F131" s="291" t="s">
        <v>441</v>
      </c>
      <c r="G131" s="270"/>
      <c r="H131" s="270" t="s">
        <v>474</v>
      </c>
      <c r="I131" s="270" t="s">
        <v>437</v>
      </c>
      <c r="J131" s="270">
        <v>50</v>
      </c>
      <c r="K131" s="313"/>
    </row>
    <row r="132" spans="2:11" ht="15" customHeight="1">
      <c r="B132" s="311"/>
      <c r="C132" s="270" t="s">
        <v>454</v>
      </c>
      <c r="D132" s="270"/>
      <c r="E132" s="270"/>
      <c r="F132" s="291" t="s">
        <v>441</v>
      </c>
      <c r="G132" s="270"/>
      <c r="H132" s="270" t="s">
        <v>474</v>
      </c>
      <c r="I132" s="270" t="s">
        <v>437</v>
      </c>
      <c r="J132" s="270">
        <v>50</v>
      </c>
      <c r="K132" s="313"/>
    </row>
    <row r="133" spans="2:11" ht="15" customHeight="1">
      <c r="B133" s="311"/>
      <c r="C133" s="270" t="s">
        <v>460</v>
      </c>
      <c r="D133" s="270"/>
      <c r="E133" s="270"/>
      <c r="F133" s="291" t="s">
        <v>441</v>
      </c>
      <c r="G133" s="270"/>
      <c r="H133" s="270" t="s">
        <v>474</v>
      </c>
      <c r="I133" s="270" t="s">
        <v>437</v>
      </c>
      <c r="J133" s="270">
        <v>50</v>
      </c>
      <c r="K133" s="313"/>
    </row>
    <row r="134" spans="2:11" ht="15" customHeight="1">
      <c r="B134" s="311"/>
      <c r="C134" s="270" t="s">
        <v>462</v>
      </c>
      <c r="D134" s="270"/>
      <c r="E134" s="270"/>
      <c r="F134" s="291" t="s">
        <v>441</v>
      </c>
      <c r="G134" s="270"/>
      <c r="H134" s="270" t="s">
        <v>474</v>
      </c>
      <c r="I134" s="270" t="s">
        <v>437</v>
      </c>
      <c r="J134" s="270">
        <v>50</v>
      </c>
      <c r="K134" s="313"/>
    </row>
    <row r="135" spans="2:11" ht="15" customHeight="1">
      <c r="B135" s="311"/>
      <c r="C135" s="270" t="s">
        <v>112</v>
      </c>
      <c r="D135" s="270"/>
      <c r="E135" s="270"/>
      <c r="F135" s="291" t="s">
        <v>441</v>
      </c>
      <c r="G135" s="270"/>
      <c r="H135" s="270" t="s">
        <v>487</v>
      </c>
      <c r="I135" s="270" t="s">
        <v>437</v>
      </c>
      <c r="J135" s="270">
        <v>255</v>
      </c>
      <c r="K135" s="313"/>
    </row>
    <row r="136" spans="2:11" ht="15" customHeight="1">
      <c r="B136" s="311"/>
      <c r="C136" s="270" t="s">
        <v>464</v>
      </c>
      <c r="D136" s="270"/>
      <c r="E136" s="270"/>
      <c r="F136" s="291" t="s">
        <v>435</v>
      </c>
      <c r="G136" s="270"/>
      <c r="H136" s="270" t="s">
        <v>488</v>
      </c>
      <c r="I136" s="270" t="s">
        <v>466</v>
      </c>
      <c r="J136" s="270"/>
      <c r="K136" s="313"/>
    </row>
    <row r="137" spans="2:11" ht="15" customHeight="1">
      <c r="B137" s="311"/>
      <c r="C137" s="270" t="s">
        <v>467</v>
      </c>
      <c r="D137" s="270"/>
      <c r="E137" s="270"/>
      <c r="F137" s="291" t="s">
        <v>435</v>
      </c>
      <c r="G137" s="270"/>
      <c r="H137" s="270" t="s">
        <v>489</v>
      </c>
      <c r="I137" s="270" t="s">
        <v>469</v>
      </c>
      <c r="J137" s="270"/>
      <c r="K137" s="313"/>
    </row>
    <row r="138" spans="2:11" ht="15" customHeight="1">
      <c r="B138" s="311"/>
      <c r="C138" s="270" t="s">
        <v>470</v>
      </c>
      <c r="D138" s="270"/>
      <c r="E138" s="270"/>
      <c r="F138" s="291" t="s">
        <v>435</v>
      </c>
      <c r="G138" s="270"/>
      <c r="H138" s="270" t="s">
        <v>470</v>
      </c>
      <c r="I138" s="270" t="s">
        <v>469</v>
      </c>
      <c r="J138" s="270"/>
      <c r="K138" s="313"/>
    </row>
    <row r="139" spans="2:11" ht="15" customHeight="1">
      <c r="B139" s="311"/>
      <c r="C139" s="270" t="s">
        <v>36</v>
      </c>
      <c r="D139" s="270"/>
      <c r="E139" s="270"/>
      <c r="F139" s="291" t="s">
        <v>435</v>
      </c>
      <c r="G139" s="270"/>
      <c r="H139" s="270" t="s">
        <v>490</v>
      </c>
      <c r="I139" s="270" t="s">
        <v>469</v>
      </c>
      <c r="J139" s="270"/>
      <c r="K139" s="313"/>
    </row>
    <row r="140" spans="2:11" ht="15" customHeight="1">
      <c r="B140" s="311"/>
      <c r="C140" s="270" t="s">
        <v>491</v>
      </c>
      <c r="D140" s="270"/>
      <c r="E140" s="270"/>
      <c r="F140" s="291" t="s">
        <v>435</v>
      </c>
      <c r="G140" s="270"/>
      <c r="H140" s="270" t="s">
        <v>492</v>
      </c>
      <c r="I140" s="270" t="s">
        <v>469</v>
      </c>
      <c r="J140" s="270"/>
      <c r="K140" s="313"/>
    </row>
    <row r="141" spans="2:11" ht="1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</row>
    <row r="142" spans="2:11" ht="18.75" customHeight="1">
      <c r="B142" s="267"/>
      <c r="C142" s="267"/>
      <c r="D142" s="267"/>
      <c r="E142" s="267"/>
      <c r="F142" s="303"/>
      <c r="G142" s="267"/>
      <c r="H142" s="267"/>
      <c r="I142" s="267"/>
      <c r="J142" s="267"/>
      <c r="K142" s="267"/>
    </row>
    <row r="143" spans="2:11" ht="18.75" customHeight="1"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</row>
    <row r="144" spans="2:11" ht="7.5" customHeight="1">
      <c r="B144" s="278"/>
      <c r="C144" s="279"/>
      <c r="D144" s="279"/>
      <c r="E144" s="279"/>
      <c r="F144" s="279"/>
      <c r="G144" s="279"/>
      <c r="H144" s="279"/>
      <c r="I144" s="279"/>
      <c r="J144" s="279"/>
      <c r="K144" s="280"/>
    </row>
    <row r="145" spans="2:11" ht="45" customHeight="1">
      <c r="B145" s="281"/>
      <c r="C145" s="282" t="s">
        <v>493</v>
      </c>
      <c r="D145" s="282"/>
      <c r="E145" s="282"/>
      <c r="F145" s="282"/>
      <c r="G145" s="282"/>
      <c r="H145" s="282"/>
      <c r="I145" s="282"/>
      <c r="J145" s="282"/>
      <c r="K145" s="283"/>
    </row>
    <row r="146" spans="2:11" ht="17.25" customHeight="1">
      <c r="B146" s="281"/>
      <c r="C146" s="284" t="s">
        <v>429</v>
      </c>
      <c r="D146" s="284"/>
      <c r="E146" s="284"/>
      <c r="F146" s="284" t="s">
        <v>430</v>
      </c>
      <c r="G146" s="285"/>
      <c r="H146" s="284" t="s">
        <v>106</v>
      </c>
      <c r="I146" s="284" t="s">
        <v>55</v>
      </c>
      <c r="J146" s="284" t="s">
        <v>431</v>
      </c>
      <c r="K146" s="283"/>
    </row>
    <row r="147" spans="2:11" ht="17.25" customHeight="1">
      <c r="B147" s="281"/>
      <c r="C147" s="286" t="s">
        <v>432</v>
      </c>
      <c r="D147" s="286"/>
      <c r="E147" s="286"/>
      <c r="F147" s="287" t="s">
        <v>433</v>
      </c>
      <c r="G147" s="288"/>
      <c r="H147" s="286"/>
      <c r="I147" s="286"/>
      <c r="J147" s="286" t="s">
        <v>434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3"/>
    </row>
    <row r="149" spans="2:11" ht="15" customHeight="1">
      <c r="B149" s="292"/>
      <c r="C149" s="317" t="s">
        <v>438</v>
      </c>
      <c r="D149" s="270"/>
      <c r="E149" s="270"/>
      <c r="F149" s="318" t="s">
        <v>435</v>
      </c>
      <c r="G149" s="270"/>
      <c r="H149" s="317" t="s">
        <v>474</v>
      </c>
      <c r="I149" s="317" t="s">
        <v>437</v>
      </c>
      <c r="J149" s="317">
        <v>120</v>
      </c>
      <c r="K149" s="313"/>
    </row>
    <row r="150" spans="2:11" ht="15" customHeight="1">
      <c r="B150" s="292"/>
      <c r="C150" s="317" t="s">
        <v>483</v>
      </c>
      <c r="D150" s="270"/>
      <c r="E150" s="270"/>
      <c r="F150" s="318" t="s">
        <v>435</v>
      </c>
      <c r="G150" s="270"/>
      <c r="H150" s="317" t="s">
        <v>494</v>
      </c>
      <c r="I150" s="317" t="s">
        <v>437</v>
      </c>
      <c r="J150" s="317" t="s">
        <v>485</v>
      </c>
      <c r="K150" s="313"/>
    </row>
    <row r="151" spans="2:11" ht="15" customHeight="1">
      <c r="B151" s="292"/>
      <c r="C151" s="317" t="s">
        <v>388</v>
      </c>
      <c r="D151" s="270"/>
      <c r="E151" s="270"/>
      <c r="F151" s="318" t="s">
        <v>435</v>
      </c>
      <c r="G151" s="270"/>
      <c r="H151" s="317" t="s">
        <v>495</v>
      </c>
      <c r="I151" s="317" t="s">
        <v>437</v>
      </c>
      <c r="J151" s="317" t="s">
        <v>485</v>
      </c>
      <c r="K151" s="313"/>
    </row>
    <row r="152" spans="2:11" ht="15" customHeight="1">
      <c r="B152" s="292"/>
      <c r="C152" s="317" t="s">
        <v>440</v>
      </c>
      <c r="D152" s="270"/>
      <c r="E152" s="270"/>
      <c r="F152" s="318" t="s">
        <v>441</v>
      </c>
      <c r="G152" s="270"/>
      <c r="H152" s="317" t="s">
        <v>474</v>
      </c>
      <c r="I152" s="317" t="s">
        <v>437</v>
      </c>
      <c r="J152" s="317">
        <v>50</v>
      </c>
      <c r="K152" s="313"/>
    </row>
    <row r="153" spans="2:11" ht="15" customHeight="1">
      <c r="B153" s="292"/>
      <c r="C153" s="317" t="s">
        <v>443</v>
      </c>
      <c r="D153" s="270"/>
      <c r="E153" s="270"/>
      <c r="F153" s="318" t="s">
        <v>435</v>
      </c>
      <c r="G153" s="270"/>
      <c r="H153" s="317" t="s">
        <v>474</v>
      </c>
      <c r="I153" s="317" t="s">
        <v>445</v>
      </c>
      <c r="J153" s="317"/>
      <c r="K153" s="313"/>
    </row>
    <row r="154" spans="2:11" ht="15" customHeight="1">
      <c r="B154" s="292"/>
      <c r="C154" s="317" t="s">
        <v>454</v>
      </c>
      <c r="D154" s="270"/>
      <c r="E154" s="270"/>
      <c r="F154" s="318" t="s">
        <v>441</v>
      </c>
      <c r="G154" s="270"/>
      <c r="H154" s="317" t="s">
        <v>474</v>
      </c>
      <c r="I154" s="317" t="s">
        <v>437</v>
      </c>
      <c r="J154" s="317">
        <v>50</v>
      </c>
      <c r="K154" s="313"/>
    </row>
    <row r="155" spans="2:11" ht="15" customHeight="1">
      <c r="B155" s="292"/>
      <c r="C155" s="317" t="s">
        <v>462</v>
      </c>
      <c r="D155" s="270"/>
      <c r="E155" s="270"/>
      <c r="F155" s="318" t="s">
        <v>441</v>
      </c>
      <c r="G155" s="270"/>
      <c r="H155" s="317" t="s">
        <v>474</v>
      </c>
      <c r="I155" s="317" t="s">
        <v>437</v>
      </c>
      <c r="J155" s="317">
        <v>50</v>
      </c>
      <c r="K155" s="313"/>
    </row>
    <row r="156" spans="2:11" ht="15" customHeight="1">
      <c r="B156" s="292"/>
      <c r="C156" s="317" t="s">
        <v>460</v>
      </c>
      <c r="D156" s="270"/>
      <c r="E156" s="270"/>
      <c r="F156" s="318" t="s">
        <v>441</v>
      </c>
      <c r="G156" s="270"/>
      <c r="H156" s="317" t="s">
        <v>474</v>
      </c>
      <c r="I156" s="317" t="s">
        <v>437</v>
      </c>
      <c r="J156" s="317">
        <v>50</v>
      </c>
      <c r="K156" s="313"/>
    </row>
    <row r="157" spans="2:11" ht="15" customHeight="1">
      <c r="B157" s="292"/>
      <c r="C157" s="317" t="s">
        <v>84</v>
      </c>
      <c r="D157" s="270"/>
      <c r="E157" s="270"/>
      <c r="F157" s="318" t="s">
        <v>435</v>
      </c>
      <c r="G157" s="270"/>
      <c r="H157" s="317" t="s">
        <v>496</v>
      </c>
      <c r="I157" s="317" t="s">
        <v>437</v>
      </c>
      <c r="J157" s="317" t="s">
        <v>497</v>
      </c>
      <c r="K157" s="313"/>
    </row>
    <row r="158" spans="2:11" ht="15" customHeight="1">
      <c r="B158" s="292"/>
      <c r="C158" s="317" t="s">
        <v>498</v>
      </c>
      <c r="D158" s="270"/>
      <c r="E158" s="270"/>
      <c r="F158" s="318" t="s">
        <v>435</v>
      </c>
      <c r="G158" s="270"/>
      <c r="H158" s="317" t="s">
        <v>499</v>
      </c>
      <c r="I158" s="317" t="s">
        <v>469</v>
      </c>
      <c r="J158" s="317"/>
      <c r="K158" s="313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67"/>
      <c r="C160" s="270"/>
      <c r="D160" s="270"/>
      <c r="E160" s="270"/>
      <c r="F160" s="291"/>
      <c r="G160" s="270"/>
      <c r="H160" s="270"/>
      <c r="I160" s="270"/>
      <c r="J160" s="270"/>
      <c r="K160" s="267"/>
    </row>
    <row r="161" spans="2:11" ht="18.75" customHeight="1"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258" t="s">
        <v>500</v>
      </c>
      <c r="D163" s="258"/>
      <c r="E163" s="258"/>
      <c r="F163" s="258"/>
      <c r="G163" s="258"/>
      <c r="H163" s="258"/>
      <c r="I163" s="258"/>
      <c r="J163" s="258"/>
      <c r="K163" s="259"/>
    </row>
    <row r="164" spans="2:11" ht="17.25" customHeight="1">
      <c r="B164" s="257"/>
      <c r="C164" s="284" t="s">
        <v>429</v>
      </c>
      <c r="D164" s="284"/>
      <c r="E164" s="284"/>
      <c r="F164" s="284" t="s">
        <v>430</v>
      </c>
      <c r="G164" s="321"/>
      <c r="H164" s="322" t="s">
        <v>106</v>
      </c>
      <c r="I164" s="322" t="s">
        <v>55</v>
      </c>
      <c r="J164" s="284" t="s">
        <v>431</v>
      </c>
      <c r="K164" s="259"/>
    </row>
    <row r="165" spans="2:11" ht="17.25" customHeight="1">
      <c r="B165" s="261"/>
      <c r="C165" s="286" t="s">
        <v>432</v>
      </c>
      <c r="D165" s="286"/>
      <c r="E165" s="286"/>
      <c r="F165" s="287" t="s">
        <v>433</v>
      </c>
      <c r="G165" s="323"/>
      <c r="H165" s="324"/>
      <c r="I165" s="324"/>
      <c r="J165" s="286" t="s">
        <v>434</v>
      </c>
      <c r="K165" s="263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3"/>
    </row>
    <row r="167" spans="2:11" ht="15" customHeight="1">
      <c r="B167" s="292"/>
      <c r="C167" s="270" t="s">
        <v>438</v>
      </c>
      <c r="D167" s="270"/>
      <c r="E167" s="270"/>
      <c r="F167" s="291" t="s">
        <v>435</v>
      </c>
      <c r="G167" s="270"/>
      <c r="H167" s="270" t="s">
        <v>474</v>
      </c>
      <c r="I167" s="270" t="s">
        <v>437</v>
      </c>
      <c r="J167" s="270">
        <v>120</v>
      </c>
      <c r="K167" s="313"/>
    </row>
    <row r="168" spans="2:11" ht="15" customHeight="1">
      <c r="B168" s="292"/>
      <c r="C168" s="270" t="s">
        <v>483</v>
      </c>
      <c r="D168" s="270"/>
      <c r="E168" s="270"/>
      <c r="F168" s="291" t="s">
        <v>435</v>
      </c>
      <c r="G168" s="270"/>
      <c r="H168" s="270" t="s">
        <v>484</v>
      </c>
      <c r="I168" s="270" t="s">
        <v>437</v>
      </c>
      <c r="J168" s="270" t="s">
        <v>485</v>
      </c>
      <c r="K168" s="313"/>
    </row>
    <row r="169" spans="2:11" ht="15" customHeight="1">
      <c r="B169" s="292"/>
      <c r="C169" s="270" t="s">
        <v>388</v>
      </c>
      <c r="D169" s="270"/>
      <c r="E169" s="270"/>
      <c r="F169" s="291" t="s">
        <v>435</v>
      </c>
      <c r="G169" s="270"/>
      <c r="H169" s="270" t="s">
        <v>501</v>
      </c>
      <c r="I169" s="270" t="s">
        <v>437</v>
      </c>
      <c r="J169" s="270" t="s">
        <v>485</v>
      </c>
      <c r="K169" s="313"/>
    </row>
    <row r="170" spans="2:11" ht="15" customHeight="1">
      <c r="B170" s="292"/>
      <c r="C170" s="270" t="s">
        <v>440</v>
      </c>
      <c r="D170" s="270"/>
      <c r="E170" s="270"/>
      <c r="F170" s="291" t="s">
        <v>441</v>
      </c>
      <c r="G170" s="270"/>
      <c r="H170" s="270" t="s">
        <v>501</v>
      </c>
      <c r="I170" s="270" t="s">
        <v>437</v>
      </c>
      <c r="J170" s="270">
        <v>50</v>
      </c>
      <c r="K170" s="313"/>
    </row>
    <row r="171" spans="2:11" ht="15" customHeight="1">
      <c r="B171" s="292"/>
      <c r="C171" s="270" t="s">
        <v>443</v>
      </c>
      <c r="D171" s="270"/>
      <c r="E171" s="270"/>
      <c r="F171" s="291" t="s">
        <v>435</v>
      </c>
      <c r="G171" s="270"/>
      <c r="H171" s="270" t="s">
        <v>501</v>
      </c>
      <c r="I171" s="270" t="s">
        <v>445</v>
      </c>
      <c r="J171" s="270"/>
      <c r="K171" s="313"/>
    </row>
    <row r="172" spans="2:11" ht="15" customHeight="1">
      <c r="B172" s="292"/>
      <c r="C172" s="270" t="s">
        <v>454</v>
      </c>
      <c r="D172" s="270"/>
      <c r="E172" s="270"/>
      <c r="F172" s="291" t="s">
        <v>441</v>
      </c>
      <c r="G172" s="270"/>
      <c r="H172" s="270" t="s">
        <v>501</v>
      </c>
      <c r="I172" s="270" t="s">
        <v>437</v>
      </c>
      <c r="J172" s="270">
        <v>50</v>
      </c>
      <c r="K172" s="313"/>
    </row>
    <row r="173" spans="2:11" ht="15" customHeight="1">
      <c r="B173" s="292"/>
      <c r="C173" s="270" t="s">
        <v>462</v>
      </c>
      <c r="D173" s="270"/>
      <c r="E173" s="270"/>
      <c r="F173" s="291" t="s">
        <v>441</v>
      </c>
      <c r="G173" s="270"/>
      <c r="H173" s="270" t="s">
        <v>501</v>
      </c>
      <c r="I173" s="270" t="s">
        <v>437</v>
      </c>
      <c r="J173" s="270">
        <v>50</v>
      </c>
      <c r="K173" s="313"/>
    </row>
    <row r="174" spans="2:11" ht="15" customHeight="1">
      <c r="B174" s="292"/>
      <c r="C174" s="270" t="s">
        <v>460</v>
      </c>
      <c r="D174" s="270"/>
      <c r="E174" s="270"/>
      <c r="F174" s="291" t="s">
        <v>441</v>
      </c>
      <c r="G174" s="270"/>
      <c r="H174" s="270" t="s">
        <v>501</v>
      </c>
      <c r="I174" s="270" t="s">
        <v>437</v>
      </c>
      <c r="J174" s="270">
        <v>50</v>
      </c>
      <c r="K174" s="313"/>
    </row>
    <row r="175" spans="2:11" ht="15" customHeight="1">
      <c r="B175" s="292"/>
      <c r="C175" s="270" t="s">
        <v>105</v>
      </c>
      <c r="D175" s="270"/>
      <c r="E175" s="270"/>
      <c r="F175" s="291" t="s">
        <v>435</v>
      </c>
      <c r="G175" s="270"/>
      <c r="H175" s="270" t="s">
        <v>502</v>
      </c>
      <c r="I175" s="270" t="s">
        <v>503</v>
      </c>
      <c r="J175" s="270"/>
      <c r="K175" s="313"/>
    </row>
    <row r="176" spans="2:11" ht="15" customHeight="1">
      <c r="B176" s="292"/>
      <c r="C176" s="270" t="s">
        <v>55</v>
      </c>
      <c r="D176" s="270"/>
      <c r="E176" s="270"/>
      <c r="F176" s="291" t="s">
        <v>435</v>
      </c>
      <c r="G176" s="270"/>
      <c r="H176" s="270" t="s">
        <v>504</v>
      </c>
      <c r="I176" s="270" t="s">
        <v>505</v>
      </c>
      <c r="J176" s="270">
        <v>1</v>
      </c>
      <c r="K176" s="313"/>
    </row>
    <row r="177" spans="2:11" ht="15" customHeight="1">
      <c r="B177" s="292"/>
      <c r="C177" s="270" t="s">
        <v>51</v>
      </c>
      <c r="D177" s="270"/>
      <c r="E177" s="270"/>
      <c r="F177" s="291" t="s">
        <v>435</v>
      </c>
      <c r="G177" s="270"/>
      <c r="H177" s="270" t="s">
        <v>506</v>
      </c>
      <c r="I177" s="270" t="s">
        <v>437</v>
      </c>
      <c r="J177" s="270">
        <v>20</v>
      </c>
      <c r="K177" s="313"/>
    </row>
    <row r="178" spans="2:11" ht="15" customHeight="1">
      <c r="B178" s="292"/>
      <c r="C178" s="270" t="s">
        <v>106</v>
      </c>
      <c r="D178" s="270"/>
      <c r="E178" s="270"/>
      <c r="F178" s="291" t="s">
        <v>435</v>
      </c>
      <c r="G178" s="270"/>
      <c r="H178" s="270" t="s">
        <v>507</v>
      </c>
      <c r="I178" s="270" t="s">
        <v>437</v>
      </c>
      <c r="J178" s="270">
        <v>255</v>
      </c>
      <c r="K178" s="313"/>
    </row>
    <row r="179" spans="2:11" ht="15" customHeight="1">
      <c r="B179" s="292"/>
      <c r="C179" s="270" t="s">
        <v>107</v>
      </c>
      <c r="D179" s="270"/>
      <c r="E179" s="270"/>
      <c r="F179" s="291" t="s">
        <v>435</v>
      </c>
      <c r="G179" s="270"/>
      <c r="H179" s="270" t="s">
        <v>400</v>
      </c>
      <c r="I179" s="270" t="s">
        <v>437</v>
      </c>
      <c r="J179" s="270">
        <v>10</v>
      </c>
      <c r="K179" s="313"/>
    </row>
    <row r="180" spans="2:11" ht="15" customHeight="1">
      <c r="B180" s="292"/>
      <c r="C180" s="270" t="s">
        <v>108</v>
      </c>
      <c r="D180" s="270"/>
      <c r="E180" s="270"/>
      <c r="F180" s="291" t="s">
        <v>435</v>
      </c>
      <c r="G180" s="270"/>
      <c r="H180" s="270" t="s">
        <v>508</v>
      </c>
      <c r="I180" s="270" t="s">
        <v>469</v>
      </c>
      <c r="J180" s="270"/>
      <c r="K180" s="313"/>
    </row>
    <row r="181" spans="2:11" ht="15" customHeight="1">
      <c r="B181" s="292"/>
      <c r="C181" s="270" t="s">
        <v>509</v>
      </c>
      <c r="D181" s="270"/>
      <c r="E181" s="270"/>
      <c r="F181" s="291" t="s">
        <v>435</v>
      </c>
      <c r="G181" s="270"/>
      <c r="H181" s="270" t="s">
        <v>510</v>
      </c>
      <c r="I181" s="270" t="s">
        <v>469</v>
      </c>
      <c r="J181" s="270"/>
      <c r="K181" s="313"/>
    </row>
    <row r="182" spans="2:11" ht="15" customHeight="1">
      <c r="B182" s="292"/>
      <c r="C182" s="270" t="s">
        <v>498</v>
      </c>
      <c r="D182" s="270"/>
      <c r="E182" s="270"/>
      <c r="F182" s="291" t="s">
        <v>435</v>
      </c>
      <c r="G182" s="270"/>
      <c r="H182" s="270" t="s">
        <v>511</v>
      </c>
      <c r="I182" s="270" t="s">
        <v>469</v>
      </c>
      <c r="J182" s="270"/>
      <c r="K182" s="313"/>
    </row>
    <row r="183" spans="2:11" ht="15" customHeight="1">
      <c r="B183" s="292"/>
      <c r="C183" s="270" t="s">
        <v>111</v>
      </c>
      <c r="D183" s="270"/>
      <c r="E183" s="270"/>
      <c r="F183" s="291" t="s">
        <v>441</v>
      </c>
      <c r="G183" s="270"/>
      <c r="H183" s="270" t="s">
        <v>512</v>
      </c>
      <c r="I183" s="270" t="s">
        <v>437</v>
      </c>
      <c r="J183" s="270">
        <v>50</v>
      </c>
      <c r="K183" s="313"/>
    </row>
    <row r="184" spans="2:11" ht="15" customHeight="1">
      <c r="B184" s="319"/>
      <c r="C184" s="301"/>
      <c r="D184" s="301"/>
      <c r="E184" s="301"/>
      <c r="F184" s="301"/>
      <c r="G184" s="301"/>
      <c r="H184" s="301"/>
      <c r="I184" s="301"/>
      <c r="J184" s="301"/>
      <c r="K184" s="320"/>
    </row>
    <row r="185" spans="2:11" ht="18.75" customHeight="1">
      <c r="B185" s="267"/>
      <c r="C185" s="270"/>
      <c r="D185" s="270"/>
      <c r="E185" s="270"/>
      <c r="F185" s="291"/>
      <c r="G185" s="270"/>
      <c r="H185" s="270"/>
      <c r="I185" s="270"/>
      <c r="J185" s="270"/>
      <c r="K185" s="267"/>
    </row>
    <row r="186" spans="2:11" ht="18.75" customHeight="1"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</row>
    <row r="187" spans="2:11" ht="12">
      <c r="B187" s="254"/>
      <c r="C187" s="255"/>
      <c r="D187" s="255"/>
      <c r="E187" s="255"/>
      <c r="F187" s="255"/>
      <c r="G187" s="255"/>
      <c r="H187" s="255"/>
      <c r="I187" s="255"/>
      <c r="J187" s="255"/>
      <c r="K187" s="256"/>
    </row>
    <row r="188" spans="2:11" ht="21.75">
      <c r="B188" s="257"/>
      <c r="C188" s="258" t="s">
        <v>513</v>
      </c>
      <c r="D188" s="258"/>
      <c r="E188" s="258"/>
      <c r="F188" s="258"/>
      <c r="G188" s="258"/>
      <c r="H188" s="258"/>
      <c r="I188" s="258"/>
      <c r="J188" s="258"/>
      <c r="K188" s="259"/>
    </row>
    <row r="189" spans="2:11" ht="25.5" customHeight="1">
      <c r="B189" s="257"/>
      <c r="C189" s="325" t="s">
        <v>514</v>
      </c>
      <c r="D189" s="325"/>
      <c r="E189" s="325"/>
      <c r="F189" s="325" t="s">
        <v>515</v>
      </c>
      <c r="G189" s="326"/>
      <c r="H189" s="327" t="s">
        <v>516</v>
      </c>
      <c r="I189" s="327"/>
      <c r="J189" s="327"/>
      <c r="K189" s="259"/>
    </row>
    <row r="190" spans="2:11" ht="5.25" customHeight="1">
      <c r="B190" s="292"/>
      <c r="C190" s="289"/>
      <c r="D190" s="289"/>
      <c r="E190" s="289"/>
      <c r="F190" s="289"/>
      <c r="G190" s="270"/>
      <c r="H190" s="289"/>
      <c r="I190" s="289"/>
      <c r="J190" s="289"/>
      <c r="K190" s="313"/>
    </row>
    <row r="191" spans="2:11" ht="15" customHeight="1">
      <c r="B191" s="292"/>
      <c r="C191" s="270" t="s">
        <v>517</v>
      </c>
      <c r="D191" s="270"/>
      <c r="E191" s="270"/>
      <c r="F191" s="291" t="s">
        <v>41</v>
      </c>
      <c r="G191" s="270"/>
      <c r="H191" s="328" t="s">
        <v>518</v>
      </c>
      <c r="I191" s="328"/>
      <c r="J191" s="328"/>
      <c r="K191" s="313"/>
    </row>
    <row r="192" spans="2:11" ht="15" customHeight="1">
      <c r="B192" s="292"/>
      <c r="C192" s="298"/>
      <c r="D192" s="270"/>
      <c r="E192" s="270"/>
      <c r="F192" s="291" t="s">
        <v>42</v>
      </c>
      <c r="G192" s="270"/>
      <c r="H192" s="328" t="s">
        <v>519</v>
      </c>
      <c r="I192" s="328"/>
      <c r="J192" s="328"/>
      <c r="K192" s="313"/>
    </row>
    <row r="193" spans="2:11" ht="15" customHeight="1">
      <c r="B193" s="292"/>
      <c r="C193" s="298"/>
      <c r="D193" s="270"/>
      <c r="E193" s="270"/>
      <c r="F193" s="291" t="s">
        <v>45</v>
      </c>
      <c r="G193" s="270"/>
      <c r="H193" s="328" t="s">
        <v>520</v>
      </c>
      <c r="I193" s="328"/>
      <c r="J193" s="328"/>
      <c r="K193" s="313"/>
    </row>
    <row r="194" spans="2:11" ht="15" customHeight="1">
      <c r="B194" s="292"/>
      <c r="C194" s="270"/>
      <c r="D194" s="270"/>
      <c r="E194" s="270"/>
      <c r="F194" s="291" t="s">
        <v>43</v>
      </c>
      <c r="G194" s="270"/>
      <c r="H194" s="328" t="s">
        <v>521</v>
      </c>
      <c r="I194" s="328"/>
      <c r="J194" s="328"/>
      <c r="K194" s="313"/>
    </row>
    <row r="195" spans="2:11" ht="15" customHeight="1">
      <c r="B195" s="292"/>
      <c r="C195" s="270"/>
      <c r="D195" s="270"/>
      <c r="E195" s="270"/>
      <c r="F195" s="291" t="s">
        <v>44</v>
      </c>
      <c r="G195" s="270"/>
      <c r="H195" s="328" t="s">
        <v>522</v>
      </c>
      <c r="I195" s="328"/>
      <c r="J195" s="328"/>
      <c r="K195" s="313"/>
    </row>
    <row r="196" spans="2:11" ht="15" customHeight="1">
      <c r="B196" s="292"/>
      <c r="C196" s="270"/>
      <c r="D196" s="270"/>
      <c r="E196" s="270"/>
      <c r="F196" s="291"/>
      <c r="G196" s="270"/>
      <c r="H196" s="270"/>
      <c r="I196" s="270"/>
      <c r="J196" s="270"/>
      <c r="K196" s="313"/>
    </row>
    <row r="197" spans="2:11" ht="15" customHeight="1">
      <c r="B197" s="292"/>
      <c r="C197" s="270" t="s">
        <v>481</v>
      </c>
      <c r="D197" s="270"/>
      <c r="E197" s="270"/>
      <c r="F197" s="291" t="s">
        <v>76</v>
      </c>
      <c r="G197" s="270"/>
      <c r="H197" s="328" t="s">
        <v>523</v>
      </c>
      <c r="I197" s="328"/>
      <c r="J197" s="328"/>
      <c r="K197" s="313"/>
    </row>
    <row r="198" spans="2:11" ht="15" customHeight="1">
      <c r="B198" s="292"/>
      <c r="C198" s="298"/>
      <c r="D198" s="270"/>
      <c r="E198" s="270"/>
      <c r="F198" s="291" t="s">
        <v>382</v>
      </c>
      <c r="G198" s="270"/>
      <c r="H198" s="328" t="s">
        <v>383</v>
      </c>
      <c r="I198" s="328"/>
      <c r="J198" s="328"/>
      <c r="K198" s="313"/>
    </row>
    <row r="199" spans="2:11" ht="15" customHeight="1">
      <c r="B199" s="292"/>
      <c r="C199" s="270"/>
      <c r="D199" s="270"/>
      <c r="E199" s="270"/>
      <c r="F199" s="291" t="s">
        <v>380</v>
      </c>
      <c r="G199" s="270"/>
      <c r="H199" s="328" t="s">
        <v>524</v>
      </c>
      <c r="I199" s="328"/>
      <c r="J199" s="328"/>
      <c r="K199" s="313"/>
    </row>
    <row r="200" spans="2:11" ht="15" customHeight="1">
      <c r="B200" s="329"/>
      <c r="C200" s="298"/>
      <c r="D200" s="298"/>
      <c r="E200" s="298"/>
      <c r="F200" s="291" t="s">
        <v>384</v>
      </c>
      <c r="G200" s="276"/>
      <c r="H200" s="330" t="s">
        <v>385</v>
      </c>
      <c r="I200" s="330"/>
      <c r="J200" s="330"/>
      <c r="K200" s="331"/>
    </row>
    <row r="201" spans="2:11" ht="15" customHeight="1">
      <c r="B201" s="329"/>
      <c r="C201" s="298"/>
      <c r="D201" s="298"/>
      <c r="E201" s="298"/>
      <c r="F201" s="291" t="s">
        <v>386</v>
      </c>
      <c r="G201" s="276"/>
      <c r="H201" s="330" t="s">
        <v>525</v>
      </c>
      <c r="I201" s="330"/>
      <c r="J201" s="330"/>
      <c r="K201" s="331"/>
    </row>
    <row r="202" spans="2:11" ht="15" customHeight="1">
      <c r="B202" s="329"/>
      <c r="C202" s="298"/>
      <c r="D202" s="298"/>
      <c r="E202" s="298"/>
      <c r="F202" s="332"/>
      <c r="G202" s="276"/>
      <c r="H202" s="333"/>
      <c r="I202" s="333"/>
      <c r="J202" s="333"/>
      <c r="K202" s="331"/>
    </row>
    <row r="203" spans="2:11" ht="15" customHeight="1">
      <c r="B203" s="329"/>
      <c r="C203" s="270" t="s">
        <v>505</v>
      </c>
      <c r="D203" s="298"/>
      <c r="E203" s="298"/>
      <c r="F203" s="291">
        <v>1</v>
      </c>
      <c r="G203" s="276"/>
      <c r="H203" s="330" t="s">
        <v>526</v>
      </c>
      <c r="I203" s="330"/>
      <c r="J203" s="330"/>
      <c r="K203" s="331"/>
    </row>
    <row r="204" spans="2:11" ht="15" customHeight="1">
      <c r="B204" s="329"/>
      <c r="C204" s="298"/>
      <c r="D204" s="298"/>
      <c r="E204" s="298"/>
      <c r="F204" s="291">
        <v>2</v>
      </c>
      <c r="G204" s="276"/>
      <c r="H204" s="330" t="s">
        <v>527</v>
      </c>
      <c r="I204" s="330"/>
      <c r="J204" s="330"/>
      <c r="K204" s="331"/>
    </row>
    <row r="205" spans="2:11" ht="15" customHeight="1">
      <c r="B205" s="329"/>
      <c r="C205" s="298"/>
      <c r="D205" s="298"/>
      <c r="E205" s="298"/>
      <c r="F205" s="291">
        <v>3</v>
      </c>
      <c r="G205" s="276"/>
      <c r="H205" s="330" t="s">
        <v>528</v>
      </c>
      <c r="I205" s="330"/>
      <c r="J205" s="330"/>
      <c r="K205" s="331"/>
    </row>
    <row r="206" spans="2:11" ht="15" customHeight="1">
      <c r="B206" s="329"/>
      <c r="C206" s="298"/>
      <c r="D206" s="298"/>
      <c r="E206" s="298"/>
      <c r="F206" s="291">
        <v>4</v>
      </c>
      <c r="G206" s="276"/>
      <c r="H206" s="330" t="s">
        <v>529</v>
      </c>
      <c r="I206" s="330"/>
      <c r="J206" s="330"/>
      <c r="K206" s="331"/>
    </row>
    <row r="207" spans="2:11" ht="12.75" customHeight="1">
      <c r="B207" s="334"/>
      <c r="C207" s="335"/>
      <c r="D207" s="335"/>
      <c r="E207" s="335"/>
      <c r="F207" s="335"/>
      <c r="G207" s="335"/>
      <c r="H207" s="335"/>
      <c r="I207" s="335"/>
      <c r="J207" s="335"/>
      <c r="K207" s="336"/>
    </row>
  </sheetData>
  <sheetProtection/>
  <mergeCells count="77">
    <mergeCell ref="H199:J199"/>
    <mergeCell ref="H194:J194"/>
    <mergeCell ref="H192:J192"/>
    <mergeCell ref="H203:J203"/>
    <mergeCell ref="H200:J200"/>
    <mergeCell ref="H198:J198"/>
    <mergeCell ref="H197:J197"/>
    <mergeCell ref="H195:J195"/>
    <mergeCell ref="H193:J193"/>
    <mergeCell ref="H205:J205"/>
    <mergeCell ref="H206:J206"/>
    <mergeCell ref="H204:J204"/>
    <mergeCell ref="H201:J201"/>
    <mergeCell ref="H189:J189"/>
    <mergeCell ref="C163:J163"/>
    <mergeCell ref="C120:J120"/>
    <mergeCell ref="C145:J145"/>
    <mergeCell ref="C188:J188"/>
    <mergeCell ref="H191:J191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Jindřich Nešněra</cp:lastModifiedBy>
  <dcterms:modified xsi:type="dcterms:W3CDTF">2015-06-15T13:46:05Z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